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slicerCaches/slicerCache7.xml" ContentType="application/vnd.ms-excel.slicerCache+xml"/>
  <Override PartName="/xl/slicerCaches/slicerCache8.xml" ContentType="application/vnd.ms-excel.slicerCache+xml"/>
  <Override PartName="/xl/slicerCaches/slicerCache9.xml" ContentType="application/vnd.ms-excel.slicerCache+xml"/>
  <Override PartName="/xl/slicerCaches/slicerCache10.xml" ContentType="application/vnd.ms-excel.slicerCache+xml"/>
  <Override PartName="/xl/slicerCaches/slicerCache11.xml" ContentType="application/vnd.ms-excel.slicerCache+xml"/>
  <Override PartName="/xl/slicerCaches/slicerCache12.xml" ContentType="application/vnd.ms-excel.slicerCache+xml"/>
  <Override PartName="/xl/slicerCaches/slicerCache13.xml" ContentType="application/vnd.ms-excel.slicerCache+xml"/>
  <Override PartName="/xl/slicerCaches/slicerCache14.xml" ContentType="application/vnd.ms-excel.slicerCache+xml"/>
  <Override PartName="/xl/slicerCaches/slicerCache15.xml" ContentType="application/vnd.ms-excel.slicerCache+xml"/>
  <Override PartName="/xl/slicerCaches/slicerCache16.xml" ContentType="application/vnd.ms-excel.slicerCache+xml"/>
  <Override PartName="/xl/slicerCaches/slicerCache17.xml" ContentType="application/vnd.ms-excel.slicerCache+xml"/>
  <Override PartName="/xl/slicerCaches/slicerCache18.xml" ContentType="application/vnd.ms-excel.slicerCache+xml"/>
  <Override PartName="/xl/slicerCaches/slicerCache19.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pivotTables/pivotTable10.xml" ContentType="application/vnd.openxmlformats-officedocument.spreadsheetml.pivotTable+xml"/>
  <Override PartName="/xl/pivotTables/pivotTable11.xml" ContentType="application/vnd.openxmlformats-officedocument.spreadsheetml.pivotTable+xml"/>
  <Override PartName="/xl/pivotTables/pivotTable12.xml" ContentType="application/vnd.openxmlformats-officedocument.spreadsheetml.pivotTable+xml"/>
  <Override PartName="/xl/pivotTables/pivotTable13.xml" ContentType="application/vnd.openxmlformats-officedocument.spreadsheetml.pivotTable+xml"/>
  <Override PartName="/xl/pivotTables/pivotTable14.xml" ContentType="application/vnd.openxmlformats-officedocument.spreadsheetml.pivotTable+xml"/>
  <Override PartName="/xl/pivotTables/pivotTable15.xml" ContentType="application/vnd.openxmlformats-officedocument.spreadsheetml.pivotTable+xml"/>
  <Override PartName="/xl/pivotTables/pivotTable16.xml" ContentType="application/vnd.openxmlformats-officedocument.spreadsheetml.pivotTable+xml"/>
  <Override PartName="/xl/pivotTables/pivotTable17.xml" ContentType="application/vnd.openxmlformats-officedocument.spreadsheetml.pivotTable+xml"/>
  <Override PartName="/xl/pivotTables/pivotTable18.xml" ContentType="application/vnd.openxmlformats-officedocument.spreadsheetml.pivotTable+xml"/>
  <Override PartName="/xl/pivotTables/pivotTable19.xml" ContentType="application/vnd.openxmlformats-officedocument.spreadsheetml.pivotTable+xml"/>
  <Override PartName="/xl/pivotTables/pivotTable20.xml" ContentType="application/vnd.openxmlformats-officedocument.spreadsheetml.pivotTable+xml"/>
  <Override PartName="/xl/tables/table1.xml" ContentType="application/vnd.openxmlformats-officedocument.spreadsheetml.table+xml"/>
  <Override PartName="/xl/tables/table2.xml" ContentType="application/vnd.openxmlformats-officedocument.spreadsheetml.table+xml"/>
  <Override PartName="/xl/drawings/drawing5.xml" ContentType="application/vnd.openxmlformats-officedocument.drawing+xml"/>
  <Override PartName="/xl/slicers/slicer1.xml" ContentType="application/vnd.ms-excel.slicer+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Ex1.xml" ContentType="application/vnd.ms-office.chartex+xml"/>
  <Override PartName="/xl/charts/style4.xml" ContentType="application/vnd.ms-office.chartstyle+xml"/>
  <Override PartName="/xl/charts/colors4.xml" ContentType="application/vnd.ms-office.chartcolorstyle+xml"/>
  <Override PartName="/xl/charts/chart4.xml" ContentType="application/vnd.openxmlformats-officedocument.drawingml.chart+xml"/>
  <Override PartName="/xl/charts/style5.xml" ContentType="application/vnd.ms-office.chartstyle+xml"/>
  <Override PartName="/xl/charts/colors5.xml" ContentType="application/vnd.ms-office.chartcolorstyle+xml"/>
  <Override PartName="/xl/charts/chart5.xml" ContentType="application/vnd.openxmlformats-officedocument.drawingml.chart+xml"/>
  <Override PartName="/xl/charts/style6.xml" ContentType="application/vnd.ms-office.chartstyle+xml"/>
  <Override PartName="/xl/charts/colors6.xml" ContentType="application/vnd.ms-office.chartcolorstyle+xml"/>
  <Override PartName="/xl/charts/chartEx2.xml" ContentType="application/vnd.ms-office.chartex+xml"/>
  <Override PartName="/xl/charts/style7.xml" ContentType="application/vnd.ms-office.chartstyle+xml"/>
  <Override PartName="/xl/charts/colors7.xml" ContentType="application/vnd.ms-office.chartcolorstyle+xml"/>
  <Override PartName="/xl/charts/chart6.xml" ContentType="application/vnd.openxmlformats-officedocument.drawingml.chart+xml"/>
  <Override PartName="/xl/charts/style8.xml" ContentType="application/vnd.ms-office.chartstyle+xml"/>
  <Override PartName="/xl/charts/colors8.xml" ContentType="application/vnd.ms-office.chartcolorstyle+xml"/>
  <Override PartName="/xl/charts/chart7.xml" ContentType="application/vnd.openxmlformats-officedocument.drawingml.chart+xml"/>
  <Override PartName="/xl/charts/style9.xml" ContentType="application/vnd.ms-office.chartstyle+xml"/>
  <Override PartName="/xl/charts/colors9.xml" ContentType="application/vnd.ms-office.chartcolorstyle+xml"/>
  <Override PartName="/xl/charts/chart8.xml" ContentType="application/vnd.openxmlformats-officedocument.drawingml.chart+xml"/>
  <Override PartName="/xl/charts/style10.xml" ContentType="application/vnd.ms-office.chartstyle+xml"/>
  <Override PartName="/xl/charts/colors10.xml" ContentType="application/vnd.ms-office.chartcolorstyle+xml"/>
  <Override PartName="/xl/charts/chart9.xml" ContentType="application/vnd.openxmlformats-officedocument.drawingml.chart+xml"/>
  <Override PartName="/xl/charts/style11.xml" ContentType="application/vnd.ms-office.chartstyle+xml"/>
  <Override PartName="/xl/charts/colors11.xml" ContentType="application/vnd.ms-office.chartcolorstyle+xml"/>
  <Override PartName="/xl/charts/chart10.xml" ContentType="application/vnd.openxmlformats-officedocument.drawingml.chart+xml"/>
  <Override PartName="/xl/charts/style12.xml" ContentType="application/vnd.ms-office.chartstyle+xml"/>
  <Override PartName="/xl/charts/colors12.xml" ContentType="application/vnd.ms-office.chartcolorstyle+xml"/>
  <Override PartName="/xl/charts/chart11.xml" ContentType="application/vnd.openxmlformats-officedocument.drawingml.chart+xml"/>
  <Override PartName="/xl/charts/style13.xml" ContentType="application/vnd.ms-office.chartstyle+xml"/>
  <Override PartName="/xl/charts/colors13.xml" ContentType="application/vnd.ms-office.chartcolorstyle+xml"/>
  <Override PartName="/xl/charts/chart12.xml" ContentType="application/vnd.openxmlformats-officedocument.drawingml.chart+xml"/>
  <Override PartName="/xl/charts/style14.xml" ContentType="application/vnd.ms-office.chartstyle+xml"/>
  <Override PartName="/xl/charts/colors14.xml" ContentType="application/vnd.ms-office.chartcolorstyle+xml"/>
  <Override PartName="/xl/charts/chart13.xml" ContentType="application/vnd.openxmlformats-officedocument.drawingml.chart+xml"/>
  <Override PartName="/xl/charts/style15.xml" ContentType="application/vnd.ms-office.chartstyle+xml"/>
  <Override PartName="/xl/charts/colors15.xml" ContentType="application/vnd.ms-office.chartcolorstyle+xml"/>
  <Override PartName="/xl/charts/chart14.xml" ContentType="application/vnd.openxmlformats-officedocument.drawingml.chart+xml"/>
  <Override PartName="/xl/charts/style16.xml" ContentType="application/vnd.ms-office.chartstyle+xml"/>
  <Override PartName="/xl/charts/colors16.xml" ContentType="application/vnd.ms-office.chartcolorstyle+xml"/>
  <Override PartName="/xl/charts/chart15.xml" ContentType="application/vnd.openxmlformats-officedocument.drawingml.chart+xml"/>
  <Override PartName="/xl/charts/style17.xml" ContentType="application/vnd.ms-office.chartstyle+xml"/>
  <Override PartName="/xl/charts/colors17.xml" ContentType="application/vnd.ms-office.chartcolorstyle+xml"/>
  <Override PartName="/xl/theme/themeOverride1.xml" ContentType="application/vnd.openxmlformats-officedocument.themeOverride+xml"/>
  <Override PartName="/xl/charts/chart16.xml" ContentType="application/vnd.openxmlformats-officedocument.drawingml.chart+xml"/>
  <Override PartName="/xl/charts/style18.xml" ContentType="application/vnd.ms-office.chartstyle+xml"/>
  <Override PartName="/xl/charts/colors18.xml" ContentType="application/vnd.ms-office.chartcolorstyle+xml"/>
  <Override PartName="/xl/charts/chartEx3.xml" ContentType="application/vnd.ms-office.chartex+xml"/>
  <Override PartName="/xl/charts/style19.xml" ContentType="application/vnd.ms-office.chartstyle+xml"/>
  <Override PartName="/xl/charts/colors19.xml" ContentType="application/vnd.ms-office.chartcolorstyle+xml"/>
  <Override PartName="/xl/charts/chart17.xml" ContentType="application/vnd.openxmlformats-officedocument.drawingml.chart+xml"/>
  <Override PartName="/xl/charts/style20.xml" ContentType="application/vnd.ms-office.chartstyle+xml"/>
  <Override PartName="/xl/charts/colors20.xml" ContentType="application/vnd.ms-office.chartcolorstyle+xml"/>
  <Override PartName="/xl/charts/chart18.xml" ContentType="application/vnd.openxmlformats-officedocument.drawingml.chart+xml"/>
  <Override PartName="/xl/charts/style21.xml" ContentType="application/vnd.ms-office.chartstyle+xml"/>
  <Override PartName="/xl/charts/colors21.xml" ContentType="application/vnd.ms-office.chartcolorstyle+xml"/>
  <Override PartName="/xl/charts/chart19.xml" ContentType="application/vnd.openxmlformats-officedocument.drawingml.chart+xml"/>
  <Override PartName="/xl/charts/style22.xml" ContentType="application/vnd.ms-office.chartstyle+xml"/>
  <Override PartName="/xl/charts/colors22.xml" ContentType="application/vnd.ms-office.chartcolorstyle+xml"/>
  <Override PartName="/xl/charts/chart20.xml" ContentType="application/vnd.openxmlformats-officedocument.drawingml.chart+xml"/>
  <Override PartName="/xl/charts/style23.xml" ContentType="application/vnd.ms-office.chartstyle+xml"/>
  <Override PartName="/xl/charts/colors23.xml" ContentType="application/vnd.ms-office.chartcolorstyle+xml"/>
  <Override PartName="/xl/theme/themeOverride2.xml" ContentType="application/vnd.openxmlformats-officedocument.themeOverride+xml"/>
  <Override PartName="/xl/charts/chart21.xml" ContentType="application/vnd.openxmlformats-officedocument.drawingml.chart+xml"/>
  <Override PartName="/xl/charts/style24.xml" ContentType="application/vnd.ms-office.chartstyle+xml"/>
  <Override PartName="/xl/charts/colors24.xml" ContentType="application/vnd.ms-office.chartcolorstyle+xml"/>
  <Override PartName="/xl/charts/chart22.xml" ContentType="application/vnd.openxmlformats-officedocument.drawingml.chart+xml"/>
  <Override PartName="/xl/charts/style25.xml" ContentType="application/vnd.ms-office.chartstyle+xml"/>
  <Override PartName="/xl/charts/colors25.xml" ContentType="application/vnd.ms-office.chartcolorstyle+xml"/>
  <Override PartName="/xl/charts/chart23.xml" ContentType="application/vnd.openxmlformats-officedocument.drawingml.chart+xml"/>
  <Override PartName="/xl/charts/style26.xml" ContentType="application/vnd.ms-office.chartstyle+xml"/>
  <Override PartName="/xl/charts/colors26.xml" ContentType="application/vnd.ms-office.chartcolorstyle+xml"/>
  <Override PartName="/xl/charts/chart24.xml" ContentType="application/vnd.openxmlformats-officedocument.drawingml.chart+xml"/>
  <Override PartName="/xl/charts/style27.xml" ContentType="application/vnd.ms-office.chartstyle+xml"/>
  <Override PartName="/xl/charts/colors27.xml" ContentType="application/vnd.ms-office.chartcolorstyle+xml"/>
  <Override PartName="/xl/charts/chart25.xml" ContentType="application/vnd.openxmlformats-officedocument.drawingml.chart+xml"/>
  <Override PartName="/xl/charts/style28.xml" ContentType="application/vnd.ms-office.chartstyle+xml"/>
  <Override PartName="/xl/charts/colors28.xml" ContentType="application/vnd.ms-office.chartcolorstyle+xml"/>
  <Override PartName="/xl/charts/chart26.xml" ContentType="application/vnd.openxmlformats-officedocument.drawingml.chart+xml"/>
  <Override PartName="/xl/charts/style29.xml" ContentType="application/vnd.ms-office.chartstyle+xml"/>
  <Override PartName="/xl/charts/colors29.xml" ContentType="application/vnd.ms-office.chartcolorstyle+xml"/>
  <Override PartName="/xl/charts/chart27.xml" ContentType="application/vnd.openxmlformats-officedocument.drawingml.chart+xml"/>
  <Override PartName="/xl/charts/style30.xml" ContentType="application/vnd.ms-office.chartstyle+xml"/>
  <Override PartName="/xl/charts/colors30.xml" ContentType="application/vnd.ms-office.chartcolorstyle+xml"/>
  <Override PartName="/xl/charts/chart28.xml" ContentType="application/vnd.openxmlformats-officedocument.drawingml.chart+xml"/>
  <Override PartName="/xl/charts/style31.xml" ContentType="application/vnd.ms-office.chartstyle+xml"/>
  <Override PartName="/xl/charts/colors31.xml" ContentType="application/vnd.ms-office.chartcolorstyle+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Override PartName="/xl/persons/person.xml" ContentType="application/vnd.ms-excel.perso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026"/>
  <workbookPr/>
  <mc:AlternateContent xmlns:mc="http://schemas.openxmlformats.org/markup-compatibility/2006">
    <mc:Choice Requires="x15">
      <x15ac:absPath xmlns:x15ac="http://schemas.microsoft.com/office/spreadsheetml/2010/11/ac" url="C:\Users\ASUS\Documents\SDJ\DICIEMBRE\"/>
    </mc:Choice>
  </mc:AlternateContent>
  <xr:revisionPtr revIDLastSave="0" documentId="8_{4FE2C5A0-FB22-4371-801E-D4CF7F869837}" xr6:coauthVersionLast="47" xr6:coauthVersionMax="47" xr10:uidLastSave="{00000000-0000-0000-0000-000000000000}"/>
  <bookViews>
    <workbookView showSheetTabs="0" xWindow="-108" yWindow="-108" windowWidth="23256" windowHeight="12720" firstSheet="2" xr2:uid="{00000000-000D-0000-FFFF-FFFF00000000}"/>
  </bookViews>
  <sheets>
    <sheet name="Inicio" sheetId="12" r:id="rId1"/>
    <sheet name="1 Datos Entidad" sheetId="13" r:id="rId2"/>
    <sheet name="2 Equipo PIMS" sheetId="14" r:id="rId3"/>
    <sheet name="3 Estrategia de Comunicación" sheetId="15" r:id="rId4"/>
    <sheet name="BD_Resumen" sheetId="11" state="hidden" r:id="rId5"/>
    <sheet name="4 Diagnóstico" sheetId="7" r:id="rId6"/>
    <sheet name="5 Plan de Acción -Estrategias " sheetId="17" r:id="rId7"/>
    <sheet name="6 Evaluación y seguimiento" sheetId="21" r:id="rId8"/>
    <sheet name="DATOS" sheetId="19" state="hidden" r:id="rId9"/>
  </sheets>
  <definedNames>
    <definedName name="_xlnm._FilterDatabase" localSheetId="6" hidden="1">'5 Plan de Acción -Estrategias '!$B$9:$H$9</definedName>
    <definedName name="_xlnm._FilterDatabase" localSheetId="4" hidden="1">BD_Resumen!$CE$155:$CG$164</definedName>
    <definedName name="_xlchart.v1.0" hidden="1">BD_Resumen!$CE$221:$CF$259</definedName>
    <definedName name="_xlchart.v1.1" hidden="1">BD_Resumen!$CG$221:$CG$259</definedName>
    <definedName name="_xlchart.v1.2" hidden="1">BD_Resumen!$CI$66</definedName>
    <definedName name="_xlchart.v1.3" hidden="1">BD_Resumen!$CI$67:$CI$74</definedName>
    <definedName name="_xlchart.v1.4" hidden="1">BD_Resumen!$CJ$67:$CJ$74</definedName>
    <definedName name="_xlchart.v1.5" hidden="1">BD_Resumen!$CE$29:$CF$64</definedName>
    <definedName name="_xlchart.v1.6" hidden="1">BD_Resumen!$CG$29:$CG$64</definedName>
    <definedName name="_xlnm.Print_Area" localSheetId="0">Inicio!$A$1:$O$48</definedName>
    <definedName name="Factor_de_expansión">BD_Resumen!#REF!</definedName>
    <definedName name="SegmentaciónDeDatos_Anterior_Grupo1">#N/A</definedName>
    <definedName name="SegmentaciónDeDatos_Año1">#N/A</definedName>
    <definedName name="SegmentaciónDeDatos_Discapacidad1">#N/A</definedName>
    <definedName name="SegmentaciónDeDatos_Estrato1">#N/A</definedName>
    <definedName name="SegmentaciónDeDatos_Etnia1">#N/A</definedName>
    <definedName name="SegmentaciónDeDatos_Franja_llegada">#N/A</definedName>
    <definedName name="SegmentaciónDeDatos_Franja_Salida">#N/A</definedName>
    <definedName name="SegmentaciónDeDatos_Futuro_Grupo1">#N/A</definedName>
    <definedName name="SegmentaciónDeDatos_Género1">#N/A</definedName>
    <definedName name="SegmentaciónDeDatos_Ingresos1">#N/A</definedName>
    <definedName name="SegmentaciónDeDatos_Localidad_Residencia1">#N/A</definedName>
    <definedName name="SegmentaciónDeDatos_Modo_Anterior1">#N/A</definedName>
    <definedName name="SegmentaciónDeDatos_Modo_Auxiliar_Grupo1">#N/A</definedName>
    <definedName name="SegmentaciónDeDatos_Modo_Auxiliar1">#N/A</definedName>
    <definedName name="SegmentaciónDeDatos_Modo_Futuro1">#N/A</definedName>
    <definedName name="SegmentaciónDeDatos_Modo_Principal_Grupo1">#N/A</definedName>
    <definedName name="SegmentaciónDeDatos_Modo_Principal1">#N/A</definedName>
    <definedName name="SegmentaciónDeDatos_Rango_Edad1">#N/A</definedName>
    <definedName name="SegmentaciónDeDatos_Sede_Trabajo1">#N/A</definedName>
  </definedNames>
  <calcPr calcId="191029"/>
  <pivotCaches>
    <pivotCache cacheId="5" r:id="rId10"/>
  </pivotCaches>
  <extLst>
    <ext xmlns:x14="http://schemas.microsoft.com/office/spreadsheetml/2009/9/main" uri="{BBE1A952-AA13-448e-AADC-164F8A28A991}">
      <x14:slicerCaches>
        <x14:slicerCache r:id="rId11"/>
        <x14:slicerCache r:id="rId12"/>
        <x14:slicerCache r:id="rId13"/>
        <x14:slicerCache r:id="rId14"/>
        <x14:slicerCache r:id="rId15"/>
        <x14:slicerCache r:id="rId16"/>
        <x14:slicerCache r:id="rId17"/>
        <x14:slicerCache r:id="rId18"/>
        <x14:slicerCache r:id="rId19"/>
        <x14:slicerCache r:id="rId20"/>
        <x14:slicerCache r:id="rId21"/>
        <x14:slicerCache r:id="rId22"/>
        <x14:slicerCache r:id="rId23"/>
        <x14:slicerCache r:id="rId24"/>
        <x14:slicerCache r:id="rId25"/>
        <x14:slicerCache r:id="rId26"/>
        <x14:slicerCache r:id="rId27"/>
        <x14:slicerCache r:id="rId28"/>
        <x14:slicerCache r:id="rId29"/>
      </x14:slicerCaches>
    </ext>
    <ext xmlns:x14="http://schemas.microsoft.com/office/spreadsheetml/2009/9/main" uri="{79F54976-1DA5-4618-B147-4CDE4B953A38}">
      <x14:workbookPr/>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uri="GoogleSheetsCustomDataVersion1">
      <go:sheetsCustomData xmlns:go="http://customooxmlschemas.google.com/" r:id="rId31" roundtripDataSignature="AMtx7mhlRvBa0RJ+HQ6DbdDmfZq2a6EbPA=="/>
    </ext>
  </extLst>
</workbook>
</file>

<file path=xl/calcChain.xml><?xml version="1.0" encoding="utf-8"?>
<calcChain xmlns="http://schemas.openxmlformats.org/spreadsheetml/2006/main">
  <c r="CF173" i="11" l="1"/>
  <c r="CF174" i="11"/>
  <c r="CE157" i="11"/>
  <c r="CF157" i="11" s="1"/>
  <c r="CE158" i="11"/>
  <c r="CF158" i="11" s="1"/>
  <c r="CE159" i="11"/>
  <c r="CF159" i="11" s="1"/>
  <c r="CE160" i="11"/>
  <c r="CF160" i="11" s="1"/>
  <c r="CE161" i="11"/>
  <c r="CF161" i="11" s="1"/>
  <c r="CE162" i="11"/>
  <c r="CF162" i="11" s="1"/>
  <c r="CE163" i="11"/>
  <c r="CF163" i="11" s="1"/>
  <c r="CE164" i="11"/>
  <c r="CF164" i="11" s="1"/>
  <c r="CE165" i="11"/>
  <c r="CF165" i="11" s="1"/>
  <c r="CE166" i="11"/>
  <c r="CF166" i="11" s="1"/>
  <c r="CE167" i="11"/>
  <c r="CF167" i="11" s="1"/>
  <c r="CE168" i="11"/>
  <c r="CE169" i="11"/>
  <c r="CE170" i="11"/>
  <c r="CE171" i="11"/>
  <c r="CF171" i="11" s="1"/>
  <c r="CE172" i="11"/>
  <c r="CF172" i="11" s="1"/>
  <c r="CE173" i="11"/>
  <c r="CE174" i="11"/>
  <c r="CE175" i="11"/>
  <c r="CF175" i="11" s="1"/>
  <c r="CE176" i="11"/>
  <c r="CF176" i="11" s="1"/>
  <c r="CE177" i="11"/>
  <c r="CF177" i="11" s="1"/>
  <c r="CE178" i="11"/>
  <c r="CF178" i="11" s="1"/>
  <c r="CE179" i="11"/>
  <c r="CF179" i="11" s="1"/>
  <c r="CE180" i="11"/>
  <c r="CF180" i="11" s="1"/>
  <c r="CE181" i="11"/>
  <c r="CE156" i="11"/>
  <c r="CF156" i="11" s="1"/>
  <c r="BU3" i="11"/>
  <c r="BM4" i="11"/>
  <c r="CI456" i="11"/>
  <c r="CG158" i="11"/>
  <c r="CG159" i="11"/>
  <c r="CG165" i="11"/>
  <c r="CG179" i="11"/>
  <c r="CG171" i="11"/>
  <c r="CH454" i="11"/>
  <c r="CI454" i="11"/>
  <c r="CG162" i="11"/>
  <c r="CH456" i="11"/>
  <c r="CG174" i="11"/>
  <c r="CI455" i="11"/>
  <c r="CG454" i="11"/>
  <c r="CG166" i="11"/>
  <c r="CG169" i="11"/>
  <c r="CG173" i="11"/>
  <c r="CG181" i="11"/>
  <c r="CG168" i="11"/>
  <c r="CG170" i="11"/>
  <c r="CF169" i="11" l="1"/>
  <c r="CF170" i="11"/>
  <c r="CF181" i="11"/>
  <c r="CF168" i="11"/>
  <c r="BS3" i="11"/>
  <c r="BQ3" i="11"/>
  <c r="BM3" i="11"/>
  <c r="BS4" i="11"/>
  <c r="BO3" i="11"/>
  <c r="BL3" i="11"/>
  <c r="BX3" i="11" s="1"/>
  <c r="BQ4" i="11"/>
  <c r="BU4" i="11"/>
  <c r="BO4" i="11"/>
  <c r="BL4" i="11"/>
  <c r="BY4" i="11" s="1"/>
  <c r="CG163" i="11"/>
  <c r="CG455" i="11"/>
  <c r="CG459" i="11"/>
  <c r="CI458" i="11"/>
  <c r="CG178" i="11"/>
  <c r="CG177" i="11"/>
  <c r="CH459" i="11"/>
  <c r="CI459" i="11"/>
  <c r="CG180" i="11"/>
  <c r="CG458" i="11"/>
  <c r="CH455" i="11"/>
  <c r="CI460" i="11"/>
  <c r="CG456" i="11"/>
  <c r="CH457" i="11"/>
  <c r="CG157" i="11"/>
  <c r="CG172" i="11"/>
  <c r="CH458" i="11"/>
  <c r="CG164" i="11"/>
  <c r="CG160" i="11"/>
  <c r="CG161" i="11"/>
  <c r="CH460" i="11"/>
  <c r="CG460" i="11"/>
  <c r="CI457" i="11"/>
  <c r="CG176" i="11"/>
  <c r="CG457" i="11"/>
  <c r="CG175" i="11"/>
  <c r="CG167" i="11"/>
  <c r="BP3" i="11" l="1"/>
  <c r="BN4" i="11"/>
  <c r="BN3" i="11"/>
  <c r="BY3" i="11"/>
  <c r="BR3" i="11"/>
  <c r="BV3" i="11"/>
  <c r="BW3" i="11"/>
  <c r="BT3" i="11"/>
  <c r="BP4" i="11"/>
  <c r="BV4" i="11"/>
  <c r="BT4" i="11"/>
  <c r="BW4" i="11"/>
  <c r="BR4" i="11"/>
  <c r="BX4" i="11"/>
  <c r="M7" i="13" l="1"/>
  <c r="CG25" i="11"/>
  <c r="CG21" i="11"/>
  <c r="CG24" i="11"/>
  <c r="CG23" i="11"/>
  <c r="CG26" i="11"/>
  <c r="CG22" i="11"/>
  <c r="CP4" i="11" l="1"/>
  <c r="CP5" i="11"/>
  <c r="CP6" i="11"/>
  <c r="CP7" i="11"/>
  <c r="CP8" i="11"/>
  <c r="CP3" i="11"/>
  <c r="CJ6" i="11"/>
  <c r="CI231" i="11"/>
  <c r="CJ231" i="11" s="1"/>
  <c r="CI232" i="11"/>
  <c r="CI233" i="11"/>
  <c r="CI234" i="11"/>
  <c r="CI235" i="11"/>
  <c r="CI236" i="11"/>
  <c r="CI230" i="11"/>
  <c r="CG244" i="11"/>
  <c r="CH263" i="11"/>
  <c r="F15" i="21" l="1"/>
  <c r="L15" i="21" s="1"/>
  <c r="M15" i="21" s="1"/>
  <c r="H64" i="21"/>
  <c r="G64" i="21"/>
  <c r="F64" i="21"/>
  <c r="L64" i="21" s="1"/>
  <c r="M64" i="21" s="1"/>
  <c r="E64" i="21"/>
  <c r="D64" i="21"/>
  <c r="C64" i="21"/>
  <c r="H63" i="21"/>
  <c r="G63" i="21"/>
  <c r="F63" i="21"/>
  <c r="L63" i="21" s="1"/>
  <c r="M63" i="21" s="1"/>
  <c r="E63" i="21"/>
  <c r="D63" i="21"/>
  <c r="C63" i="21"/>
  <c r="H62" i="21"/>
  <c r="G62" i="21"/>
  <c r="F62" i="21"/>
  <c r="L62" i="21" s="1"/>
  <c r="M62" i="21" s="1"/>
  <c r="E62" i="21"/>
  <c r="D62" i="21"/>
  <c r="C62" i="21"/>
  <c r="H61" i="21"/>
  <c r="G61" i="21"/>
  <c r="F61" i="21"/>
  <c r="L61" i="21" s="1"/>
  <c r="M61" i="21" s="1"/>
  <c r="E61" i="21"/>
  <c r="D61" i="21"/>
  <c r="C61" i="21"/>
  <c r="H60" i="21"/>
  <c r="G60" i="21"/>
  <c r="F60" i="21"/>
  <c r="L60" i="21" s="1"/>
  <c r="M60" i="21" s="1"/>
  <c r="E60" i="21"/>
  <c r="D60" i="21"/>
  <c r="C60" i="21"/>
  <c r="L59" i="21"/>
  <c r="M59" i="21" s="1"/>
  <c r="H59" i="21"/>
  <c r="G59" i="21"/>
  <c r="F59" i="21"/>
  <c r="E59" i="21"/>
  <c r="D59" i="21"/>
  <c r="C59" i="21"/>
  <c r="H58" i="21"/>
  <c r="G58" i="21"/>
  <c r="F58" i="21"/>
  <c r="L58" i="21" s="1"/>
  <c r="M58" i="21" s="1"/>
  <c r="E58" i="21"/>
  <c r="D58" i="21"/>
  <c r="C58" i="21"/>
  <c r="H57" i="21"/>
  <c r="G57" i="21"/>
  <c r="F57" i="21"/>
  <c r="L57" i="21" s="1"/>
  <c r="M57" i="21" s="1"/>
  <c r="E57" i="21"/>
  <c r="D57" i="21"/>
  <c r="C57" i="21"/>
  <c r="H56" i="21"/>
  <c r="G56" i="21"/>
  <c r="F56" i="21"/>
  <c r="L56" i="21" s="1"/>
  <c r="M56" i="21" s="1"/>
  <c r="E56" i="21"/>
  <c r="D56" i="21"/>
  <c r="C56" i="21"/>
  <c r="H55" i="21"/>
  <c r="G55" i="21"/>
  <c r="F55" i="21"/>
  <c r="L55" i="21" s="1"/>
  <c r="M55" i="21" s="1"/>
  <c r="E55" i="21"/>
  <c r="D55" i="21"/>
  <c r="C55" i="21"/>
  <c r="H54" i="21"/>
  <c r="G54" i="21"/>
  <c r="F54" i="21"/>
  <c r="L54" i="21" s="1"/>
  <c r="M54" i="21" s="1"/>
  <c r="E54" i="21"/>
  <c r="D54" i="21"/>
  <c r="C54" i="21"/>
  <c r="H53" i="21"/>
  <c r="G53" i="21"/>
  <c r="F53" i="21"/>
  <c r="L53" i="21" s="1"/>
  <c r="M53" i="21" s="1"/>
  <c r="E53" i="21"/>
  <c r="D53" i="21"/>
  <c r="C53" i="21"/>
  <c r="H52" i="21"/>
  <c r="G52" i="21"/>
  <c r="F52" i="21"/>
  <c r="L52" i="21" s="1"/>
  <c r="M52" i="21" s="1"/>
  <c r="E52" i="21"/>
  <c r="D52" i="21"/>
  <c r="C52" i="21"/>
  <c r="H51" i="21"/>
  <c r="G51" i="21"/>
  <c r="F51" i="21"/>
  <c r="L51" i="21" s="1"/>
  <c r="M51" i="21" s="1"/>
  <c r="E51" i="21"/>
  <c r="D51" i="21"/>
  <c r="C51" i="21"/>
  <c r="H50" i="21"/>
  <c r="G50" i="21"/>
  <c r="F50" i="21"/>
  <c r="L50" i="21" s="1"/>
  <c r="M50" i="21" s="1"/>
  <c r="E50" i="21"/>
  <c r="D50" i="21"/>
  <c r="C50" i="21"/>
  <c r="H49" i="21"/>
  <c r="G49" i="21"/>
  <c r="F49" i="21"/>
  <c r="L49" i="21" s="1"/>
  <c r="M49" i="21" s="1"/>
  <c r="E49" i="21"/>
  <c r="D49" i="21"/>
  <c r="C49" i="21"/>
  <c r="H48" i="21"/>
  <c r="G48" i="21"/>
  <c r="F48" i="21"/>
  <c r="L48" i="21" s="1"/>
  <c r="M48" i="21" s="1"/>
  <c r="E48" i="21"/>
  <c r="D48" i="21"/>
  <c r="C48" i="21"/>
  <c r="H47" i="21"/>
  <c r="G47" i="21"/>
  <c r="F47" i="21"/>
  <c r="L47" i="21" s="1"/>
  <c r="M47" i="21" s="1"/>
  <c r="E47" i="21"/>
  <c r="D47" i="21"/>
  <c r="C47" i="21"/>
  <c r="H46" i="21"/>
  <c r="G46" i="21"/>
  <c r="F46" i="21"/>
  <c r="L46" i="21" s="1"/>
  <c r="M46" i="21" s="1"/>
  <c r="E46" i="21"/>
  <c r="D46" i="21"/>
  <c r="C46" i="21"/>
  <c r="H45" i="21"/>
  <c r="G45" i="21"/>
  <c r="F45" i="21"/>
  <c r="L45" i="21" s="1"/>
  <c r="M45" i="21" s="1"/>
  <c r="E45" i="21"/>
  <c r="D45" i="21"/>
  <c r="C45" i="21"/>
  <c r="H44" i="21"/>
  <c r="G44" i="21"/>
  <c r="F44" i="21"/>
  <c r="L44" i="21" s="1"/>
  <c r="M44" i="21" s="1"/>
  <c r="E44" i="21"/>
  <c r="D44" i="21"/>
  <c r="C44" i="21"/>
  <c r="H43" i="21"/>
  <c r="G43" i="21"/>
  <c r="F43" i="21"/>
  <c r="L43" i="21" s="1"/>
  <c r="M43" i="21" s="1"/>
  <c r="E43" i="21"/>
  <c r="D43" i="21"/>
  <c r="C43" i="21"/>
  <c r="H42" i="21"/>
  <c r="G42" i="21"/>
  <c r="F42" i="21"/>
  <c r="L42" i="21" s="1"/>
  <c r="M42" i="21" s="1"/>
  <c r="E42" i="21"/>
  <c r="D42" i="21"/>
  <c r="C42" i="21"/>
  <c r="H41" i="21"/>
  <c r="G41" i="21"/>
  <c r="F41" i="21"/>
  <c r="L41" i="21" s="1"/>
  <c r="M41" i="21" s="1"/>
  <c r="E41" i="21"/>
  <c r="D41" i="21"/>
  <c r="C41" i="21"/>
  <c r="H40" i="21"/>
  <c r="G40" i="21"/>
  <c r="F40" i="21"/>
  <c r="L40" i="21" s="1"/>
  <c r="M40" i="21" s="1"/>
  <c r="E40" i="21"/>
  <c r="D40" i="21"/>
  <c r="C40" i="21"/>
  <c r="H39" i="21"/>
  <c r="G39" i="21"/>
  <c r="F39" i="21"/>
  <c r="L39" i="21" s="1"/>
  <c r="M39" i="21" s="1"/>
  <c r="E39" i="21"/>
  <c r="D39" i="21"/>
  <c r="C39" i="21"/>
  <c r="H38" i="21"/>
  <c r="G38" i="21"/>
  <c r="F38" i="21"/>
  <c r="L38" i="21" s="1"/>
  <c r="M38" i="21" s="1"/>
  <c r="E38" i="21"/>
  <c r="D38" i="21"/>
  <c r="C38" i="21"/>
  <c r="H37" i="21"/>
  <c r="G37" i="21"/>
  <c r="F37" i="21"/>
  <c r="L37" i="21" s="1"/>
  <c r="M37" i="21" s="1"/>
  <c r="E37" i="21"/>
  <c r="D37" i="21"/>
  <c r="C37" i="21"/>
  <c r="H36" i="21"/>
  <c r="G36" i="21"/>
  <c r="F36" i="21"/>
  <c r="L36" i="21" s="1"/>
  <c r="M36" i="21" s="1"/>
  <c r="E36" i="21"/>
  <c r="D36" i="21"/>
  <c r="C36" i="21"/>
  <c r="H35" i="21"/>
  <c r="G35" i="21"/>
  <c r="F35" i="21"/>
  <c r="L35" i="21" s="1"/>
  <c r="M35" i="21" s="1"/>
  <c r="E35" i="21"/>
  <c r="D35" i="21"/>
  <c r="C35" i="21"/>
  <c r="H34" i="21"/>
  <c r="G34" i="21"/>
  <c r="F34" i="21"/>
  <c r="L34" i="21" s="1"/>
  <c r="M34" i="21" s="1"/>
  <c r="E34" i="21"/>
  <c r="D34" i="21"/>
  <c r="C34" i="21"/>
  <c r="H33" i="21"/>
  <c r="G33" i="21"/>
  <c r="F33" i="21"/>
  <c r="L33" i="21" s="1"/>
  <c r="M33" i="21" s="1"/>
  <c r="E33" i="21"/>
  <c r="D33" i="21"/>
  <c r="C33" i="21"/>
  <c r="H32" i="21"/>
  <c r="G32" i="21"/>
  <c r="F32" i="21"/>
  <c r="L32" i="21" s="1"/>
  <c r="M32" i="21" s="1"/>
  <c r="E32" i="21"/>
  <c r="D32" i="21"/>
  <c r="C32" i="21"/>
  <c r="H31" i="21"/>
  <c r="G31" i="21"/>
  <c r="F31" i="21"/>
  <c r="L31" i="21" s="1"/>
  <c r="M31" i="21" s="1"/>
  <c r="E31" i="21"/>
  <c r="D31" i="21"/>
  <c r="C31" i="21"/>
  <c r="H30" i="21"/>
  <c r="G30" i="21"/>
  <c r="F30" i="21"/>
  <c r="L30" i="21" s="1"/>
  <c r="M30" i="21" s="1"/>
  <c r="E30" i="21"/>
  <c r="D30" i="21"/>
  <c r="C30" i="21"/>
  <c r="H29" i="21"/>
  <c r="G29" i="21"/>
  <c r="F29" i="21"/>
  <c r="L29" i="21" s="1"/>
  <c r="M29" i="21" s="1"/>
  <c r="E29" i="21"/>
  <c r="D29" i="21"/>
  <c r="C29" i="21"/>
  <c r="H28" i="21"/>
  <c r="G28" i="21"/>
  <c r="F28" i="21"/>
  <c r="L28" i="21" s="1"/>
  <c r="M28" i="21" s="1"/>
  <c r="E28" i="21"/>
  <c r="D28" i="21"/>
  <c r="C28" i="21"/>
  <c r="H27" i="21"/>
  <c r="G27" i="21"/>
  <c r="F27" i="21"/>
  <c r="L27" i="21" s="1"/>
  <c r="M27" i="21" s="1"/>
  <c r="E27" i="21"/>
  <c r="D27" i="21"/>
  <c r="C27" i="21"/>
  <c r="H26" i="21"/>
  <c r="G26" i="21"/>
  <c r="F26" i="21"/>
  <c r="L26" i="21" s="1"/>
  <c r="M26" i="21" s="1"/>
  <c r="E26" i="21"/>
  <c r="D26" i="21"/>
  <c r="C26" i="21"/>
  <c r="H25" i="21"/>
  <c r="G25" i="21"/>
  <c r="F25" i="21"/>
  <c r="L25" i="21" s="1"/>
  <c r="M25" i="21" s="1"/>
  <c r="E25" i="21"/>
  <c r="D25" i="21"/>
  <c r="C25" i="21"/>
  <c r="H24" i="21"/>
  <c r="G24" i="21"/>
  <c r="F24" i="21"/>
  <c r="L24" i="21" s="1"/>
  <c r="M24" i="21" s="1"/>
  <c r="E24" i="21"/>
  <c r="D24" i="21"/>
  <c r="C24" i="21"/>
  <c r="H23" i="21"/>
  <c r="G23" i="21"/>
  <c r="F23" i="21"/>
  <c r="L23" i="21" s="1"/>
  <c r="M23" i="21" s="1"/>
  <c r="E23" i="21"/>
  <c r="D23" i="21"/>
  <c r="C23" i="21"/>
  <c r="H22" i="21"/>
  <c r="G22" i="21"/>
  <c r="F22" i="21"/>
  <c r="L22" i="21" s="1"/>
  <c r="M22" i="21" s="1"/>
  <c r="E22" i="21"/>
  <c r="D22" i="21"/>
  <c r="C22" i="21"/>
  <c r="H21" i="21"/>
  <c r="G21" i="21"/>
  <c r="F21" i="21"/>
  <c r="L21" i="21" s="1"/>
  <c r="M21" i="21" s="1"/>
  <c r="E21" i="21"/>
  <c r="D21" i="21"/>
  <c r="C21" i="21"/>
  <c r="H20" i="21"/>
  <c r="G20" i="21"/>
  <c r="F20" i="21"/>
  <c r="L20" i="21" s="1"/>
  <c r="M20" i="21" s="1"/>
  <c r="E20" i="21"/>
  <c r="D20" i="21"/>
  <c r="C20" i="21"/>
  <c r="H19" i="21"/>
  <c r="G19" i="21"/>
  <c r="F19" i="21"/>
  <c r="L19" i="21" s="1"/>
  <c r="M19" i="21" s="1"/>
  <c r="E19" i="21"/>
  <c r="D19" i="21"/>
  <c r="C19" i="21"/>
  <c r="H18" i="21"/>
  <c r="G18" i="21"/>
  <c r="F18" i="21"/>
  <c r="L18" i="21" s="1"/>
  <c r="M18" i="21" s="1"/>
  <c r="E18" i="21"/>
  <c r="D18" i="21"/>
  <c r="C18" i="21"/>
  <c r="H17" i="21"/>
  <c r="G17" i="21"/>
  <c r="F17" i="21"/>
  <c r="L17" i="21" s="1"/>
  <c r="M17" i="21" s="1"/>
  <c r="E17" i="21"/>
  <c r="D17" i="21"/>
  <c r="C17" i="21"/>
  <c r="H16" i="21"/>
  <c r="G16" i="21"/>
  <c r="F16" i="21"/>
  <c r="L16" i="21" s="1"/>
  <c r="M16" i="21" s="1"/>
  <c r="E16" i="21"/>
  <c r="D16" i="21"/>
  <c r="C16" i="21"/>
  <c r="H15" i="21"/>
  <c r="G15" i="21"/>
  <c r="E15" i="21"/>
  <c r="D15" i="21"/>
  <c r="C15" i="21"/>
  <c r="L14" i="21"/>
  <c r="M14" i="21" s="1"/>
  <c r="L13" i="21"/>
  <c r="M13" i="21" s="1"/>
  <c r="L12" i="21"/>
  <c r="M12" i="21" s="1"/>
  <c r="C12" i="21"/>
  <c r="B12" i="21"/>
  <c r="CC192" i="11" l="1"/>
  <c r="CB192" i="11"/>
  <c r="I8" i="7" l="1"/>
  <c r="J8" i="7"/>
  <c r="CF431" i="11"/>
  <c r="CF451" i="11" s="1"/>
  <c r="CF430" i="11"/>
  <c r="CF450" i="11" s="1"/>
  <c r="CF429" i="11"/>
  <c r="CF449" i="11" s="1"/>
  <c r="CF428" i="11"/>
  <c r="CF448" i="11" s="1"/>
  <c r="CF427" i="11"/>
  <c r="CF447" i="11" s="1"/>
  <c r="CF426" i="11"/>
  <c r="CF446" i="11" s="1"/>
  <c r="CF425" i="11"/>
  <c r="CF445" i="11" s="1"/>
  <c r="CF424" i="11"/>
  <c r="CF444" i="11" s="1"/>
  <c r="CF423" i="11"/>
  <c r="CF443" i="11" s="1"/>
  <c r="CF422" i="11"/>
  <c r="CF442" i="11" s="1"/>
  <c r="CF421" i="11"/>
  <c r="CF441" i="11" s="1"/>
  <c r="CF420" i="11"/>
  <c r="CF440" i="11" s="1"/>
  <c r="CF419" i="11"/>
  <c r="CF439" i="11" s="1"/>
  <c r="CF418" i="11"/>
  <c r="CF438" i="11" s="1"/>
  <c r="CF417" i="11"/>
  <c r="CF437" i="11" s="1"/>
  <c r="CF416" i="11"/>
  <c r="CF436" i="11" s="1"/>
  <c r="CF415" i="11"/>
  <c r="CF435" i="11" s="1"/>
  <c r="CE415" i="11"/>
  <c r="CE435" i="11" s="1"/>
  <c r="CG276" i="11"/>
  <c r="CG332" i="11"/>
  <c r="CI275" i="11"/>
  <c r="CF399" i="11"/>
  <c r="CG227" i="11"/>
  <c r="CG451" i="11"/>
  <c r="CF332" i="11"/>
  <c r="CH449" i="11"/>
  <c r="CI262" i="11"/>
  <c r="CH435" i="11"/>
  <c r="CI276" i="11"/>
  <c r="CG251" i="11"/>
  <c r="CG275" i="11"/>
  <c r="CF406" i="11"/>
  <c r="CH271" i="11"/>
  <c r="CI277" i="11"/>
  <c r="CI447" i="11"/>
  <c r="CF409" i="11"/>
  <c r="CF386" i="11"/>
  <c r="CG271" i="11"/>
  <c r="CG442" i="11"/>
  <c r="CH451" i="11"/>
  <c r="CI272" i="11"/>
  <c r="CI266" i="11"/>
  <c r="CG240" i="11"/>
  <c r="CG437" i="11"/>
  <c r="CI451" i="11"/>
  <c r="CG226" i="11"/>
  <c r="CF379" i="11"/>
  <c r="CG247" i="11"/>
  <c r="CF389" i="11"/>
  <c r="CG225" i="11"/>
  <c r="CF378" i="11"/>
  <c r="CI332" i="11"/>
  <c r="CG267" i="11"/>
  <c r="CI263" i="11"/>
  <c r="CG221" i="11"/>
  <c r="CH278" i="11"/>
  <c r="CI450" i="11"/>
  <c r="CG333" i="11"/>
  <c r="CH442" i="11"/>
  <c r="CH448" i="11"/>
  <c r="CG233" i="11"/>
  <c r="CI269" i="11"/>
  <c r="CI336" i="11"/>
  <c r="CG241" i="11"/>
  <c r="CG279" i="11"/>
  <c r="CG237" i="11"/>
  <c r="CG230" i="11"/>
  <c r="CF380" i="11"/>
  <c r="CG448" i="11"/>
  <c r="CG235" i="11"/>
  <c r="CG450" i="11"/>
  <c r="CG443" i="11"/>
  <c r="CG265" i="11"/>
  <c r="CH332" i="11"/>
  <c r="CI273" i="11"/>
  <c r="CF405" i="11"/>
  <c r="CG243" i="11"/>
  <c r="CG435" i="11"/>
  <c r="CG274" i="11"/>
  <c r="CF336" i="11"/>
  <c r="CG272" i="11"/>
  <c r="CG231" i="11"/>
  <c r="CF333" i="11"/>
  <c r="CG234" i="11"/>
  <c r="CG269" i="11"/>
  <c r="CI448" i="11"/>
  <c r="CG250" i="11"/>
  <c r="CI335" i="11"/>
  <c r="CF408" i="11"/>
  <c r="CF396" i="11"/>
  <c r="CG228" i="11"/>
  <c r="CH335" i="11"/>
  <c r="CG436" i="11"/>
  <c r="CG335" i="11"/>
  <c r="CI265" i="11"/>
  <c r="CH447" i="11"/>
  <c r="CH273" i="11"/>
  <c r="CI435" i="11"/>
  <c r="CG280" i="11"/>
  <c r="CI436" i="11"/>
  <c r="CG238" i="11"/>
  <c r="CF377" i="11"/>
  <c r="CI274" i="11"/>
  <c r="CI271" i="11"/>
  <c r="CH264" i="11"/>
  <c r="CF334" i="11"/>
  <c r="CG253" i="11"/>
  <c r="CH265" i="11"/>
  <c r="CF398" i="11"/>
  <c r="CG239" i="11"/>
  <c r="CF410" i="11"/>
  <c r="CG246" i="11"/>
  <c r="CG445" i="11"/>
  <c r="CI267" i="11"/>
  <c r="CF387" i="11"/>
  <c r="CF397" i="11"/>
  <c r="CI270" i="11"/>
  <c r="CG232" i="11"/>
  <c r="CI443" i="11"/>
  <c r="CG224" i="11"/>
  <c r="CF388" i="11"/>
  <c r="CH268" i="11"/>
  <c r="CH277" i="11"/>
  <c r="CG266" i="11"/>
  <c r="CH437" i="11"/>
  <c r="CF381" i="11"/>
  <c r="CF400" i="11"/>
  <c r="CH269" i="11"/>
  <c r="CG229" i="11"/>
  <c r="CI279" i="11"/>
  <c r="CH272" i="11"/>
  <c r="CH266" i="11"/>
  <c r="CF395" i="11"/>
  <c r="CH276" i="11"/>
  <c r="CF335" i="11"/>
  <c r="CG249" i="11"/>
  <c r="CG223" i="11"/>
  <c r="CH336" i="11"/>
  <c r="CH450" i="11"/>
  <c r="CG252" i="11"/>
  <c r="CG273" i="11"/>
  <c r="CG242" i="11"/>
  <c r="CH333" i="11"/>
  <c r="CG268" i="11"/>
  <c r="CH275" i="11"/>
  <c r="CG263" i="11"/>
  <c r="CG254" i="11"/>
  <c r="CG257" i="11"/>
  <c r="CI280" i="11"/>
  <c r="CG334" i="11"/>
  <c r="CI437" i="11"/>
  <c r="CH443" i="11"/>
  <c r="CF407" i="11"/>
  <c r="CG256" i="11"/>
  <c r="CI333" i="11"/>
  <c r="CH270" i="11"/>
  <c r="CH280" i="11"/>
  <c r="CG270" i="11"/>
  <c r="CG262" i="11"/>
  <c r="CF390" i="11"/>
  <c r="CJ224" i="11" l="1"/>
  <c r="CJ230" i="11"/>
  <c r="CJ232" i="11"/>
  <c r="CJ234" i="11"/>
  <c r="CJ222" i="11"/>
  <c r="CJ225" i="11"/>
  <c r="CA192" i="11"/>
  <c r="CH421" i="11"/>
  <c r="CH334" i="11"/>
  <c r="CH279" i="11"/>
  <c r="CH439" i="11"/>
  <c r="CG440" i="11"/>
  <c r="CG245" i="11"/>
  <c r="CG446" i="11"/>
  <c r="CH267" i="11"/>
  <c r="CG248" i="11"/>
  <c r="CG447" i="11"/>
  <c r="CG336" i="11"/>
  <c r="CH440" i="11"/>
  <c r="CI440" i="11"/>
  <c r="CG277" i="11"/>
  <c r="CI439" i="11"/>
  <c r="CG441" i="11"/>
  <c r="CI438" i="11"/>
  <c r="CI264" i="11"/>
  <c r="CI445" i="11"/>
  <c r="CI268" i="11"/>
  <c r="CI334" i="11"/>
  <c r="CG222" i="11"/>
  <c r="CI278" i="11"/>
  <c r="CG278" i="11"/>
  <c r="CG264" i="11"/>
  <c r="CH436" i="11"/>
  <c r="CH426" i="11"/>
  <c r="CG236" i="11"/>
  <c r="CH446" i="11"/>
  <c r="CG255" i="11"/>
  <c r="CH438" i="11"/>
  <c r="CG449" i="11"/>
  <c r="CI441" i="11"/>
  <c r="CI449" i="11"/>
  <c r="CI446" i="11"/>
  <c r="CH445" i="11"/>
  <c r="CI444" i="11"/>
  <c r="CI442" i="11"/>
  <c r="CG439" i="11"/>
  <c r="CH274" i="11"/>
  <c r="CH444" i="11"/>
  <c r="CG438" i="11"/>
  <c r="CH262" i="11"/>
  <c r="CG444" i="11"/>
  <c r="CH441" i="11"/>
  <c r="CH423" i="11"/>
  <c r="CJ226" i="11" l="1"/>
  <c r="CJ221" i="11"/>
  <c r="CJ235" i="11"/>
  <c r="CJ223" i="11"/>
  <c r="CJ236" i="11"/>
  <c r="CJ233" i="11"/>
  <c r="CJ227" i="11"/>
  <c r="CJ237" i="11"/>
  <c r="H8" i="7"/>
  <c r="CL192" i="11"/>
  <c r="CK192" i="11"/>
  <c r="I17" i="7" s="1"/>
  <c r="CD192" i="11"/>
  <c r="CE192" i="11"/>
  <c r="CG192" i="11"/>
  <c r="CF192" i="11"/>
  <c r="CH192" i="11"/>
  <c r="CN192" i="11"/>
  <c r="CM192" i="11"/>
  <c r="CJ192" i="11"/>
  <c r="CI192" i="11"/>
  <c r="CH196" i="11"/>
  <c r="CG84" i="11"/>
  <c r="CG82" i="11"/>
  <c r="CG60" i="11"/>
  <c r="CG41" i="11"/>
  <c r="CI197" i="11"/>
  <c r="CF135" i="11"/>
  <c r="CF134" i="11"/>
  <c r="CH427" i="11"/>
  <c r="CG33" i="11"/>
  <c r="CH205" i="11"/>
  <c r="CH212" i="11"/>
  <c r="CG101" i="11"/>
  <c r="CG100" i="11"/>
  <c r="CG417" i="11"/>
  <c r="CG87" i="11"/>
  <c r="CG69" i="11"/>
  <c r="CH209" i="11"/>
  <c r="CG81" i="11"/>
  <c r="CG53" i="11"/>
  <c r="CH218" i="11"/>
  <c r="CG17" i="11"/>
  <c r="CG37" i="11"/>
  <c r="CG117" i="11"/>
  <c r="CG31" i="11"/>
  <c r="CI208" i="11"/>
  <c r="CG3" i="11"/>
  <c r="CG125" i="11"/>
  <c r="CI218" i="11"/>
  <c r="CG47" i="11"/>
  <c r="CF149" i="11"/>
  <c r="CI196" i="11"/>
  <c r="CG113" i="11"/>
  <c r="CG55" i="11"/>
  <c r="CF133" i="11"/>
  <c r="CI202" i="11"/>
  <c r="CG98" i="11"/>
  <c r="CH216" i="11"/>
  <c r="CH422" i="11"/>
  <c r="CF152" i="11"/>
  <c r="CF144" i="11"/>
  <c r="CG75" i="11"/>
  <c r="CG88" i="11"/>
  <c r="CG38" i="11"/>
  <c r="CG59" i="11"/>
  <c r="CG45" i="11"/>
  <c r="CF153" i="11"/>
  <c r="CG20" i="11"/>
  <c r="CG105" i="11"/>
  <c r="CG96" i="11"/>
  <c r="CF150" i="11"/>
  <c r="CH214" i="11"/>
  <c r="CG62" i="11"/>
  <c r="CF139" i="11"/>
  <c r="CH200" i="11"/>
  <c r="CH199" i="11"/>
  <c r="CG61" i="11"/>
  <c r="CG9" i="11"/>
  <c r="CG30" i="11"/>
  <c r="CG104" i="11"/>
  <c r="CG58" i="11"/>
  <c r="CG123" i="11"/>
  <c r="CF146" i="11"/>
  <c r="CG19" i="11"/>
  <c r="CG7" i="11"/>
  <c r="CF140" i="11"/>
  <c r="CG36" i="11"/>
  <c r="CG107" i="11"/>
  <c r="CF136" i="11"/>
  <c r="CF137" i="11"/>
  <c r="CG56" i="11"/>
  <c r="CF148" i="11"/>
  <c r="CG54" i="11"/>
  <c r="CG64" i="11"/>
  <c r="CG15" i="11"/>
  <c r="CG423" i="11"/>
  <c r="CG79" i="11"/>
  <c r="CG6" i="11"/>
  <c r="CF145" i="11"/>
  <c r="CI212" i="11"/>
  <c r="CG122" i="11"/>
  <c r="CG114" i="11"/>
  <c r="CH207" i="11"/>
  <c r="CG52" i="11"/>
  <c r="CG85" i="11"/>
  <c r="CH213" i="11"/>
  <c r="CG102" i="11"/>
  <c r="CG34" i="11"/>
  <c r="CI199" i="11"/>
  <c r="CI195" i="11"/>
  <c r="CG72" i="11"/>
  <c r="CG424" i="11"/>
  <c r="CH203" i="11"/>
  <c r="CG429" i="11"/>
  <c r="CG115" i="11"/>
  <c r="CG80" i="11"/>
  <c r="CG419" i="11"/>
  <c r="CH198" i="11"/>
  <c r="CG421" i="11"/>
  <c r="CG110" i="11"/>
  <c r="CG4" i="11"/>
  <c r="CG68" i="11"/>
  <c r="CH429" i="11"/>
  <c r="CG116" i="11"/>
  <c r="CG77" i="11"/>
  <c r="CF143" i="11"/>
  <c r="CI215" i="11"/>
  <c r="CH430" i="11"/>
  <c r="CG78" i="11"/>
  <c r="CG118" i="11"/>
  <c r="CI214" i="11"/>
  <c r="CI213" i="11"/>
  <c r="CG128" i="11"/>
  <c r="CH418" i="11"/>
  <c r="CG97" i="11"/>
  <c r="CG130" i="11"/>
  <c r="CG43" i="11"/>
  <c r="CG48" i="11"/>
  <c r="CG67" i="11"/>
  <c r="CI198" i="11"/>
  <c r="CI205" i="11"/>
  <c r="CG119" i="11"/>
  <c r="CF147" i="11"/>
  <c r="CG103" i="11"/>
  <c r="CH201" i="11"/>
  <c r="CG89" i="11"/>
  <c r="CG415" i="11"/>
  <c r="CG106" i="11"/>
  <c r="CG109" i="11"/>
  <c r="CI211" i="11"/>
  <c r="CH420" i="11"/>
  <c r="CG422" i="11"/>
  <c r="CG29" i="11"/>
  <c r="CG112" i="11"/>
  <c r="CG35" i="11"/>
  <c r="CG11" i="11"/>
  <c r="CG10" i="11"/>
  <c r="CH428" i="11"/>
  <c r="CG63" i="11"/>
  <c r="CG44" i="11"/>
  <c r="CG83" i="11"/>
  <c r="CI207" i="11"/>
  <c r="CG92" i="11"/>
  <c r="CG430" i="11"/>
  <c r="CG91" i="11"/>
  <c r="CG46" i="11"/>
  <c r="CG39" i="11"/>
  <c r="CH215" i="11"/>
  <c r="CG70" i="11"/>
  <c r="CI216" i="11"/>
  <c r="CG121" i="11"/>
  <c r="CI203" i="11"/>
  <c r="CG156" i="11"/>
  <c r="CG40" i="11"/>
  <c r="CG426" i="11"/>
  <c r="CI204" i="11"/>
  <c r="CG127" i="11"/>
  <c r="CG425" i="11"/>
  <c r="CH208" i="11"/>
  <c r="CG129" i="11"/>
  <c r="CG18" i="11"/>
  <c r="CG49" i="11"/>
  <c r="CG90" i="11"/>
  <c r="CG16" i="11"/>
  <c r="CF138" i="11"/>
  <c r="CG420" i="11"/>
  <c r="CF142" i="11"/>
  <c r="CH202" i="11"/>
  <c r="CI201" i="11"/>
  <c r="CH195" i="11"/>
  <c r="CG416" i="11"/>
  <c r="CG94" i="11"/>
  <c r="CH204" i="11"/>
  <c r="CH425" i="11"/>
  <c r="CG86" i="11"/>
  <c r="CG12" i="11"/>
  <c r="CF141" i="11"/>
  <c r="CG76" i="11"/>
  <c r="CG431" i="11"/>
  <c r="CG126" i="11"/>
  <c r="CH416" i="11"/>
  <c r="CG57" i="11"/>
  <c r="CH419" i="11"/>
  <c r="CG74" i="11"/>
  <c r="CH424" i="11"/>
  <c r="CG418" i="11"/>
  <c r="CH210" i="11"/>
  <c r="CH206" i="11"/>
  <c r="CG111" i="11"/>
  <c r="CG95" i="11"/>
  <c r="CF151" i="11"/>
  <c r="CG427" i="11"/>
  <c r="CG5" i="11"/>
  <c r="CG120" i="11"/>
  <c r="CH211" i="11"/>
  <c r="CG8" i="11"/>
  <c r="CG42" i="11"/>
  <c r="CH217" i="11"/>
  <c r="CH197" i="11"/>
  <c r="CI200" i="11"/>
  <c r="CG32" i="11"/>
  <c r="CI210" i="11"/>
  <c r="CG124" i="11"/>
  <c r="CI217" i="11"/>
  <c r="CH415" i="11"/>
  <c r="CG73" i="11"/>
  <c r="CG99" i="11"/>
  <c r="CH417" i="11"/>
  <c r="CG51" i="11"/>
  <c r="CI209" i="11"/>
  <c r="CI206" i="11"/>
  <c r="CG93" i="11"/>
  <c r="CG71" i="11"/>
  <c r="CG13" i="11"/>
  <c r="CG108" i="11"/>
  <c r="CG50" i="11"/>
  <c r="CG14" i="11"/>
  <c r="CH431" i="11"/>
  <c r="CG428" i="11"/>
  <c r="CN8" i="11" l="1"/>
  <c r="CN4" i="11"/>
  <c r="CN5" i="11"/>
  <c r="CN3" i="11"/>
  <c r="CN6" i="11"/>
  <c r="CN7" i="11"/>
  <c r="CM8" i="11"/>
  <c r="CJ14" i="11"/>
  <c r="CO8" i="11"/>
  <c r="CM4" i="11"/>
  <c r="CJ10" i="11"/>
  <c r="CJ11" i="11"/>
  <c r="CM5" i="11"/>
  <c r="CJ12" i="11"/>
  <c r="CM6" i="11"/>
  <c r="CJ4" i="11"/>
  <c r="CO7" i="11"/>
  <c r="CO5" i="11"/>
  <c r="CO6" i="11"/>
  <c r="CJ3" i="11"/>
  <c r="CM3" i="11"/>
  <c r="CJ9" i="11"/>
  <c r="CO4" i="11"/>
  <c r="CM7" i="11"/>
  <c r="CJ13" i="11"/>
  <c r="CO3" i="11"/>
  <c r="CJ5" i="11"/>
  <c r="G24" i="7"/>
  <c r="I13" i="7"/>
  <c r="G13" i="7" s="1"/>
  <c r="I24" i="7"/>
  <c r="I15" i="7"/>
  <c r="G15" i="7" s="1"/>
  <c r="G17" i="7"/>
  <c r="G21" i="7"/>
  <c r="G19" i="7"/>
  <c r="I21" i="7"/>
  <c r="I11" i="7"/>
  <c r="G11" i="7" s="1"/>
  <c r="CE196" i="11" l="1"/>
  <c r="CF196" i="11"/>
  <c r="CF197" i="11" s="1"/>
  <c r="CE282" i="11"/>
  <c r="CE283" i="11"/>
  <c r="CF283" i="11"/>
  <c r="CE284" i="11"/>
  <c r="CF284" i="11"/>
  <c r="CE285" i="11"/>
  <c r="CF285" i="11"/>
  <c r="CE286" i="11"/>
  <c r="CF286" i="11"/>
  <c r="CE287" i="11"/>
  <c r="CF287" i="11"/>
  <c r="CE288" i="11"/>
  <c r="CF288" i="11"/>
  <c r="CE289" i="11"/>
  <c r="CF289" i="11"/>
  <c r="CE290" i="11"/>
  <c r="CF290" i="11"/>
  <c r="CE291" i="11"/>
  <c r="CF291" i="11"/>
  <c r="CE292" i="11"/>
  <c r="CF292" i="11"/>
  <c r="CE293" i="11"/>
  <c r="CF293" i="11"/>
  <c r="CE294" i="11"/>
  <c r="CF294" i="11"/>
  <c r="CE295" i="11"/>
  <c r="CF295" i="11"/>
  <c r="CE296" i="11"/>
  <c r="CF296" i="11"/>
  <c r="CE297" i="11"/>
  <c r="CF297" i="11"/>
  <c r="CE298" i="11"/>
  <c r="CF298" i="11"/>
  <c r="CE299" i="11"/>
  <c r="CF299" i="11"/>
  <c r="CE300" i="11"/>
  <c r="CF300" i="11"/>
  <c r="CE301" i="11"/>
  <c r="CF301" i="11"/>
  <c r="CE306" i="11"/>
  <c r="CE307" i="11"/>
  <c r="CF307" i="11"/>
  <c r="CE308" i="11"/>
  <c r="CF308" i="11"/>
  <c r="CE309" i="11"/>
  <c r="CF309" i="11"/>
  <c r="CE310" i="11"/>
  <c r="CF310" i="11"/>
  <c r="CE311" i="11"/>
  <c r="CF311" i="11"/>
  <c r="CE312" i="11"/>
  <c r="CF312" i="11"/>
  <c r="CE313" i="11"/>
  <c r="CF313" i="11"/>
  <c r="CE314" i="11"/>
  <c r="CF314" i="11"/>
  <c r="CE315" i="11"/>
  <c r="CF315" i="11"/>
  <c r="CE316" i="11"/>
  <c r="CF316" i="11"/>
  <c r="CE317" i="11"/>
  <c r="CF317" i="11"/>
  <c r="CE318" i="11"/>
  <c r="CF318" i="11"/>
  <c r="CE319" i="11"/>
  <c r="CF319" i="11"/>
  <c r="CE320" i="11"/>
  <c r="CF320" i="11"/>
  <c r="CE321" i="11"/>
  <c r="CF321" i="11"/>
  <c r="CE322" i="11"/>
  <c r="CF322" i="11"/>
  <c r="CE323" i="11"/>
  <c r="CF323" i="11"/>
  <c r="CE324" i="11"/>
  <c r="CF324" i="11"/>
  <c r="CE325" i="11"/>
  <c r="CF325" i="11"/>
  <c r="CH298" i="11"/>
  <c r="CG307" i="11"/>
  <c r="CG318" i="11"/>
  <c r="CH288" i="11"/>
  <c r="CH299" i="11"/>
  <c r="CH284" i="11"/>
  <c r="CI315" i="11"/>
  <c r="CI310" i="11"/>
  <c r="CG293" i="11"/>
  <c r="CG300" i="11"/>
  <c r="CG301" i="11"/>
  <c r="CG312" i="11"/>
  <c r="CG290" i="11"/>
  <c r="CH290" i="11"/>
  <c r="CH289" i="11"/>
  <c r="CG285" i="11"/>
  <c r="CG288" i="11"/>
  <c r="CH294" i="11"/>
  <c r="CH300" i="11"/>
  <c r="CG298" i="11"/>
  <c r="CI311" i="11"/>
  <c r="CH283" i="11"/>
  <c r="CG295" i="11"/>
  <c r="CH292" i="11"/>
  <c r="CI321" i="11"/>
  <c r="CH307" i="11" l="1"/>
  <c r="CI290" i="11"/>
  <c r="CI284" i="11"/>
  <c r="CI289" i="11"/>
  <c r="CI283" i="11"/>
  <c r="CH318" i="11"/>
  <c r="CH312" i="11"/>
  <c r="CI300" i="11"/>
  <c r="CI299" i="11"/>
  <c r="CI294" i="11"/>
  <c r="CI298" i="11"/>
  <c r="CI292" i="11"/>
  <c r="CF198" i="11"/>
  <c r="CE198" i="11"/>
  <c r="CE197" i="11"/>
  <c r="CE416" i="11"/>
  <c r="CE436" i="11" s="1"/>
  <c r="CI325" i="11"/>
  <c r="CG321" i="11"/>
  <c r="CG289" i="11"/>
  <c r="CG323" i="11"/>
  <c r="CG284" i="11"/>
  <c r="CG311" i="11"/>
  <c r="CG314" i="11"/>
  <c r="CG291" i="11"/>
  <c r="CH285" i="11"/>
  <c r="CH296" i="11"/>
  <c r="CG322" i="11"/>
  <c r="CG325" i="11"/>
  <c r="CG310" i="11"/>
  <c r="CG308" i="11"/>
  <c r="CG313" i="11"/>
  <c r="CG319" i="11"/>
  <c r="CG309" i="11"/>
  <c r="CH291" i="11"/>
  <c r="CG294" i="11"/>
  <c r="CG320" i="11"/>
  <c r="CG287" i="11"/>
  <c r="CG316" i="11"/>
  <c r="CI319" i="11"/>
  <c r="CG292" i="11"/>
  <c r="CI313" i="11"/>
  <c r="CG297" i="11"/>
  <c r="CG283" i="11"/>
  <c r="CI307" i="11"/>
  <c r="CH287" i="11"/>
  <c r="CI323" i="11"/>
  <c r="CH293" i="11"/>
  <c r="CH286" i="11"/>
  <c r="CH295" i="11"/>
  <c r="CG299" i="11"/>
  <c r="CH297" i="11"/>
  <c r="CI314" i="11"/>
  <c r="CH301" i="11"/>
  <c r="CG324" i="11"/>
  <c r="CI309" i="11"/>
  <c r="CI322" i="11"/>
  <c r="CI317" i="11"/>
  <c r="CG317" i="11"/>
  <c r="CG286" i="11"/>
  <c r="CI312" i="11"/>
  <c r="CI318" i="11"/>
  <c r="CG315" i="11"/>
  <c r="CI296" i="11" l="1"/>
  <c r="CI286" i="11"/>
  <c r="CH317" i="11"/>
  <c r="CH324" i="11"/>
  <c r="CI285" i="11"/>
  <c r="CI288" i="11"/>
  <c r="CI293" i="11"/>
  <c r="CI301" i="11"/>
  <c r="CH321" i="11"/>
  <c r="CI295" i="11"/>
  <c r="CH315" i="11"/>
  <c r="CH308" i="11"/>
  <c r="CH311" i="11"/>
  <c r="CH320" i="11"/>
  <c r="CI297" i="11"/>
  <c r="CH316" i="11"/>
  <c r="CH309" i="11"/>
  <c r="CI291" i="11"/>
  <c r="CI287" i="11"/>
  <c r="CH323" i="11"/>
  <c r="CH325" i="11"/>
  <c r="CH310" i="11"/>
  <c r="CH313" i="11"/>
  <c r="CI316" i="11"/>
  <c r="CI308" i="11"/>
  <c r="CG296" i="11"/>
  <c r="CI324" i="11"/>
  <c r="CI320" i="11"/>
  <c r="CH322" i="11" l="1"/>
  <c r="CH314" i="11"/>
  <c r="CH319" i="11"/>
  <c r="CE199" i="11"/>
  <c r="CF199" i="11"/>
  <c r="CE417" i="11"/>
  <c r="CE437" i="11" s="1"/>
  <c r="CE200" i="11" l="1"/>
  <c r="CF200" i="11"/>
  <c r="CE418" i="11"/>
  <c r="CE438" i="11" s="1"/>
  <c r="CE201" i="11" l="1"/>
  <c r="CF201" i="11"/>
  <c r="CE419" i="11"/>
  <c r="CE439" i="11" s="1"/>
  <c r="CE202" i="11" l="1"/>
  <c r="CF202" i="11"/>
  <c r="CE420" i="11"/>
  <c r="CE440" i="11" s="1"/>
  <c r="CF203" i="11" l="1"/>
  <c r="CE203" i="11"/>
  <c r="CE421" i="11"/>
  <c r="CE441" i="11" s="1"/>
  <c r="CF204" i="11" l="1"/>
  <c r="CE204" i="11"/>
  <c r="CE422" i="11"/>
  <c r="CE442" i="11" s="1"/>
  <c r="CE205" i="11" l="1"/>
  <c r="CF205" i="11"/>
  <c r="CE423" i="11"/>
  <c r="CE443" i="11" s="1"/>
  <c r="CE206" i="11" l="1"/>
  <c r="CF206" i="11"/>
  <c r="CE424" i="11"/>
  <c r="CE444" i="11" s="1"/>
  <c r="CE207" i="11" l="1"/>
  <c r="CF207" i="11"/>
  <c r="CE425" i="11"/>
  <c r="CE445" i="11" s="1"/>
  <c r="CE208" i="11" l="1"/>
  <c r="CF208" i="11"/>
  <c r="CE426" i="11"/>
  <c r="CE446" i="11" s="1"/>
  <c r="CF209" i="11" l="1"/>
  <c r="CE209" i="11"/>
  <c r="CE427" i="11"/>
  <c r="CE447" i="11" s="1"/>
  <c r="CF210" i="11" l="1"/>
  <c r="CE210" i="11"/>
  <c r="CE428" i="11"/>
  <c r="CE448" i="11" s="1"/>
  <c r="CE211" i="11" l="1"/>
  <c r="CF211" i="11"/>
  <c r="CE212" i="11" l="1"/>
  <c r="CF212" i="11"/>
  <c r="CE213" i="11" l="1"/>
  <c r="CF213" i="11"/>
  <c r="CE429" i="11"/>
  <c r="CE449" i="11" s="1"/>
  <c r="CE214" i="11" l="1"/>
  <c r="CF214" i="11"/>
  <c r="CE430" i="11"/>
  <c r="CE450" i="11" s="1"/>
  <c r="CF215" i="11" l="1"/>
  <c r="CE215" i="11"/>
  <c r="CE431" i="11"/>
  <c r="CE451" i="11" s="1"/>
  <c r="CE216" i="11" l="1"/>
  <c r="CF216" i="11"/>
  <c r="CE217" i="11" l="1"/>
  <c r="CF217" i="11"/>
  <c r="CE218" i="11" l="1"/>
  <c r="CF218" i="11"/>
  <c r="CJ266" i="11" l="1"/>
  <c r="CJ72" i="11"/>
  <c r="CJ78" i="11"/>
  <c r="CJ32" i="11"/>
  <c r="CJ68" i="11"/>
  <c r="CJ278" i="11"/>
  <c r="CJ74" i="11"/>
  <c r="CJ264" i="11"/>
  <c r="CH304" i="11"/>
  <c r="CG304" i="11"/>
  <c r="CJ277" i="11"/>
  <c r="CJ274" i="11"/>
  <c r="CJ262" i="11"/>
  <c r="CJ269" i="11"/>
  <c r="CJ31" i="11"/>
  <c r="CJ70" i="11"/>
  <c r="CJ273" i="11"/>
  <c r="CJ267" i="11"/>
  <c r="CJ34" i="11"/>
  <c r="CJ30" i="11"/>
  <c r="CG328" i="11"/>
  <c r="CJ71" i="11"/>
  <c r="CJ272" i="11"/>
  <c r="CJ271" i="11"/>
  <c r="CJ40" i="11"/>
  <c r="CJ41" i="11"/>
  <c r="CH328" i="11"/>
  <c r="CJ84" i="11"/>
  <c r="CJ69" i="11"/>
  <c r="CJ77" i="11"/>
  <c r="CJ39" i="11"/>
  <c r="CJ275" i="11"/>
  <c r="CJ279" i="11"/>
  <c r="CJ263" i="11"/>
  <c r="CJ33" i="11"/>
  <c r="CJ42" i="11"/>
  <c r="CJ276" i="11"/>
  <c r="CJ270" i="11"/>
  <c r="CJ38" i="11"/>
  <c r="CJ81" i="11"/>
  <c r="CJ73" i="11"/>
  <c r="CJ83" i="11"/>
  <c r="CJ37" i="11"/>
  <c r="CJ29" i="11"/>
  <c r="CJ265" i="11"/>
  <c r="CJ280" i="11"/>
  <c r="CI328" i="11"/>
  <c r="CJ79" i="11"/>
  <c r="CJ80" i="11"/>
  <c r="CJ268" i="11"/>
  <c r="CJ67" i="11" l="1"/>
  <c r="CJ82" i="11"/>
  <c r="CI304" i="1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lilia</author>
    <author/>
  </authors>
  <commentList>
    <comment ref="L6" authorId="0" shapeId="0" xr:uid="{00000000-0006-0000-0100-000001000000}">
      <text>
        <r>
          <rPr>
            <b/>
            <sz val="10"/>
            <color indexed="81"/>
            <rFont val="Arial"/>
            <family val="2"/>
          </rPr>
          <t>corresponde a las personas que no se identifican con los géneros mujer u hombre</t>
        </r>
      </text>
    </comment>
    <comment ref="D7" authorId="0" shapeId="0" xr:uid="{00000000-0006-0000-0100-000002000000}">
      <text>
        <r>
          <rPr>
            <b/>
            <sz val="10"/>
            <color indexed="81"/>
            <rFont val="Arial"/>
            <family val="2"/>
          </rPr>
          <t>Diligencie el NIT, seguido sin puntos y con digito de verificación. Ej: 899999999-0</t>
        </r>
        <r>
          <rPr>
            <b/>
            <sz val="9"/>
            <color indexed="81"/>
            <rFont val="Tahoma"/>
            <family val="2"/>
          </rPr>
          <t xml:space="preserve">
</t>
        </r>
      </text>
    </comment>
    <comment ref="D8" authorId="0" shapeId="0" xr:uid="{00000000-0006-0000-0100-000003000000}">
      <text>
        <r>
          <rPr>
            <b/>
            <sz val="10"/>
            <color indexed="81"/>
            <rFont val="Arial"/>
            <family val="2"/>
          </rPr>
          <t>Diligencie la dirección teniendo en cuenta las siguientes convenciones: Carrera = KR, Calle = CL, Diagonal = DG, Transversal = TV. La dirección debe seguir el formato del siguiente ejemplo: CL 13 # 37 - 35 (deje siempre un espacio entre letras, números y signos).</t>
        </r>
      </text>
    </comment>
    <comment ref="E13" authorId="1" shapeId="0" xr:uid="{00000000-0006-0000-0100-000004000000}">
      <text>
        <r>
          <rPr>
            <sz val="11"/>
            <color theme="1"/>
            <rFont val="Calibri"/>
            <family val="2"/>
            <scheme val="minor"/>
          </rPr>
          <t>Sólo números enteros</t>
        </r>
      </text>
    </comment>
    <comment ref="F13" authorId="1" shapeId="0" xr:uid="{00000000-0006-0000-0100-000005000000}">
      <text>
        <r>
          <rPr>
            <sz val="11"/>
            <color theme="1"/>
            <rFont val="Calibri"/>
            <family val="2"/>
            <scheme val="minor"/>
          </rPr>
          <t>Sólo números enteros</t>
        </r>
      </text>
    </comment>
    <comment ref="B57" authorId="1" shapeId="0" xr:uid="{00000000-0006-0000-0100-000006000000}">
      <text>
        <r>
          <rPr>
            <b/>
            <sz val="11"/>
            <color theme="1"/>
            <rFont val="Calibri"/>
            <family val="2"/>
            <scheme val="minor"/>
          </rPr>
          <t>Considere un radio de 500 metros alrededor de la sede.</t>
        </r>
      </text>
    </comment>
    <comment ref="F58" authorId="1" shapeId="0" xr:uid="{00000000-0006-0000-0100-000007000000}">
      <text>
        <r>
          <rPr>
            <sz val="11"/>
            <color theme="1"/>
            <rFont val="Calibri"/>
            <family val="2"/>
            <scheme val="minor"/>
          </rPr>
          <t>Solo si aplica</t>
        </r>
      </text>
    </comment>
    <comment ref="G58" authorId="1" shapeId="0" xr:uid="{00000000-0006-0000-0100-000008000000}">
      <text>
        <r>
          <rPr>
            <sz val="11"/>
            <color theme="1"/>
            <rFont val="Calibri"/>
            <family val="2"/>
            <scheme val="minor"/>
          </rPr>
          <t>Solo si aplica</t>
        </r>
      </text>
    </comment>
    <comment ref="H58" authorId="1" shapeId="0" xr:uid="{00000000-0006-0000-0100-000009000000}">
      <text>
        <r>
          <rPr>
            <sz val="11"/>
            <color theme="1"/>
            <rFont val="Calibri"/>
            <family val="2"/>
            <scheme val="minor"/>
          </rPr>
          <t>Solo si aplica</t>
        </r>
      </text>
    </comment>
    <comment ref="I58" authorId="1" shapeId="0" xr:uid="{00000000-0006-0000-0100-00000A000000}">
      <text>
        <r>
          <rPr>
            <sz val="11"/>
            <color theme="1"/>
            <rFont val="Calibri"/>
            <family val="2"/>
            <scheme val="minor"/>
          </rPr>
          <t>Solo si aplica</t>
        </r>
      </text>
    </comment>
    <comment ref="K58" authorId="1" shapeId="0" xr:uid="{00000000-0006-0000-0100-00000B000000}">
      <text>
        <r>
          <rPr>
            <sz val="11"/>
            <color theme="1"/>
            <rFont val="Calibri"/>
            <family val="2"/>
            <scheme val="minor"/>
          </rPr>
          <t>Solo si aplica</t>
        </r>
      </text>
    </comment>
    <comment ref="L58" authorId="1" shapeId="0" xr:uid="{00000000-0006-0000-0100-00000C000000}">
      <text>
        <r>
          <rPr>
            <sz val="11"/>
            <color theme="1"/>
            <rFont val="Calibri"/>
            <family val="2"/>
            <scheme val="minor"/>
          </rPr>
          <t>Solo si aplica</t>
        </r>
      </text>
    </comment>
    <comment ref="M58" authorId="1" shapeId="0" xr:uid="{00000000-0006-0000-0100-00000D000000}">
      <text>
        <r>
          <rPr>
            <sz val="11"/>
            <color theme="1"/>
            <rFont val="Calibri"/>
            <family val="2"/>
            <scheme val="minor"/>
          </rPr>
          <t>Solo si aplica</t>
        </r>
      </text>
    </comment>
    <comment ref="N58" authorId="1" shapeId="0" xr:uid="{00000000-0006-0000-0100-00000E000000}">
      <text>
        <r>
          <rPr>
            <sz val="11"/>
            <color theme="1"/>
            <rFont val="Calibri"/>
            <family val="2"/>
            <scheme val="minor"/>
          </rPr>
          <t>Solo si aplica</t>
        </r>
      </text>
    </comment>
    <comment ref="O58" authorId="1" shapeId="0" xr:uid="{00000000-0006-0000-0100-00000F000000}">
      <text>
        <r>
          <rPr>
            <sz val="11"/>
            <color theme="1"/>
            <rFont val="Calibri"/>
            <family val="2"/>
            <scheme val="minor"/>
          </rPr>
          <t>Solo si aplica</t>
        </r>
      </text>
    </comment>
    <comment ref="P58" authorId="1" shapeId="0" xr:uid="{00000000-0006-0000-0100-000010000000}">
      <text>
        <r>
          <rPr>
            <sz val="11"/>
            <color theme="1"/>
            <rFont val="Calibri"/>
            <family val="2"/>
            <scheme val="minor"/>
          </rPr>
          <t>Solo si aplica</t>
        </r>
      </text>
    </comment>
    <comment ref="Q58" authorId="1" shapeId="0" xr:uid="{00000000-0006-0000-0100-000011000000}">
      <text>
        <r>
          <rPr>
            <sz val="11"/>
            <color theme="1"/>
            <rFont val="Calibri"/>
            <family val="2"/>
            <scheme val="minor"/>
          </rPr>
          <t>Solo si aplica</t>
        </r>
      </text>
    </comment>
    <comment ref="R58" authorId="1" shapeId="0" xr:uid="{00000000-0006-0000-0100-000012000000}">
      <text>
        <r>
          <rPr>
            <sz val="11"/>
            <color theme="1"/>
            <rFont val="Calibri"/>
            <family val="2"/>
            <scheme val="minor"/>
          </rPr>
          <t>Solo si aplica</t>
        </r>
      </text>
    </comment>
    <comment ref="S58" authorId="1" shapeId="0" xr:uid="{00000000-0006-0000-0100-000013000000}">
      <text>
        <r>
          <rPr>
            <sz val="11"/>
            <color theme="1"/>
            <rFont val="Calibri"/>
            <family val="2"/>
            <scheme val="minor"/>
          </rPr>
          <t>Solo si aplica</t>
        </r>
      </text>
    </comment>
    <comment ref="T58" authorId="1" shapeId="0" xr:uid="{00000000-0006-0000-0100-000014000000}">
      <text>
        <r>
          <rPr>
            <sz val="11"/>
            <color theme="1"/>
            <rFont val="Calibri"/>
            <family val="2"/>
            <scheme val="minor"/>
          </rPr>
          <t>Solo si aplica</t>
        </r>
      </text>
    </comment>
    <comment ref="U58" authorId="1" shapeId="0" xr:uid="{00000000-0006-0000-0100-000015000000}">
      <text>
        <r>
          <rPr>
            <sz val="11"/>
            <color theme="1"/>
            <rFont val="Calibri"/>
            <family val="2"/>
            <scheme val="minor"/>
          </rPr>
          <t>Solo si aplica</t>
        </r>
      </text>
    </comment>
    <comment ref="V58" authorId="1" shapeId="0" xr:uid="{00000000-0006-0000-0100-000016000000}">
      <text>
        <r>
          <rPr>
            <sz val="11"/>
            <color theme="1"/>
            <rFont val="Calibri"/>
            <family val="2"/>
            <scheme val="minor"/>
          </rPr>
          <t>Solo si aplica</t>
        </r>
      </text>
    </comment>
    <comment ref="W58" authorId="1" shapeId="0" xr:uid="{00000000-0006-0000-0100-000017000000}">
      <text>
        <r>
          <rPr>
            <sz val="11"/>
            <color theme="1"/>
            <rFont val="Calibri"/>
            <family val="2"/>
            <scheme val="minor"/>
          </rPr>
          <t>Solo si aplica</t>
        </r>
      </text>
    </comment>
    <comment ref="X58" authorId="1" shapeId="0" xr:uid="{00000000-0006-0000-0100-000018000000}">
      <text>
        <r>
          <rPr>
            <sz val="11"/>
            <color theme="1"/>
            <rFont val="Calibri"/>
            <family val="2"/>
            <scheme val="minor"/>
          </rPr>
          <t>Solo si aplica</t>
        </r>
      </text>
    </comment>
    <comment ref="Y58" authorId="1" shapeId="0" xr:uid="{00000000-0006-0000-0100-000019000000}">
      <text>
        <r>
          <rPr>
            <sz val="11"/>
            <color theme="1"/>
            <rFont val="Calibri"/>
            <family val="2"/>
            <scheme val="minor"/>
          </rPr>
          <t>Solo si aplica</t>
        </r>
      </text>
    </comment>
    <comment ref="E59" authorId="0" shapeId="0" xr:uid="{91058557-0DA1-4A39-8846-D147CCF146AE}">
      <text>
        <r>
          <rPr>
            <b/>
            <sz val="9"/>
            <color indexed="81"/>
            <rFont val="Tahoma"/>
            <family val="2"/>
          </rPr>
          <t>Nombre de la sede</t>
        </r>
      </text>
    </comment>
    <comment ref="F59" authorId="0" shapeId="0" xr:uid="{F8DE7A2B-163E-4B01-8403-1B95AEC61439}">
      <text>
        <r>
          <rPr>
            <b/>
            <sz val="9"/>
            <color indexed="81"/>
            <rFont val="Tahoma"/>
            <family val="2"/>
          </rPr>
          <t>Nombre de la sede</t>
        </r>
      </text>
    </comment>
    <comment ref="G59" authorId="0" shapeId="0" xr:uid="{5CACE5A2-BF20-4339-B8A0-B2523417D149}">
      <text>
        <r>
          <rPr>
            <b/>
            <sz val="9"/>
            <color indexed="81"/>
            <rFont val="Tahoma"/>
            <family val="2"/>
          </rPr>
          <t>Nombre de la sede</t>
        </r>
      </text>
    </comment>
    <comment ref="H59" authorId="0" shapeId="0" xr:uid="{D41FD520-270F-46EC-B39E-9054EB2B62D6}">
      <text>
        <r>
          <rPr>
            <b/>
            <sz val="9"/>
            <color indexed="81"/>
            <rFont val="Tahoma"/>
            <family val="2"/>
          </rPr>
          <t>Nombre de la sede</t>
        </r>
      </text>
    </comment>
    <comment ref="I59" authorId="0" shapeId="0" xr:uid="{4DCD7748-E320-4461-ACD7-91FAF77A60E3}">
      <text>
        <r>
          <rPr>
            <b/>
            <sz val="9"/>
            <color indexed="81"/>
            <rFont val="Tahoma"/>
            <family val="2"/>
          </rPr>
          <t>Nombre de la sede</t>
        </r>
      </text>
    </comment>
    <comment ref="K59" authorId="0" shapeId="0" xr:uid="{767E3192-1864-436B-A00D-0CC5254F0D8A}">
      <text>
        <r>
          <rPr>
            <b/>
            <sz val="9"/>
            <color indexed="81"/>
            <rFont val="Tahoma"/>
            <family val="2"/>
          </rPr>
          <t>Nombre de la sede</t>
        </r>
      </text>
    </comment>
    <comment ref="L59" authorId="0" shapeId="0" xr:uid="{02CDD46E-2E84-4FD0-A50C-06835BA94852}">
      <text>
        <r>
          <rPr>
            <b/>
            <sz val="9"/>
            <color indexed="81"/>
            <rFont val="Tahoma"/>
            <family val="2"/>
          </rPr>
          <t>Nombre de la sede</t>
        </r>
      </text>
    </comment>
    <comment ref="M59" authorId="0" shapeId="0" xr:uid="{F5323A67-077E-47AE-B673-106090990C7E}">
      <text>
        <r>
          <rPr>
            <b/>
            <sz val="9"/>
            <color indexed="81"/>
            <rFont val="Tahoma"/>
            <family val="2"/>
          </rPr>
          <t>Nombre de la sede</t>
        </r>
      </text>
    </comment>
    <comment ref="N59" authorId="0" shapeId="0" xr:uid="{ED02A46D-CD43-4571-90C1-359C764750F8}">
      <text>
        <r>
          <rPr>
            <b/>
            <sz val="9"/>
            <color indexed="81"/>
            <rFont val="Tahoma"/>
            <family val="2"/>
          </rPr>
          <t>Nombre de la sede</t>
        </r>
      </text>
    </comment>
    <comment ref="O59" authorId="0" shapeId="0" xr:uid="{12C8AD7B-A6D7-4222-9379-C0FC76881C99}">
      <text>
        <r>
          <rPr>
            <b/>
            <sz val="9"/>
            <color indexed="81"/>
            <rFont val="Tahoma"/>
            <family val="2"/>
          </rPr>
          <t>Nombre de la sede</t>
        </r>
      </text>
    </comment>
    <comment ref="P59" authorId="0" shapeId="0" xr:uid="{18D8CF43-ADE7-4E25-A519-7A61FB3665BA}">
      <text>
        <r>
          <rPr>
            <b/>
            <sz val="9"/>
            <color indexed="81"/>
            <rFont val="Tahoma"/>
            <family val="2"/>
          </rPr>
          <t>Nombre de la sede</t>
        </r>
      </text>
    </comment>
    <comment ref="Q59" authorId="0" shapeId="0" xr:uid="{0529B895-2FF3-4DB6-B078-72C46ED03EDB}">
      <text>
        <r>
          <rPr>
            <b/>
            <sz val="9"/>
            <color indexed="81"/>
            <rFont val="Tahoma"/>
            <family val="2"/>
          </rPr>
          <t>Nombre de la sede</t>
        </r>
      </text>
    </comment>
    <comment ref="R59" authorId="0" shapeId="0" xr:uid="{E7EC312B-9EBF-4FD5-A517-51A204A03E00}">
      <text>
        <r>
          <rPr>
            <b/>
            <sz val="9"/>
            <color indexed="81"/>
            <rFont val="Tahoma"/>
            <family val="2"/>
          </rPr>
          <t>Nombre de la sede</t>
        </r>
      </text>
    </comment>
    <comment ref="S59" authorId="0" shapeId="0" xr:uid="{1FB181B3-30D5-49E5-83AB-9426E739C722}">
      <text>
        <r>
          <rPr>
            <b/>
            <sz val="9"/>
            <color indexed="81"/>
            <rFont val="Tahoma"/>
            <family val="2"/>
          </rPr>
          <t>Nombre de la sede</t>
        </r>
      </text>
    </comment>
    <comment ref="T59" authorId="0" shapeId="0" xr:uid="{65E3985D-4988-438B-B1CB-BAE4816FD543}">
      <text>
        <r>
          <rPr>
            <b/>
            <sz val="9"/>
            <color indexed="81"/>
            <rFont val="Tahoma"/>
            <family val="2"/>
          </rPr>
          <t>Nombre de la sede</t>
        </r>
      </text>
    </comment>
    <comment ref="U59" authorId="0" shapeId="0" xr:uid="{BACBF6C2-DD11-4EE3-8EF5-EA85AC355FBC}">
      <text>
        <r>
          <rPr>
            <b/>
            <sz val="9"/>
            <color indexed="81"/>
            <rFont val="Tahoma"/>
            <family val="2"/>
          </rPr>
          <t>Nombre de la sede</t>
        </r>
      </text>
    </comment>
    <comment ref="V59" authorId="0" shapeId="0" xr:uid="{CB50F7A8-D391-47A6-882C-7D27B9F4A35B}">
      <text>
        <r>
          <rPr>
            <b/>
            <sz val="9"/>
            <color indexed="81"/>
            <rFont val="Tahoma"/>
            <family val="2"/>
          </rPr>
          <t>Nombre de la sede</t>
        </r>
      </text>
    </comment>
    <comment ref="W59" authorId="0" shapeId="0" xr:uid="{3AD88A8D-C696-4DA7-85A2-02F82EDB4ACF}">
      <text>
        <r>
          <rPr>
            <b/>
            <sz val="9"/>
            <color indexed="81"/>
            <rFont val="Tahoma"/>
            <family val="2"/>
          </rPr>
          <t>Nombre de la sede</t>
        </r>
      </text>
    </comment>
    <comment ref="X59" authorId="0" shapeId="0" xr:uid="{E5FB99DC-2248-4979-8AF5-E576E36AEC57}">
      <text>
        <r>
          <rPr>
            <b/>
            <sz val="9"/>
            <color indexed="81"/>
            <rFont val="Tahoma"/>
            <family val="2"/>
          </rPr>
          <t>Nombre de la sede</t>
        </r>
      </text>
    </comment>
    <comment ref="Y59" authorId="0" shapeId="0" xr:uid="{74D08CFC-34F4-485C-9F50-1A0F5C9F8B6F}">
      <text>
        <r>
          <rPr>
            <b/>
            <sz val="9"/>
            <color indexed="81"/>
            <rFont val="Tahoma"/>
            <family val="2"/>
          </rPr>
          <t>Nombre de la sede</t>
        </r>
      </text>
    </comment>
  </commentList>
</comments>
</file>

<file path=xl/sharedStrings.xml><?xml version="1.0" encoding="utf-8"?>
<sst xmlns="http://schemas.openxmlformats.org/spreadsheetml/2006/main" count="16492" uniqueCount="593">
  <si>
    <t>Número de colaboradores</t>
  </si>
  <si>
    <t>Entidad Pública del Distrito (Sector Central, Descentralizado, Órganos de Control, Corporación Pública)</t>
  </si>
  <si>
    <t>Teletrabajo</t>
  </si>
  <si>
    <t>Patrones e impactos de movilidad</t>
  </si>
  <si>
    <t>Colaboradores</t>
  </si>
  <si>
    <t>Encuestas válidas</t>
  </si>
  <si>
    <t>Factor de expansión</t>
  </si>
  <si>
    <t>Viajes auxiliares</t>
  </si>
  <si>
    <t>Huella de carbono</t>
  </si>
  <si>
    <t>kgCO2eq/año</t>
  </si>
  <si>
    <t>Huella energética</t>
  </si>
  <si>
    <t>Gal/año</t>
  </si>
  <si>
    <t>Huella de calidad de vida</t>
  </si>
  <si>
    <t>días/año</t>
  </si>
  <si>
    <t>Huella económica</t>
  </si>
  <si>
    <t>$COP/año</t>
  </si>
  <si>
    <t>Huella de equidad</t>
  </si>
  <si>
    <t>Huella de sedentarismo</t>
  </si>
  <si>
    <t>Dejaron de usar</t>
  </si>
  <si>
    <t>No cambiaron</t>
  </si>
  <si>
    <t>Cambiaron</t>
  </si>
  <si>
    <t>No cambiarán</t>
  </si>
  <si>
    <t>Cambiarán</t>
  </si>
  <si>
    <t>Viajes</t>
  </si>
  <si>
    <t>Transmilenio</t>
  </si>
  <si>
    <t>A pie</t>
  </si>
  <si>
    <t>Automóvil, camioneta o campero como conductor</t>
  </si>
  <si>
    <t>SITP - Zonal</t>
  </si>
  <si>
    <t>Motocicleta como conductor</t>
  </si>
  <si>
    <t>Taxi</t>
  </si>
  <si>
    <t>Automóvil, camioneta o campero como pasajero</t>
  </si>
  <si>
    <t>Alimentador</t>
  </si>
  <si>
    <t>Bicicleta</t>
  </si>
  <si>
    <t>Bus Intermunicipal</t>
  </si>
  <si>
    <t>Motocicleta como pasajero</t>
  </si>
  <si>
    <t>Trabajo desde el lugar de residencia, o teletrabajo</t>
  </si>
  <si>
    <t>Bicitaxi</t>
  </si>
  <si>
    <t>Patineta</t>
  </si>
  <si>
    <t>Ruta institucional</t>
  </si>
  <si>
    <t>Transmicable</t>
  </si>
  <si>
    <t>Transporte Público Colectivo (TPC), ejecutivos</t>
  </si>
  <si>
    <t>Vehículo institucional</t>
  </si>
  <si>
    <t>Transporte Público</t>
  </si>
  <si>
    <t>Conductor Transporte Privado</t>
  </si>
  <si>
    <t>Pasajero Transporte Privado</t>
  </si>
  <si>
    <t>Bicicleta y patineta</t>
  </si>
  <si>
    <t>Energético</t>
  </si>
  <si>
    <t>Propulsión humana</t>
  </si>
  <si>
    <t>Gasolina</t>
  </si>
  <si>
    <t>Diésel</t>
  </si>
  <si>
    <t>Gas Natural Vehicular - GNV</t>
  </si>
  <si>
    <t>Electricidad</t>
  </si>
  <si>
    <t>0:00 - 1:00</t>
  </si>
  <si>
    <t>1:00 - 2:00</t>
  </si>
  <si>
    <t>2:00 - 3:00</t>
  </si>
  <si>
    <t>3:00 - 4:00</t>
  </si>
  <si>
    <t>4:00 - 5:00</t>
  </si>
  <si>
    <t>5:00 - 6:00</t>
  </si>
  <si>
    <t>6:00 - 7:00</t>
  </si>
  <si>
    <t>7:00 - 8:00</t>
  </si>
  <si>
    <t>8:00 - 9:00</t>
  </si>
  <si>
    <t>9:00 - 10:00</t>
  </si>
  <si>
    <t>10:00 - 11:00</t>
  </si>
  <si>
    <t>11:00 - 12:00</t>
  </si>
  <si>
    <t>12:00 - 13:00</t>
  </si>
  <si>
    <t>13:00 - 14:00</t>
  </si>
  <si>
    <t>14:00 - 15:00</t>
  </si>
  <si>
    <t>15:00 - 16:00</t>
  </si>
  <si>
    <t>16:00 - 17:00</t>
  </si>
  <si>
    <t>17:00 - 18:00</t>
  </si>
  <si>
    <t>18:00 - 19:00</t>
  </si>
  <si>
    <t>19:00 - 20:00</t>
  </si>
  <si>
    <t>20:00 - 21:00</t>
  </si>
  <si>
    <t>21:00 - 22:00</t>
  </si>
  <si>
    <t>22:00 - 23:00</t>
  </si>
  <si>
    <t>Género</t>
  </si>
  <si>
    <t>Menor de 18 años</t>
  </si>
  <si>
    <t>18 - 29</t>
  </si>
  <si>
    <t>30 - 39</t>
  </si>
  <si>
    <t>40 - 49</t>
  </si>
  <si>
    <t>50 - 59</t>
  </si>
  <si>
    <t>Mayor de 60 años</t>
  </si>
  <si>
    <t>Estrato 1</t>
  </si>
  <si>
    <t>Estrato 2</t>
  </si>
  <si>
    <t>Estrato 3</t>
  </si>
  <si>
    <t>Estrato 4</t>
  </si>
  <si>
    <t>Estrato 5</t>
  </si>
  <si>
    <t>Estrato 6</t>
  </si>
  <si>
    <t>Menos de 1 SMMLV</t>
  </si>
  <si>
    <t>Entre 1 y 3 SMMLV</t>
  </si>
  <si>
    <t>Entre 3 y 5 SMMLV</t>
  </si>
  <si>
    <t>Entre 5 y 8 SMMLV</t>
  </si>
  <si>
    <t>Entre 8 y 10 SMMLV</t>
  </si>
  <si>
    <t>Más de 10 SMMLV</t>
  </si>
  <si>
    <t>Menos de 30 minutos</t>
  </si>
  <si>
    <t>30 - 60 minutos</t>
  </si>
  <si>
    <t>60 - 120 minutos</t>
  </si>
  <si>
    <t>Más de 120 minutos</t>
  </si>
  <si>
    <t>Menos de 3 km</t>
  </si>
  <si>
    <t>3 - 5 km</t>
  </si>
  <si>
    <t>5 - 10 km</t>
  </si>
  <si>
    <t>10 - 15 km</t>
  </si>
  <si>
    <t>Más de 15 km</t>
  </si>
  <si>
    <t>15 - 30 minutos</t>
  </si>
  <si>
    <t>Más de 60 minutos</t>
  </si>
  <si>
    <t>Menos de 0.5 km</t>
  </si>
  <si>
    <t>0.5 - 1 km</t>
  </si>
  <si>
    <t>1 - 3 km</t>
  </si>
  <si>
    <t>Más de 5 km</t>
  </si>
  <si>
    <t>Hombre</t>
  </si>
  <si>
    <t>Mujer</t>
  </si>
  <si>
    <t>Etnia</t>
  </si>
  <si>
    <t>Discapacidad</t>
  </si>
  <si>
    <t>Estrato</t>
  </si>
  <si>
    <t>Línea de trabajo</t>
  </si>
  <si>
    <t>Enfoque</t>
  </si>
  <si>
    <t>Capacitación</t>
  </si>
  <si>
    <t>Tecnologías limpias</t>
  </si>
  <si>
    <t>Infraestructura</t>
  </si>
  <si>
    <t>Carro Compartido</t>
  </si>
  <si>
    <t>Incentivos</t>
  </si>
  <si>
    <t>Respuesta Sí/No</t>
  </si>
  <si>
    <t xml:space="preserve">Percepción </t>
  </si>
  <si>
    <t>Sectores</t>
  </si>
  <si>
    <t xml:space="preserve">Observación </t>
  </si>
  <si>
    <t>Sí</t>
  </si>
  <si>
    <t xml:space="preserve">Buena </t>
  </si>
  <si>
    <t>Agropecuario</t>
  </si>
  <si>
    <t>Cumplida</t>
  </si>
  <si>
    <t>No</t>
  </si>
  <si>
    <t>Regular</t>
  </si>
  <si>
    <t>Asegurador y Financiero</t>
  </si>
  <si>
    <t>No cumplida</t>
  </si>
  <si>
    <t>Políticas corporativas</t>
  </si>
  <si>
    <t>Mala</t>
  </si>
  <si>
    <t>Comercio</t>
  </si>
  <si>
    <t>Comunicaciones</t>
  </si>
  <si>
    <t>Caminata</t>
  </si>
  <si>
    <t>Construcción</t>
  </si>
  <si>
    <t>Rutas institucionales</t>
  </si>
  <si>
    <t>Educación</t>
  </si>
  <si>
    <t>Entidad Pública Nacional</t>
  </si>
  <si>
    <t>Uso eficiente de la flota</t>
  </si>
  <si>
    <t>Industrial</t>
  </si>
  <si>
    <t>Desincentivo del uso del vehículo particular</t>
  </si>
  <si>
    <t>Movilidad y Transporte</t>
  </si>
  <si>
    <t>Salud</t>
  </si>
  <si>
    <t>Servicios</t>
  </si>
  <si>
    <t>Menos de 15 minutos</t>
  </si>
  <si>
    <t>A pie o silla de ruedas</t>
  </si>
  <si>
    <t>TPC</t>
  </si>
  <si>
    <t>Ninguna</t>
  </si>
  <si>
    <t>No me identifico con ninguna</t>
  </si>
  <si>
    <t>Blanco/a</t>
  </si>
  <si>
    <t>Mestizo/a</t>
  </si>
  <si>
    <t>Afrodescendiente</t>
  </si>
  <si>
    <t>Indígena</t>
  </si>
  <si>
    <t>Raizal</t>
  </si>
  <si>
    <t>Gitano/a</t>
  </si>
  <si>
    <t>Palenquero/a</t>
  </si>
  <si>
    <t>Discapacidad visual</t>
  </si>
  <si>
    <t>Discapacidad auditiva</t>
  </si>
  <si>
    <t>Discapacidad física</t>
  </si>
  <si>
    <t>Discapacidad múltiple</t>
  </si>
  <si>
    <t>Discapacidad intelectual</t>
  </si>
  <si>
    <t>Sordoceguera</t>
  </si>
  <si>
    <t>Discapacidad psicosocial (mental)</t>
  </si>
  <si>
    <t>Suba</t>
  </si>
  <si>
    <t>Engativá</t>
  </si>
  <si>
    <t>Usaquén</t>
  </si>
  <si>
    <t>No resido en Bogotá</t>
  </si>
  <si>
    <t>Fontibón</t>
  </si>
  <si>
    <t>Kennedy</t>
  </si>
  <si>
    <t>Chapinero</t>
  </si>
  <si>
    <t>Teusaquillo</t>
  </si>
  <si>
    <t>San Cristóbal</t>
  </si>
  <si>
    <t>Puente Aranda</t>
  </si>
  <si>
    <t>Bosa</t>
  </si>
  <si>
    <t>Ciudad Bolívar</t>
  </si>
  <si>
    <t>Barrios Unidos</t>
  </si>
  <si>
    <t>Rafael Uribe Uribe</t>
  </si>
  <si>
    <t>Tunjuelito</t>
  </si>
  <si>
    <t>Santa Fe</t>
  </si>
  <si>
    <t>Los Mártires</t>
  </si>
  <si>
    <t>Antonio Nariño</t>
  </si>
  <si>
    <t>Usme</t>
  </si>
  <si>
    <t>La Candelaria</t>
  </si>
  <si>
    <t>Sumapaz</t>
  </si>
  <si>
    <t>min/viaje</t>
  </si>
  <si>
    <t>km/viaje</t>
  </si>
  <si>
    <t>Indicadores de movilidad</t>
  </si>
  <si>
    <t>%Colaboradores sedentarios</t>
  </si>
  <si>
    <t>min actividad física/día</t>
  </si>
  <si>
    <t>%Salario anual</t>
  </si>
  <si>
    <t>$COP/año.colaborador</t>
  </si>
  <si>
    <t>días/año.colaborador</t>
  </si>
  <si>
    <t>Gal/año.colaborador</t>
  </si>
  <si>
    <t>kgCO2eq/año.colaborador</t>
  </si>
  <si>
    <t>Total general</t>
  </si>
  <si>
    <t>Duración viaje</t>
  </si>
  <si>
    <t>Duración auxiliar</t>
  </si>
  <si>
    <t>Distancia viaje</t>
  </si>
  <si>
    <t>Distancia auxiliar</t>
  </si>
  <si>
    <t>Modo Principal</t>
  </si>
  <si>
    <t>Modo_Principal</t>
  </si>
  <si>
    <t>Rango distancia viaje</t>
  </si>
  <si>
    <t>Rango Distancia Viaje</t>
  </si>
  <si>
    <t>Rango de Distancia auxiliar</t>
  </si>
  <si>
    <t>Rango Distancia Auxiliar</t>
  </si>
  <si>
    <t>Rango de duración viaje</t>
  </si>
  <si>
    <t>Rango Duración Viaje</t>
  </si>
  <si>
    <t>Rango de duración auxiliar</t>
  </si>
  <si>
    <t>Rango Duracion auxiliar</t>
  </si>
  <si>
    <t>Energetico_Principal</t>
  </si>
  <si>
    <t>Modo_Principal_Grupo</t>
  </si>
  <si>
    <t>Disposición al cambio (Futuro)</t>
  </si>
  <si>
    <t>Cambiaran</t>
  </si>
  <si>
    <t>No cambiaran</t>
  </si>
  <si>
    <t>Dejaran de usar</t>
  </si>
  <si>
    <t>Disposición al cambio (Pasado)</t>
  </si>
  <si>
    <t>Suma de Futuro_Cambia</t>
  </si>
  <si>
    <t>Suma de Pasado_Cambia</t>
  </si>
  <si>
    <t>Modo_Futuro</t>
  </si>
  <si>
    <t>Vehiculo institucional</t>
  </si>
  <si>
    <t>SITP - Provisional</t>
  </si>
  <si>
    <t>Provisional</t>
  </si>
  <si>
    <t>Modo_Anterior</t>
  </si>
  <si>
    <t>Motocicleta pasajero</t>
  </si>
  <si>
    <t>Automóvil pasajero</t>
  </si>
  <si>
    <t>Bus intermunicipal</t>
  </si>
  <si>
    <t>Automóvil conductor</t>
  </si>
  <si>
    <t>Motocicleta conductor</t>
  </si>
  <si>
    <t>SITP</t>
  </si>
  <si>
    <t>Orden</t>
  </si>
  <si>
    <t>Futuro</t>
  </si>
  <si>
    <t>Actual</t>
  </si>
  <si>
    <t>Pasado</t>
  </si>
  <si>
    <t>Leyenda</t>
  </si>
  <si>
    <t>Modo Auxiliar</t>
  </si>
  <si>
    <t>Modo</t>
  </si>
  <si>
    <t>Modo auxiliar</t>
  </si>
  <si>
    <t>Modo principal</t>
  </si>
  <si>
    <t>Modo_Auxiliar_Grupo</t>
  </si>
  <si>
    <t>Modo_Auxiliar</t>
  </si>
  <si>
    <t>23:00 - 0:00</t>
  </si>
  <si>
    <t>Franja_Salida</t>
  </si>
  <si>
    <t>Salida</t>
  </si>
  <si>
    <t>Llegada</t>
  </si>
  <si>
    <t>Franja</t>
  </si>
  <si>
    <t>Fin</t>
  </si>
  <si>
    <t>Inicio</t>
  </si>
  <si>
    <t>Franja_llegada</t>
  </si>
  <si>
    <t>Suma de Sedentario</t>
  </si>
  <si>
    <t>Otra*</t>
  </si>
  <si>
    <t>Lugar de residencia</t>
  </si>
  <si>
    <t>Sede</t>
  </si>
  <si>
    <t>Sede_Trabajo</t>
  </si>
  <si>
    <t>Localidad residencia</t>
  </si>
  <si>
    <t>Localidad_Residencia</t>
  </si>
  <si>
    <t>Nivel de ingresos</t>
  </si>
  <si>
    <t>Ingresos</t>
  </si>
  <si>
    <t>Prefiero no decir</t>
  </si>
  <si>
    <t>Rango Edad</t>
  </si>
  <si>
    <t>Invalidez</t>
  </si>
  <si>
    <t>Sedentario</t>
  </si>
  <si>
    <t>Tiempo_Actividad_Diaria</t>
  </si>
  <si>
    <t>Porcentaje_Ingreso</t>
  </si>
  <si>
    <t>Gasto_Transporte_Anual</t>
  </si>
  <si>
    <t>Tiempo_Transporte_Anual</t>
  </si>
  <si>
    <t>Consumo_Anual</t>
  </si>
  <si>
    <t>Emision_Anual</t>
  </si>
  <si>
    <t>Distancia_Promedio</t>
  </si>
  <si>
    <t>Distancia_Auxiliar_Promedio</t>
  </si>
  <si>
    <t>Viajes Auxiliares</t>
  </si>
  <si>
    <t>Duracion_Promedio</t>
  </si>
  <si>
    <t>Duracion_Auxiliar_Promedio</t>
  </si>
  <si>
    <t>Horas_Laborales</t>
  </si>
  <si>
    <t>Futuro_Cambia</t>
  </si>
  <si>
    <t>Futuro_Grupo</t>
  </si>
  <si>
    <t>Pasado_Cambia</t>
  </si>
  <si>
    <t>Anterior_Grupo</t>
  </si>
  <si>
    <t>Energetico_Auxiliar</t>
  </si>
  <si>
    <t>Hora_Llegada_Residencia</t>
  </si>
  <si>
    <t>Hora_Salida_Trabajo</t>
  </si>
  <si>
    <t>Hora_Llegada_Trabajo</t>
  </si>
  <si>
    <t>Hora_Salida_Residencia</t>
  </si>
  <si>
    <t>Ciudad_Residencia</t>
  </si>
  <si>
    <t>Edad</t>
  </si>
  <si>
    <t>Año</t>
  </si>
  <si>
    <t>ID</t>
  </si>
  <si>
    <t>Grupo</t>
  </si>
  <si>
    <t>Huella de carbono per capita</t>
  </si>
  <si>
    <t>Huella energetica</t>
  </si>
  <si>
    <t>Huella energetica per capita</t>
  </si>
  <si>
    <t>Huella de calidad de vida per capita</t>
  </si>
  <si>
    <t>Huella economica</t>
  </si>
  <si>
    <t>Huella economica per capita</t>
  </si>
  <si>
    <t>Actividad fisica</t>
  </si>
  <si>
    <t>Dur_Aux_Prm_</t>
  </si>
  <si>
    <t>Dur_Prm_</t>
  </si>
  <si>
    <t>Dist_Aux_Prm_</t>
  </si>
  <si>
    <t>Huella_Carbono</t>
  </si>
  <si>
    <t>Huella_Energetica</t>
  </si>
  <si>
    <t>Huella_Calidad_Vida</t>
  </si>
  <si>
    <t>Huella_economica</t>
  </si>
  <si>
    <t>Huella_equidad_</t>
  </si>
  <si>
    <t>Actividad_Fisica_</t>
  </si>
  <si>
    <t>Suma de Colaboradores</t>
  </si>
  <si>
    <t>Suma de Dur_Aux_Prm_</t>
  </si>
  <si>
    <t>Suma de Dur_Prm_</t>
  </si>
  <si>
    <t>Suma de Dist_Aux_Prm_</t>
  </si>
  <si>
    <t>Suma de Huella_Carbono</t>
  </si>
  <si>
    <t>Suma de Huella_Energetica</t>
  </si>
  <si>
    <t>Suma de Huella_Calidad_Vida</t>
  </si>
  <si>
    <t>Suma de Huella_economica</t>
  </si>
  <si>
    <t>Suma de Huella_equidad_</t>
  </si>
  <si>
    <t>Suma de Actividad_Fisica_</t>
  </si>
  <si>
    <t>Dist_Prm_</t>
  </si>
  <si>
    <t>Suma de Dist_Prm_</t>
  </si>
  <si>
    <t>Duración Viaje</t>
  </si>
  <si>
    <t>Actividad física</t>
  </si>
  <si>
    <t>(Todas)</t>
  </si>
  <si>
    <t>Suma de Viajes</t>
  </si>
  <si>
    <t>Suma de Viajes Auxiliares</t>
  </si>
  <si>
    <t>Viajes_Aux</t>
  </si>
  <si>
    <t>Bogotá D.C.</t>
  </si>
  <si>
    <t/>
  </si>
  <si>
    <t>Soacha</t>
  </si>
  <si>
    <t>Mosquera</t>
  </si>
  <si>
    <t>No Sabe</t>
  </si>
  <si>
    <t>Chía</t>
  </si>
  <si>
    <t>Datos</t>
  </si>
  <si>
    <t>Diligenciamiento</t>
  </si>
  <si>
    <t>Nombre de la organización</t>
  </si>
  <si>
    <t>Total de mujeres</t>
  </si>
  <si>
    <t>Total de hombres</t>
  </si>
  <si>
    <t>Total personas no binarias</t>
  </si>
  <si>
    <t>Total</t>
  </si>
  <si>
    <t>NIT:</t>
  </si>
  <si>
    <t>Dirección</t>
  </si>
  <si>
    <t>Teléfono</t>
  </si>
  <si>
    <t>Correo electrónico</t>
  </si>
  <si>
    <t>Sector</t>
  </si>
  <si>
    <t>Equipo PIMS</t>
  </si>
  <si>
    <t>Nombre</t>
  </si>
  <si>
    <t>Cargo</t>
  </si>
  <si>
    <t>Correo</t>
  </si>
  <si>
    <t>Teléfono de contacto</t>
  </si>
  <si>
    <t>Responsabilidades</t>
  </si>
  <si>
    <t>Líder o lideresa de movilidad sostenible</t>
  </si>
  <si>
    <t>Líder o lideresa del área de gestiòn ambiental / Sostenibilidad / HSEQ / SST</t>
  </si>
  <si>
    <t>Líder o lideresa del área de comunicaciones</t>
  </si>
  <si>
    <t>Representante área de bienestar - talento humano</t>
  </si>
  <si>
    <t>Representante (s) de otras áreas</t>
  </si>
  <si>
    <t>Elemento</t>
  </si>
  <si>
    <t>Desarrollo</t>
  </si>
  <si>
    <t>Logo del plan</t>
  </si>
  <si>
    <t>Eslogan</t>
  </si>
  <si>
    <t>Mensajes clave</t>
  </si>
  <si>
    <t>Audiencias</t>
  </si>
  <si>
    <t>Canales de comunicación</t>
  </si>
  <si>
    <t>Momentos clave para divulgar</t>
  </si>
  <si>
    <t>Disponibilidad</t>
  </si>
  <si>
    <t>Cupos</t>
  </si>
  <si>
    <t>Costo Anual</t>
  </si>
  <si>
    <t>Estacionamientos para bicicletas</t>
  </si>
  <si>
    <t>Estacionamientos para patinetas</t>
  </si>
  <si>
    <t>Estacionamientos para motocicletas</t>
  </si>
  <si>
    <t>Estacionamientos para automóviles/camionetas</t>
  </si>
  <si>
    <t>Puntos de recarga para autos</t>
  </si>
  <si>
    <t>Puntos de recarga para bicicletas</t>
  </si>
  <si>
    <t>Puntos de recarga para patinetas</t>
  </si>
  <si>
    <t>¿Su organización cuenta con las siguientes facilidades para el uso de bicicletas?</t>
  </si>
  <si>
    <t>Duchas</t>
  </si>
  <si>
    <t>Casilleros / Lockers</t>
  </si>
  <si>
    <t>Máquinas dispensadoras</t>
  </si>
  <si>
    <t>Bebederos</t>
  </si>
  <si>
    <t>Punto de herramientas</t>
  </si>
  <si>
    <t>Otro(s), ¿cuál(es)?</t>
  </si>
  <si>
    <t>¿Su organización cuenta con las siguientes facilidades para el teletrabajo?</t>
  </si>
  <si>
    <t>Teleconferencias</t>
  </si>
  <si>
    <t>Dotación de computador personal para trabajo</t>
  </si>
  <si>
    <t>Dotación de otros elementos de trabajo</t>
  </si>
  <si>
    <t>Apoyo financiero para pago de servicios de internet y energía</t>
  </si>
  <si>
    <t>Número de automóviles, camperos o camionetas</t>
  </si>
  <si>
    <t>Número de motocicletas</t>
  </si>
  <si>
    <t>Número de bicicletas</t>
  </si>
  <si>
    <t>Número de patinetas</t>
  </si>
  <si>
    <t>¿Otros vehículos?, ¿qué tipología y cuántos?</t>
  </si>
  <si>
    <t>¿En su organización existen las siguientes alternativas o incentivos de movilidad?</t>
  </si>
  <si>
    <t>Servicio de rutas institucionales</t>
  </si>
  <si>
    <t>Servicio de transporte entre sedes</t>
  </si>
  <si>
    <t>Estaciones para bicicletas compartidas</t>
  </si>
  <si>
    <t>Caravanas en bicicleta</t>
  </si>
  <si>
    <t>Servicio de carro compartido</t>
  </si>
  <si>
    <t>Subsidios de transporte público</t>
  </si>
  <si>
    <t>Facilidades para la compra de vehículos</t>
  </si>
  <si>
    <t>Horarios flexibles</t>
  </si>
  <si>
    <t>Concursos de movilidad sostenible</t>
  </si>
  <si>
    <t>Según su experiencia y la de los colaboradores indique el nivel de calidad o afectación de los siguientes parámetros para las sedes principales</t>
  </si>
  <si>
    <t>Parámetros\Sedes</t>
  </si>
  <si>
    <t>Sede principal</t>
  </si>
  <si>
    <t>Sede 2</t>
  </si>
  <si>
    <t>Sede 3</t>
  </si>
  <si>
    <t>Sede 4</t>
  </si>
  <si>
    <t>Sede 5</t>
  </si>
  <si>
    <t>Seguridad personal (delincuencia)</t>
  </si>
  <si>
    <t>Seguridad vial (siniestros de tránsito)</t>
  </si>
  <si>
    <t>Disponibilidad de ciclo-infraestructura (Ciclorrutas)</t>
  </si>
  <si>
    <t>Calidad de los accesos peatonales (Andenes)</t>
  </si>
  <si>
    <t>Accesibilidad a transporte público (Paraderos y/o estaciones)</t>
  </si>
  <si>
    <t xml:space="preserve">Objetivos generales </t>
  </si>
  <si>
    <t>Objetivos específicos</t>
  </si>
  <si>
    <t>Ítem</t>
  </si>
  <si>
    <t>Actividad a desarrollar</t>
  </si>
  <si>
    <t>Meta</t>
  </si>
  <si>
    <t>Presupuesto  (estimado)</t>
  </si>
  <si>
    <t>Responsable</t>
  </si>
  <si>
    <t>Ejemplo 1</t>
  </si>
  <si>
    <t>Realizar 2 capacitaciones anuales: 1. Directivos; 2. Personal de administración</t>
  </si>
  <si>
    <t>2</t>
  </si>
  <si>
    <t>Raul Sanchez
Jefe de oficina de planeación estratégica</t>
  </si>
  <si>
    <t>Ejemplo 2</t>
  </si>
  <si>
    <t>Instalar puntos de recarga para vehículos eléctricos e híbridos enchufables.</t>
  </si>
  <si>
    <t>Pedro Pérez 
Logística e infraestructura</t>
  </si>
  <si>
    <t>Ejemplo 3</t>
  </si>
  <si>
    <t>Reducir la tarifa de parqueadero para vehículos con 3 o más ocupantes en el 50%</t>
  </si>
  <si>
    <t>50%</t>
  </si>
  <si>
    <t>Marta Rosa
Administrativa</t>
  </si>
  <si>
    <t>Periodo evaluado</t>
  </si>
  <si>
    <t>Ejecución de la Meta</t>
  </si>
  <si>
    <t>Presupuesto ejecutado</t>
  </si>
  <si>
    <t>Porcentaje de ejecución de la meta</t>
  </si>
  <si>
    <t>Estado de la actividad</t>
  </si>
  <si>
    <t>Evidencias</t>
  </si>
  <si>
    <t>2022</t>
  </si>
  <si>
    <t>Fotos</t>
  </si>
  <si>
    <t>Facturas</t>
  </si>
  <si>
    <t>Esquema de horarios flexibles</t>
  </si>
  <si>
    <t>Indique la cantidad de vehículos de los cuales su organización es propietaria</t>
  </si>
  <si>
    <t>Visión y alcance del PIMS</t>
  </si>
  <si>
    <t>Justicia</t>
  </si>
  <si>
    <t>Otras entidades u órganos de la Administración Pública</t>
  </si>
  <si>
    <t>Sede 6</t>
  </si>
  <si>
    <t>Sede 7</t>
  </si>
  <si>
    <t xml:space="preserve"> Informe de Gestión</t>
  </si>
  <si>
    <t xml:space="preserve">Observaciones </t>
  </si>
  <si>
    <t>Transversal</t>
  </si>
  <si>
    <t>Realizar actividades de capacitación acerca de prevención de riesgos en salud física y mental para teletrajadoras/es.</t>
  </si>
  <si>
    <t>María Claudia Sánchez
 Jefe Oficina de Talento Humano</t>
  </si>
  <si>
    <t>Claudia Patricia Pérez 
 Coordinadora de infraestructura</t>
  </si>
  <si>
    <t>Asignar la totalidad de los cupos de parqueadero para quienes compartan sus viajes en carro.</t>
  </si>
  <si>
    <t>Martha Rosa Giraldo
 Directora Administrativa</t>
  </si>
  <si>
    <t>Sede 8</t>
  </si>
  <si>
    <t>Sede 9</t>
  </si>
  <si>
    <t>Sede 10</t>
  </si>
  <si>
    <t>Sede 11</t>
  </si>
  <si>
    <t>Sede 12</t>
  </si>
  <si>
    <t>Sede 13</t>
  </si>
  <si>
    <t>Sede 14</t>
  </si>
  <si>
    <t>Sede 15</t>
  </si>
  <si>
    <t>Sede 16</t>
  </si>
  <si>
    <t>Sede 17</t>
  </si>
  <si>
    <t>Sede 18</t>
  </si>
  <si>
    <t>Sede 19</t>
  </si>
  <si>
    <t>Sede 20</t>
  </si>
  <si>
    <t>No Binario</t>
  </si>
  <si>
    <t>Huella de Carbono</t>
  </si>
  <si>
    <t>Huella Energética</t>
  </si>
  <si>
    <t>Huella Económica</t>
  </si>
  <si>
    <t>No sabe</t>
  </si>
  <si>
    <t>Nivel Central - Sede principal - AC 26 # 57 - 83 - Teusaquillo</t>
  </si>
  <si>
    <t>Centro de Comando, Control, Comunicaciones y Computo (C4)  - Sede secundaria - CL 20 # 68 A - 06 - Puente Aranda</t>
  </si>
  <si>
    <t>Cárcel Distrital de Varones y Anexo de Mujeres - Sede secundaria - KR 8 # 1 C - 50 Sur - San Cristóbal</t>
  </si>
  <si>
    <t>Casa de Justicia Ciudad Jardín Suba  - Sede secundaria - KR 59 # 131 A - 15 - Suba</t>
  </si>
  <si>
    <t>Centro Especial de Reclusión - CER - Sede secundaria - KR 41 A # 6 - 60 - Puente Aranda</t>
  </si>
  <si>
    <t>Casa de Justicia Usaquén - Sede secundaria - AV KR 45 # 159 A - 82 - Usaquén</t>
  </si>
  <si>
    <t>Casa de Justicia San Cristóbal - Sede secundaria - DG 31 C Sur # 3 - 67 Este - San Cristóbal</t>
  </si>
  <si>
    <t>Casa de Justicia Chapinero - Sede secundaria - CL 63 # 9-76 - Chapinero</t>
  </si>
  <si>
    <t>Tabio</t>
  </si>
  <si>
    <t>Casa de Justicia Mártires  - Sede secundaria - KR 21 # 14 - 75 - Los Mártires</t>
  </si>
  <si>
    <t>Zipaquirá</t>
  </si>
  <si>
    <t>Casa de Justicia Usme - Sede secundaria - CL 137 C Sur # 13 - 51 - Usme</t>
  </si>
  <si>
    <t>Sopó</t>
  </si>
  <si>
    <t>Casa de Justicia Barrios Unidos - Sede secundaria - CL 68 # 53 - 34 - Barrios Unidos</t>
  </si>
  <si>
    <t>Sibaté</t>
  </si>
  <si>
    <t>Casa de Justicia Bosa Centro - Sede secundaria - KR 81 D # 59 A - 59 Sur - Bosa</t>
  </si>
  <si>
    <t>Centro de Servicios Judiciales para Adolescentes - CESPA - Sede secundaria - CL12 # 30 - 35  - Puente Aranda</t>
  </si>
  <si>
    <t>Casa de Justicia Kennedy  - Sede secundaria - KR 72 # 36 - 57 Sur - Kennedy</t>
  </si>
  <si>
    <t>Chocontá</t>
  </si>
  <si>
    <t>Revisar lugar de origen y destino</t>
  </si>
  <si>
    <t>Revisar horas diligenciadas</t>
  </si>
  <si>
    <t>Revisar horario laboral</t>
  </si>
  <si>
    <t>Cajicá</t>
  </si>
  <si>
    <t>Centro de Traslado por Protección (CTP)  - Sede secundaria - KR 39 # 10-75  - Puente Aranda</t>
  </si>
  <si>
    <t>Bodega Archivo Álamos - Sede secundaria - TV 93 # 51 - 98 Bodega 13 - Engativá</t>
  </si>
  <si>
    <t>Ruta Institucional</t>
  </si>
  <si>
    <t>Casa de Justicia Fontibón - Sede secundaria - CL 17 # 98 - 71 - Fontibón</t>
  </si>
  <si>
    <t>Casa de Justicia Ciudad Bolívar - Sede secundaria - DG 62 Sur # 20 F- 20 - Ciudad Bolívar</t>
  </si>
  <si>
    <t>Bodega Fontibón - Sede secundaria - AC 17 # 132 - 18  - Fontibón</t>
  </si>
  <si>
    <t>Casa de Justicia Restaurativa Santa Fe  - Sede secundaria - KR 4 # 23-28  - Santa Fe</t>
  </si>
  <si>
    <t>Funza</t>
  </si>
  <si>
    <t>No binario</t>
  </si>
  <si>
    <t>Casa de Justicia Suba La Campiña  - Sede secundaria - CL 139 # 98 A - 26 - Suba</t>
  </si>
  <si>
    <t>Revisar duración auxiliar</t>
  </si>
  <si>
    <t>Centro de Justicia Juvenil y Restaurativo la Victoria - Sede secundaria - CL 37 Bis B Sur # 3 - 25 - San Cristóbal</t>
  </si>
  <si>
    <t>Casa de Justicia Tunjuelito  - Sede secundaria - CL 51 Sur # 7 - 35 - Tunjuelito</t>
  </si>
  <si>
    <t>Vehículo Institucional</t>
  </si>
  <si>
    <t>Cota</t>
  </si>
  <si>
    <t>Casa de Justicia Engativá - Sede secundaria - TV 113 B # 66 - 54 - Engativá</t>
  </si>
  <si>
    <t>La Calera</t>
  </si>
  <si>
    <t xml:space="preserve">Junín </t>
  </si>
  <si>
    <t>Tenjo</t>
  </si>
  <si>
    <t>23:00 - 24:00</t>
  </si>
  <si>
    <t>funza</t>
  </si>
  <si>
    <t xml:space="preserve">Madrid </t>
  </si>
  <si>
    <t xml:space="preserve">Secretaría de Seguridad, Convivencia y Justicia </t>
  </si>
  <si>
    <t>899999061-9</t>
  </si>
  <si>
    <t>Av. Calle 26 # 57 – 83 Torre 7</t>
  </si>
  <si>
    <t>601 3779595</t>
  </si>
  <si>
    <t>correspondencia@scj.gov.co; gestionambiental@scj.gov.co</t>
  </si>
  <si>
    <t xml:space="preserve">Cárcel distrital de Varones y anexo de mujeres </t>
  </si>
  <si>
    <t xml:space="preserve">Casa de justicia Barrios Unidos </t>
  </si>
  <si>
    <t xml:space="preserve">Casa de justicia Bosa </t>
  </si>
  <si>
    <t xml:space="preserve">Casa de justicia Chapinero </t>
  </si>
  <si>
    <t xml:space="preserve">Casa de justicia Ciudad Bolívar </t>
  </si>
  <si>
    <t xml:space="preserve">Casa de justicia Ciudad Jardín </t>
  </si>
  <si>
    <t xml:space="preserve">Casa de justicia Engativá </t>
  </si>
  <si>
    <t xml:space="preserve">Casa de justicia Fontibón </t>
  </si>
  <si>
    <t xml:space="preserve">Casa de justicia Kennedy </t>
  </si>
  <si>
    <t xml:space="preserve">Casa de Justicia Mártires </t>
  </si>
  <si>
    <t xml:space="preserve">Casa de justicia San Cristóbal </t>
  </si>
  <si>
    <t xml:space="preserve">Casa de justicia Suba la Campiña </t>
  </si>
  <si>
    <t>Casa de justicia Usme</t>
  </si>
  <si>
    <t xml:space="preserve">Centro de comando control comunicaciones y computo C4 </t>
  </si>
  <si>
    <t xml:space="preserve">Nivel Central </t>
  </si>
  <si>
    <t>Centro Especial de Reclusión CER</t>
  </si>
  <si>
    <t xml:space="preserve">Casa de justicia Tunjuelito </t>
  </si>
  <si>
    <t>Casa de justicia Puente Aranda</t>
  </si>
  <si>
    <t xml:space="preserve">CENTRO DE TRASLADO POR PROTECCIÓN CTP URI PUENTE ARANDA </t>
  </si>
  <si>
    <t>N/A</t>
  </si>
  <si>
    <t xml:space="preserve">Listados y presentación </t>
  </si>
  <si>
    <t>Listados y fotos</t>
  </si>
  <si>
    <t xml:space="preserve">Fotos </t>
  </si>
  <si>
    <t xml:space="preserve">Pantallazos de divulgación </t>
  </si>
  <si>
    <t>Campo verde</t>
  </si>
  <si>
    <t>Juan David García Rueda</t>
  </si>
  <si>
    <t>Jefe Oficina Asesora de Planeación</t>
  </si>
  <si>
    <t>juand.garcia@scj.gov.co</t>
  </si>
  <si>
    <t>* Liderar la elaboración y actualización del PIMS. 
*Apoyar la implementación de las acciones formuladas en el PIMS.
*Hacer seguimiento al desarrollo de las estrategias y presentar los reportes correspondientes. 
* Motivar la participación de los y las colaboradoras en las acciones del PIMS.</t>
  </si>
  <si>
    <t>Francy Milena López García</t>
  </si>
  <si>
    <t>francy.lopez@scj.gov.co</t>
  </si>
  <si>
    <t xml:space="preserve">* Liderar la implementación del PIMS
*Apoyar la implementación de las acciones formuladas en el PIMS.
*Hacer seguimiento al desarrollo de las estrategias </t>
  </si>
  <si>
    <t>Crear e implementar la estrategia de comunicaciones para el posicionamiento de actividades de promoción de la movilidad sostenible</t>
  </si>
  <si>
    <t>* Apoyar la implementación de las acciones establecidas en el PIMS relacionadas con temas de salud y bienestar.
* Hacer seguimiento al cumplimiento de la Ley 1811 de 2016 en relación con el incentivo de uso para funcionarios públicos.</t>
  </si>
  <si>
    <t>Wilder Armando Calentura Ariza</t>
  </si>
  <si>
    <t>Contratista Oficina Asesora de Planeación</t>
  </si>
  <si>
    <t>wilder.calentura@scj.gov.co</t>
  </si>
  <si>
    <t>Olga Lucia Monsalve Girón</t>
  </si>
  <si>
    <t>olga.monsalve@scj.gov.co</t>
  </si>
  <si>
    <t>Profesional Especializado</t>
  </si>
  <si>
    <t>Enrique Carlos Gonzalez Luna</t>
  </si>
  <si>
    <t>Profesional Universitario
Oficina Asesora de Comuinicaciones</t>
  </si>
  <si>
    <t>enrique.gonzalez@scj.gov.co</t>
  </si>
  <si>
    <t>_Nuestra entidad está comprometida con el medio ambiente y la movilidad sostenible, responsable y segura en Bogotá.
_Una movilidad más sostenible se refleja en la mejora de la calidad de vida de nuestros servidores, contratistas y la ciudadanía en general.
_Estamos fortaleciendo una cultura organizacional de movilidad sostenible, amigable con el ambiente y con la ciudad.
_Súmate al cambio por una movilidad más segura y ambientalmente sostenible. En nuestra entidad, fomentamos el uso de medios alternativos de transporte.
_Incentivos internos por el uso de medios de transporte alternativos, amigables con el medio ambiente, de acuerdo a la estrategia interna elaborada por la Dirección de Gestión Humana y la Oficina Asesora de Planeación.</t>
  </si>
  <si>
    <t>Público interno (directivos, servidores, contratistas, colaboradores)
Público externo (ciudadanía)</t>
  </si>
  <si>
    <t>_Interna: Correo masivo; Plataforma Intranet (noticias y banner); Carteleras digitales (pantallas TV); Carteleras físicas; Wallpaper o fondos de escritorio.
_Externa: Redes sociales (cuando sean de impacto ciudadano, compromiso de la entidad con las políticas distritales, sinergias con otras entidades)</t>
  </si>
  <si>
    <t>Cada mes, previo al primer jueves calendario, se encuentra institucionalizado el Día de la Movilidad Sostenible, donde se deben reforzar los mensajes sobre el uso y apropiación de los medios de transporte alternativos como aporte en favor del medio ambiente, mejoramiento en la movilidad y en la calidad de vida, la salud pública, el compromiso de la entidad en el fomento de esta política como responsabilidad social, y los beneficios que trae tanto para la organización y la ciudad.
Cada mes, y como estrategia de posicionamiento e identidad del PIMS, divulgar recomendaciones y beneficios, así como las acciones positivas en torno a la movilidad y sostenibilidad ambiental.
En las jornadas del Día Sin Carro que por decreto se realicen en la ciudad.
En actividades planificadas que organicen la Dirección de Gestión Humana y la Oficina Asesora de Planeación,  de acuerdo con el cronograma de acciones que se adelantarán por cada línea de trabajo.
En un mes específico del año, adelantar una campaña sombrilla, donde se intensifique los mensajes  pedagógicos y el esfuerzo de la entidad por implementar y posicionar en la cultura organizacional el PIMS con acciones concretas.
En actividades articuladas con las secretarias distritales de Movilidad y de Ambiente.</t>
  </si>
  <si>
    <t>Movilidad amigable con el Medio Ambiente</t>
  </si>
  <si>
    <t>Ejecutar charlas enfocadas al uso de la bicicleta (Ejemplo: beneficios físicos y mentales y prevención de lesiones al montar bicicleta)</t>
  </si>
  <si>
    <t>Líder movilidad - Oficina Asesora de Planeación
Apoya representante Gestión Humana</t>
  </si>
  <si>
    <t>Identificar a través de una encuesta los colaboradores que no saben montar bicicleta y de lograr mínimo diez personas interesadas, gestionar con el IDRD la implementación de actividades de la escuela de la bicicleta</t>
  </si>
  <si>
    <t>Realizar ciclo paseos para incentivar el uso de la bicicleta como medio de transporte o medio recreativo y de actividad física</t>
  </si>
  <si>
    <t>Líder movilidad - Oficina Asesora de Planeación
Líder de comunicaciones
Apoya representante Gestión Humana</t>
  </si>
  <si>
    <t>Reconocer semestralmente a través de los medios de comunicación de la Entidad, a los colaboradores que reportan más viajes en bicicleta durante el periodo</t>
  </si>
  <si>
    <t>Líder movilidad - Oficina Asesora de Planeación
Apoya representante Gestión Humana
Gestión con la Dirección de Recursos Físicos y Gestión Documental</t>
  </si>
  <si>
    <t xml:space="preserve">El PIMS de la Secretaría de Seguridad, Convivencia y Justicia (SDSCJ) se elabora para las vigencias 2024 y 2025 e involucra en su implementación a funcionarios, funcionarias y contratistas de las sedes descritas en la sección de datos de la organización, en su condición de actores de la Movilidad en la ciudad.
El formulario PIMS incluye los datos de la entidad, información del equipo PIMS, estrategia de comunicación, diagnóstico de movilidad y plan de acción.
Con la implementación del plan de acción, se busca crear una cultura de la movilidad sostenible que aporte a mejorar la movilidad de la ciudad, a la prevención de la siniestralidad vial y a minimizar los impactos ambientales derivados del uso de medios de transporte convencionales. 
</t>
  </si>
  <si>
    <t>Promover un cambio cultural hacia la movilidad sostenible, a través de la implementación de diversas estrategias, con el fin de contribuir al mejoramiento de la movilidad en la ciudad y mitigar el impacto de los viajes que realizan los y las colaboradoras.</t>
  </si>
  <si>
    <t>1) Fomentar el uso de medios de transporte no motorizados y del transporte público.
2) Promover los comportamientos seguros en los desplazamientos desde y hacia la entidad. 
3) Promover el uso racional de los modos motorizados.
4) Promover el carro compartido y/o el aumento en la ocupación del vehículo particular</t>
  </si>
  <si>
    <t>Líder movilidad - Oficina Asesora de Planeación</t>
  </si>
  <si>
    <t>Ejecutar caminatas ecológicas, con el fin de incentivarla como alternativa o complemento de movilidad sostenible</t>
  </si>
  <si>
    <t>Gestionar ante la Dirección de Recursos Físicos y Gestión Documental, para que se incluya una variable sobre la ocupación del vehículo y/o carro compartido en la asignación periódica de cupos de parqueadero en la sede central.</t>
  </si>
  <si>
    <t>Desarrollar capacitaciones dirigidas a los teletrabajadores sobre hábitos saludables o movilidad sostenible o salud mental, u otros temas relacionados</t>
  </si>
  <si>
    <t>Gestionar y ejecutar talleres de mecánica de la bicicleta para los biciusuarios y colaboradores que deseen vincularse</t>
  </si>
  <si>
    <t>Ejecutar charlas sobre eco-conducción o movilidad sostenible</t>
  </si>
  <si>
    <t>Realizar actividades de sensibilización sobre cambio climático</t>
  </si>
  <si>
    <t>Divulgar información sobre los beneficios del carro compartido y datos sobre la ocupación del vehículo particular en la ciudad</t>
  </si>
  <si>
    <t>Líder movilidad - Oficina Asesora de Planeación
Líder de comunicaciones</t>
  </si>
  <si>
    <t>Socializar lo relacionado con el incentivo por uso de la bicicleta para los funcionarios conforme lo establece el artículo 5 del Decreto 1811 de 2016 y la reglamentación interna, con el fin de incentivar al uso de la bicicleta</t>
  </si>
  <si>
    <t>Implementar la medida del día de la movilidad sostenible el primer jueves de cada mes, gestionando en cierre de los parqueaderos y realizando el reporte a la Secretaría Distrital de Movilidad de los viajes realizados en bicicleta</t>
  </si>
  <si>
    <t>Gestionar jornadas con el apoyo de Transmilenio en las que se realicé personalización y recarga de la Tarjeta Tu Llave.</t>
  </si>
  <si>
    <t xml:space="preserve">Gestionar el desarrollo de Sketch teatrales como medida de sensibilización sobre movilidad sostenible con el apoyo de la Secretaría Distrital de Movilidad </t>
  </si>
  <si>
    <t>Gestionar acciones de capacitación sobre seguridad vial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</si>
</sst>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7">
    <numFmt numFmtId="43" formatCode="_-* #,##0.00_-;\-* #,##0.00_-;_-* &quot;-&quot;??_-;_-@_-"/>
    <numFmt numFmtId="164" formatCode="&quot;$&quot;#,##0"/>
    <numFmt numFmtId="165" formatCode="#,##0.0"/>
    <numFmt numFmtId="166" formatCode="0.0%"/>
    <numFmt numFmtId="167" formatCode="0.0"/>
    <numFmt numFmtId="168" formatCode="#,##0;#,##0"/>
    <numFmt numFmtId="169" formatCode="&quot;$&quot;#,##0_ ;[Red]\-#,##0\ "/>
  </numFmts>
  <fonts count="35" x14ac:knownFonts="1">
    <font>
      <sz val="11"/>
      <color theme="1"/>
      <name val="Calibri"/>
      <scheme val="minor"/>
    </font>
    <font>
      <sz val="11"/>
      <color theme="1"/>
      <name val="Calibri"/>
      <family val="2"/>
      <scheme val="minor"/>
    </font>
    <font>
      <sz val="11"/>
      <color theme="1"/>
      <name val="Calibri"/>
      <family val="2"/>
      <scheme val="minor"/>
    </font>
    <font>
      <sz val="10"/>
      <color theme="1"/>
      <name val="Arial"/>
      <family val="2"/>
    </font>
    <font>
      <b/>
      <sz val="10"/>
      <color rgb="FF00668A"/>
      <name val="Arial"/>
      <family val="2"/>
    </font>
    <font>
      <sz val="10"/>
      <color rgb="FF00668A"/>
      <name val="Arial"/>
      <family val="2"/>
    </font>
    <font>
      <sz val="9"/>
      <color rgb="FF00668A"/>
      <name val="Arial"/>
      <family val="2"/>
    </font>
    <font>
      <sz val="11"/>
      <color theme="1"/>
      <name val="Calibri"/>
      <family val="2"/>
    </font>
    <font>
      <b/>
      <sz val="14"/>
      <color rgb="FF385623"/>
      <name val="Arial"/>
      <family val="2"/>
    </font>
    <font>
      <b/>
      <sz val="10"/>
      <color rgb="FF385623"/>
      <name val="Arial"/>
      <family val="2"/>
    </font>
    <font>
      <b/>
      <sz val="11"/>
      <color rgb="FF3F3F3F"/>
      <name val="Arial"/>
      <family val="2"/>
    </font>
    <font>
      <sz val="11"/>
      <color theme="1"/>
      <name val="Arial"/>
      <family val="2"/>
    </font>
    <font>
      <sz val="9"/>
      <color theme="2" tint="-0.749961851863155"/>
      <name val="Calibri"/>
      <family val="2"/>
      <scheme val="minor"/>
    </font>
    <font>
      <sz val="10"/>
      <color theme="1"/>
      <name val="Calibri"/>
      <family val="2"/>
      <scheme val="minor"/>
    </font>
    <font>
      <b/>
      <sz val="10"/>
      <color theme="0"/>
      <name val="Calibri"/>
      <family val="2"/>
      <scheme val="minor"/>
    </font>
    <font>
      <sz val="11"/>
      <color theme="1"/>
      <name val="Calibri"/>
      <family val="2"/>
      <scheme val="minor"/>
    </font>
    <font>
      <b/>
      <sz val="11"/>
      <color theme="1"/>
      <name val="Calibri"/>
      <family val="2"/>
      <scheme val="minor"/>
    </font>
    <font>
      <b/>
      <sz val="11"/>
      <color theme="1" tint="4.9989318521683403E-2"/>
      <name val="Calibri"/>
      <family val="2"/>
      <scheme val="minor"/>
    </font>
    <font>
      <b/>
      <sz val="9"/>
      <color rgb="FF00668A"/>
      <name val="Arial"/>
      <family val="2"/>
    </font>
    <font>
      <sz val="8"/>
      <name val="Calibri"/>
      <family val="2"/>
      <scheme val="minor"/>
    </font>
    <font>
      <sz val="11"/>
      <color theme="1"/>
      <name val="Calibri"/>
      <family val="2"/>
      <scheme val="minor"/>
    </font>
    <font>
      <sz val="24"/>
      <color theme="1"/>
      <name val="Arial"/>
      <family val="2"/>
    </font>
    <font>
      <b/>
      <sz val="16"/>
      <color theme="1"/>
      <name val="Arial"/>
      <family val="2"/>
    </font>
    <font>
      <b/>
      <sz val="10"/>
      <color rgb="FF001C54"/>
      <name val="Arial"/>
      <family val="2"/>
    </font>
    <font>
      <sz val="11"/>
      <color rgb="FF001C54"/>
      <name val="Calibri"/>
      <family val="2"/>
    </font>
    <font>
      <sz val="10"/>
      <color rgb="FF001C54"/>
      <name val="Arial"/>
      <family val="2"/>
    </font>
    <font>
      <b/>
      <sz val="10"/>
      <color indexed="81"/>
      <name val="Arial"/>
      <family val="2"/>
    </font>
    <font>
      <b/>
      <sz val="9"/>
      <color indexed="81"/>
      <name val="Tahoma"/>
      <family val="2"/>
    </font>
    <font>
      <b/>
      <sz val="10"/>
      <color rgb="FF002060"/>
      <name val="Arial"/>
      <family val="2"/>
    </font>
    <font>
      <sz val="11"/>
      <color rgb="FF002060"/>
      <name val="Calibri"/>
      <family val="2"/>
    </font>
    <font>
      <sz val="9"/>
      <color rgb="FF001C54"/>
      <name val="Arial"/>
      <family val="2"/>
    </font>
    <font>
      <u/>
      <sz val="9"/>
      <color rgb="FF001C54"/>
      <name val="Arial"/>
      <family val="2"/>
    </font>
    <font>
      <b/>
      <sz val="12"/>
      <color rgb="FF001C54"/>
      <name val="Arial"/>
      <family val="2"/>
    </font>
    <font>
      <b/>
      <sz val="13"/>
      <color rgb="FF001C54"/>
      <name val="Arial"/>
      <family val="2"/>
    </font>
    <font>
      <b/>
      <sz val="11"/>
      <color rgb="FF001C54"/>
      <name val="Arial"/>
      <family val="2"/>
    </font>
  </fonts>
  <fills count="13">
    <fill>
      <patternFill patternType="none"/>
    </fill>
    <fill>
      <patternFill patternType="gray125"/>
    </fill>
    <fill>
      <patternFill patternType="solid">
        <fgColor rgb="FFC5E0B3"/>
        <bgColor rgb="FFC5E0B3"/>
      </patternFill>
    </fill>
    <fill>
      <patternFill patternType="solid">
        <fgColor theme="0"/>
        <bgColor theme="0"/>
      </patternFill>
    </fill>
    <fill>
      <patternFill patternType="solid">
        <fgColor rgb="FFF2F2F2"/>
        <bgColor rgb="FFF2F2F2"/>
      </patternFill>
    </fill>
    <fill>
      <patternFill patternType="solid">
        <fgColor theme="0"/>
        <bgColor indexed="64"/>
      </patternFill>
    </fill>
    <fill>
      <patternFill patternType="solid">
        <fgColor theme="4" tint="0.59996337778862885"/>
        <bgColor indexed="64"/>
      </patternFill>
    </fill>
    <fill>
      <patternFill patternType="solid">
        <fgColor theme="1" tint="0.14996795556505021"/>
        <bgColor indexed="64"/>
      </patternFill>
    </fill>
    <fill>
      <patternFill patternType="solid">
        <fgColor theme="9" tint="0.79998168889431442"/>
        <bgColor rgb="FFC5E0B3"/>
      </patternFill>
    </fill>
    <fill>
      <patternFill patternType="solid">
        <fgColor rgb="FFDEF2D8"/>
        <bgColor rgb="FFC5E0B3"/>
      </patternFill>
    </fill>
    <fill>
      <patternFill patternType="solid">
        <fgColor rgb="FFDEF2D8"/>
        <bgColor indexed="64"/>
      </patternFill>
    </fill>
    <fill>
      <patternFill patternType="solid">
        <fgColor theme="0"/>
        <bgColor rgb="FFE2EFD9"/>
      </patternFill>
    </fill>
    <fill>
      <patternFill patternType="solid">
        <fgColor rgb="FFDEF2D8"/>
        <bgColor rgb="FFE2EFD9"/>
      </patternFill>
    </fill>
  </fills>
  <borders count="34">
    <border>
      <left/>
      <right/>
      <top/>
      <bottom/>
      <diagonal/>
    </border>
    <border>
      <left style="hair">
        <color rgb="FF000000"/>
      </left>
      <right/>
      <top style="hair">
        <color rgb="FF000000"/>
      </top>
      <bottom style="hair">
        <color rgb="FF000000"/>
      </bottom>
      <diagonal/>
    </border>
    <border>
      <left/>
      <right/>
      <top style="hair">
        <color rgb="FF000000"/>
      </top>
      <bottom/>
      <diagonal/>
    </border>
    <border>
      <left/>
      <right/>
      <top style="hair">
        <color rgb="FF000000"/>
      </top>
      <bottom style="hair">
        <color rgb="FF000000"/>
      </bottom>
      <diagonal/>
    </border>
    <border>
      <left style="hair">
        <color rgb="FF000000"/>
      </left>
      <right/>
      <top style="hair">
        <color rgb="FF000000"/>
      </top>
      <bottom/>
      <diagonal/>
    </border>
    <border>
      <left/>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theme="0" tint="-4.9989318521683403E-2"/>
      </left>
      <right style="thin">
        <color theme="0" tint="-4.9989318521683403E-2"/>
      </right>
      <top style="thin">
        <color theme="0" tint="-4.9989318521683403E-2"/>
      </top>
      <bottom style="thin">
        <color theme="0" tint="-4.9989318521683403E-2"/>
      </bottom>
      <diagonal/>
    </border>
    <border>
      <left/>
      <right/>
      <top/>
      <bottom style="thick">
        <color theme="4" tint="-0.24994659260841701"/>
      </bottom>
      <diagonal/>
    </border>
    <border>
      <left/>
      <right/>
      <top/>
      <bottom style="thick">
        <color theme="4" tint="-0.249977111117893"/>
      </bottom>
      <diagonal/>
    </border>
    <border>
      <left style="hair">
        <color theme="0" tint="-0.499984740745262"/>
      </left>
      <right/>
      <top style="hair">
        <color theme="0" tint="-0.499984740745262"/>
      </top>
      <bottom/>
      <diagonal/>
    </border>
    <border>
      <left style="hair">
        <color rgb="FF000000"/>
      </left>
      <right style="hair">
        <color theme="0" tint="-0.499984740745262"/>
      </right>
      <top style="hair">
        <color theme="0" tint="-0.499984740745262"/>
      </top>
      <bottom/>
      <diagonal/>
    </border>
    <border>
      <left style="hair">
        <color rgb="FF000000"/>
      </left>
      <right style="hair">
        <color rgb="FF000000"/>
      </right>
      <top style="hair">
        <color rgb="FF000000"/>
      </top>
      <bottom/>
      <diagonal/>
    </border>
    <border>
      <left style="hair">
        <color rgb="FF000000"/>
      </left>
      <right style="hair">
        <color rgb="FF000000"/>
      </right>
      <top/>
      <bottom/>
      <diagonal/>
    </border>
    <border>
      <left style="hair">
        <color rgb="FF000000"/>
      </left>
      <right/>
      <top/>
      <bottom/>
      <diagonal/>
    </border>
    <border>
      <left style="hair">
        <color rgb="FF002060"/>
      </left>
      <right style="hair">
        <color rgb="FF002060"/>
      </right>
      <top style="hair">
        <color rgb="FF002060"/>
      </top>
      <bottom style="hair">
        <color rgb="FF002060"/>
      </bottom>
      <diagonal/>
    </border>
    <border>
      <left/>
      <right style="hair">
        <color rgb="FF000000"/>
      </right>
      <top style="hair">
        <color rgb="FF000000"/>
      </top>
      <bottom style="hair">
        <color rgb="FF000000"/>
      </bottom>
      <diagonal/>
    </border>
    <border>
      <left/>
      <right style="hair">
        <color rgb="FF000000"/>
      </right>
      <top style="hair">
        <color rgb="FF000000"/>
      </top>
      <bottom/>
      <diagonal/>
    </border>
    <border>
      <left style="hair">
        <color rgb="FF001C54"/>
      </left>
      <right/>
      <top style="hair">
        <color rgb="FF001C54"/>
      </top>
      <bottom style="hair">
        <color rgb="FF001C54"/>
      </bottom>
      <diagonal/>
    </border>
    <border>
      <left/>
      <right/>
      <top style="hair">
        <color rgb="FF001C54"/>
      </top>
      <bottom style="hair">
        <color rgb="FF001C54"/>
      </bottom>
      <diagonal/>
    </border>
    <border>
      <left/>
      <right style="hair">
        <color rgb="FF001C54"/>
      </right>
      <top style="hair">
        <color rgb="FF001C54"/>
      </top>
      <bottom style="hair">
        <color rgb="FF001C54"/>
      </bottom>
      <diagonal/>
    </border>
    <border>
      <left style="hair">
        <color rgb="FF001C54"/>
      </left>
      <right style="hair">
        <color rgb="FF001C54"/>
      </right>
      <top style="hair">
        <color rgb="FF001C54"/>
      </top>
      <bottom style="hair">
        <color rgb="FF001C54"/>
      </bottom>
      <diagonal/>
    </border>
    <border>
      <left style="hair">
        <color rgb="FF000000"/>
      </left>
      <right style="hair">
        <color rgb="FF000000"/>
      </right>
      <top style="hair">
        <color rgb="FF000000"/>
      </top>
      <bottom style="hair">
        <color rgb="FF000000"/>
      </bottom>
      <diagonal/>
    </border>
    <border>
      <left style="hair">
        <color indexed="64"/>
      </left>
      <right style="hair">
        <color indexed="64"/>
      </right>
      <top style="hair">
        <color indexed="64"/>
      </top>
      <bottom style="hair">
        <color indexed="64"/>
      </bottom>
      <diagonal/>
    </border>
    <border>
      <left/>
      <right style="hair">
        <color rgb="FF001C54"/>
      </right>
      <top/>
      <bottom style="hair">
        <color rgb="FF001C54"/>
      </bottom>
      <diagonal/>
    </border>
    <border>
      <left/>
      <right style="hair">
        <color indexed="64"/>
      </right>
      <top style="hair">
        <color indexed="64"/>
      </top>
      <bottom style="hair">
        <color indexed="64"/>
      </bottom>
      <diagonal/>
    </border>
    <border>
      <left/>
      <right/>
      <top style="hair">
        <color indexed="64"/>
      </top>
      <bottom/>
      <diagonal/>
    </border>
    <border>
      <left/>
      <right style="hair">
        <color indexed="64"/>
      </right>
      <top style="hair">
        <color indexed="64"/>
      </top>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hair">
        <color indexed="64"/>
      </bottom>
      <diagonal/>
    </border>
    <border>
      <left style="hair">
        <color indexed="64"/>
      </left>
      <right/>
      <top/>
      <bottom style="hair">
        <color indexed="64"/>
      </bottom>
      <diagonal/>
    </border>
  </borders>
  <cellStyleXfs count="13">
    <xf numFmtId="0" fontId="0" fillId="0" borderId="0"/>
    <xf numFmtId="4" fontId="12" fillId="0" borderId="8">
      <alignment horizontal="center"/>
    </xf>
    <xf numFmtId="0" fontId="13" fillId="6" borderId="9" applyAlignment="0" applyProtection="0"/>
    <xf numFmtId="0" fontId="14" fillId="7" borderId="9">
      <alignment horizontal="center" vertical="center"/>
    </xf>
    <xf numFmtId="9" fontId="15" fillId="0" borderId="0" applyFont="0" applyFill="0" applyBorder="0" applyAlignment="0" applyProtection="0"/>
    <xf numFmtId="0" fontId="2" fillId="0" borderId="5"/>
    <xf numFmtId="9" fontId="2" fillId="0" borderId="5" applyFont="0" applyFill="0" applyBorder="0" applyAlignment="0" applyProtection="0"/>
    <xf numFmtId="0" fontId="16" fillId="0" borderId="10"/>
    <xf numFmtId="0" fontId="20" fillId="0" borderId="5"/>
    <xf numFmtId="0" fontId="1" fillId="0" borderId="5"/>
    <xf numFmtId="0" fontId="20" fillId="0" borderId="5"/>
    <xf numFmtId="0" fontId="20" fillId="0" borderId="5"/>
    <xf numFmtId="9" fontId="1" fillId="0" borderId="5" applyFont="0" applyFill="0" applyBorder="0" applyAlignment="0" applyProtection="0"/>
  </cellStyleXfs>
  <cellXfs count="168">
    <xf numFmtId="0" fontId="0" fillId="0" borderId="0" xfId="0"/>
    <xf numFmtId="0" fontId="3" fillId="0" borderId="0" xfId="0" applyFont="1" applyProtection="1">
      <protection hidden="1"/>
    </xf>
    <xf numFmtId="0" fontId="5" fillId="3" borderId="5" xfId="0" applyFont="1" applyFill="1" applyBorder="1" applyAlignment="1" applyProtection="1">
      <alignment horizontal="center" vertical="center" wrapText="1"/>
      <protection hidden="1"/>
    </xf>
    <xf numFmtId="0" fontId="3" fillId="3" borderId="5" xfId="0" applyFont="1" applyFill="1" applyBorder="1" applyAlignment="1" applyProtection="1">
      <alignment vertical="center"/>
      <protection hidden="1"/>
    </xf>
    <xf numFmtId="49" fontId="3" fillId="0" borderId="0" xfId="0" applyNumberFormat="1" applyFont="1" applyProtection="1">
      <protection hidden="1"/>
    </xf>
    <xf numFmtId="0" fontId="0" fillId="0" borderId="0" xfId="0" applyProtection="1">
      <protection hidden="1"/>
    </xf>
    <xf numFmtId="0" fontId="3" fillId="0" borderId="0" xfId="0" applyFont="1" applyAlignment="1" applyProtection="1">
      <alignment vertical="center"/>
      <protection hidden="1"/>
    </xf>
    <xf numFmtId="0" fontId="8" fillId="2" borderId="1" xfId="0" applyFont="1" applyFill="1" applyBorder="1" applyAlignment="1" applyProtection="1">
      <alignment horizontal="left" vertical="center"/>
      <protection hidden="1"/>
    </xf>
    <xf numFmtId="0" fontId="9" fillId="2" borderId="3" xfId="0" applyFont="1" applyFill="1" applyBorder="1" applyAlignment="1" applyProtection="1">
      <alignment horizontal="left" vertical="center"/>
      <protection hidden="1"/>
    </xf>
    <xf numFmtId="0" fontId="9" fillId="2" borderId="3" xfId="0" applyFont="1" applyFill="1" applyBorder="1" applyAlignment="1" applyProtection="1">
      <alignment horizontal="center" vertical="center"/>
      <protection hidden="1"/>
    </xf>
    <xf numFmtId="0" fontId="4" fillId="2" borderId="4" xfId="0" applyFont="1" applyFill="1" applyBorder="1" applyAlignment="1" applyProtection="1">
      <alignment horizontal="center" vertical="center" wrapText="1"/>
      <protection hidden="1"/>
    </xf>
    <xf numFmtId="0" fontId="3" fillId="0" borderId="0" xfId="0" applyFont="1" applyAlignment="1" applyProtection="1">
      <alignment horizontal="left"/>
      <protection hidden="1"/>
    </xf>
    <xf numFmtId="165" fontId="12" fillId="0" borderId="8" xfId="1" applyNumberFormat="1" applyAlignment="1" applyProtection="1">
      <alignment horizontal="center" vertical="center"/>
      <protection hidden="1"/>
    </xf>
    <xf numFmtId="4" fontId="12" fillId="0" borderId="8" xfId="1" applyAlignment="1" applyProtection="1">
      <alignment horizontal="center" vertical="center"/>
      <protection hidden="1"/>
    </xf>
    <xf numFmtId="4" fontId="12" fillId="0" borderId="8" xfId="1" pivotButton="1" applyAlignment="1" applyProtection="1">
      <alignment horizontal="center" vertical="center"/>
      <protection hidden="1"/>
    </xf>
    <xf numFmtId="0" fontId="14" fillId="7" borderId="9" xfId="3" pivotButton="1" applyAlignment="1" applyProtection="1">
      <alignment horizontal="center" vertical="center" wrapText="1"/>
      <protection hidden="1"/>
    </xf>
    <xf numFmtId="4" fontId="14" fillId="7" borderId="9" xfId="3" pivotButton="1" applyNumberFormat="1" applyAlignment="1" applyProtection="1">
      <alignment horizontal="center" vertical="center" wrapText="1"/>
      <protection hidden="1"/>
    </xf>
    <xf numFmtId="3" fontId="12" fillId="0" borderId="8" xfId="1" applyNumberFormat="1" applyAlignment="1" applyProtection="1">
      <alignment horizontal="center" vertical="center"/>
      <protection hidden="1"/>
    </xf>
    <xf numFmtId="0" fontId="14" fillId="7" borderId="9" xfId="3" applyAlignment="1" applyProtection="1">
      <alignment horizontal="center" vertical="center" wrapText="1"/>
      <protection hidden="1"/>
    </xf>
    <xf numFmtId="4" fontId="14" fillId="7" borderId="9" xfId="3" applyNumberFormat="1" applyAlignment="1" applyProtection="1">
      <alignment horizontal="center" vertical="center" wrapText="1"/>
      <protection hidden="1"/>
    </xf>
    <xf numFmtId="168" fontId="12" fillId="0" borderId="8" xfId="1" applyNumberFormat="1" applyAlignment="1" applyProtection="1">
      <alignment horizontal="center" vertical="center"/>
      <protection hidden="1"/>
    </xf>
    <xf numFmtId="0" fontId="2" fillId="0" borderId="5" xfId="5"/>
    <xf numFmtId="2" fontId="5" fillId="8" borderId="1" xfId="0" applyNumberFormat="1" applyFont="1" applyFill="1" applyBorder="1" applyAlignment="1" applyProtection="1">
      <alignment horizontal="center" vertical="center" wrapText="1"/>
      <protection hidden="1"/>
    </xf>
    <xf numFmtId="3" fontId="5" fillId="8" borderId="1" xfId="0" applyNumberFormat="1" applyFont="1" applyFill="1" applyBorder="1" applyAlignment="1" applyProtection="1">
      <alignment horizontal="center" vertical="center" wrapText="1"/>
      <protection hidden="1"/>
    </xf>
    <xf numFmtId="0" fontId="4" fillId="2" borderId="4" xfId="0" applyFont="1" applyFill="1" applyBorder="1" applyAlignment="1" applyProtection="1">
      <alignment horizontal="centerContinuous" vertical="center" wrapText="1"/>
      <protection hidden="1"/>
    </xf>
    <xf numFmtId="3" fontId="5" fillId="8" borderId="1" xfId="0" applyNumberFormat="1" applyFont="1" applyFill="1" applyBorder="1" applyAlignment="1" applyProtection="1">
      <alignment horizontal="centerContinuous" vertical="center" wrapText="1"/>
      <protection hidden="1"/>
    </xf>
    <xf numFmtId="166" fontId="5" fillId="8" borderId="1" xfId="4" applyNumberFormat="1" applyFont="1" applyFill="1" applyBorder="1" applyAlignment="1" applyProtection="1">
      <alignment horizontal="centerContinuous" vertical="center" wrapText="1"/>
      <protection hidden="1"/>
    </xf>
    <xf numFmtId="164" fontId="5" fillId="8" borderId="1" xfId="0" applyNumberFormat="1" applyFont="1" applyFill="1" applyBorder="1" applyAlignment="1" applyProtection="1">
      <alignment horizontal="centerContinuous" vertical="center" wrapText="1"/>
      <protection hidden="1"/>
    </xf>
    <xf numFmtId="165" fontId="5" fillId="8" borderId="1" xfId="0" applyNumberFormat="1" applyFont="1" applyFill="1" applyBorder="1" applyAlignment="1" applyProtection="1">
      <alignment horizontal="centerContinuous" vertical="center" wrapText="1"/>
      <protection hidden="1"/>
    </xf>
    <xf numFmtId="0" fontId="4" fillId="2" borderId="12" xfId="0" applyFont="1" applyFill="1" applyBorder="1" applyAlignment="1" applyProtection="1">
      <alignment horizontal="center" vertical="center" wrapText="1"/>
      <protection hidden="1"/>
    </xf>
    <xf numFmtId="0" fontId="4" fillId="2" borderId="13" xfId="0" applyFont="1" applyFill="1" applyBorder="1" applyAlignment="1" applyProtection="1">
      <alignment horizontal="center" vertical="center" wrapText="1"/>
      <protection hidden="1"/>
    </xf>
    <xf numFmtId="3" fontId="6" fillId="8" borderId="1" xfId="0" applyNumberFormat="1" applyFont="1" applyFill="1" applyBorder="1" applyAlignment="1" applyProtection="1">
      <alignment horizontal="center" vertical="center" wrapText="1"/>
      <protection hidden="1"/>
    </xf>
    <xf numFmtId="0" fontId="2" fillId="0" borderId="5" xfId="5" applyProtection="1">
      <protection hidden="1"/>
    </xf>
    <xf numFmtId="0" fontId="0" fillId="0" borderId="0" xfId="0" applyAlignment="1" applyProtection="1">
      <alignment horizontal="center" vertical="center"/>
      <protection hidden="1"/>
    </xf>
    <xf numFmtId="0" fontId="2" fillId="0" borderId="5" xfId="5" applyAlignment="1" applyProtection="1">
      <alignment horizontal="center" vertical="center"/>
      <protection hidden="1"/>
    </xf>
    <xf numFmtId="0" fontId="2" fillId="0" borderId="5" xfId="5" pivotButton="1" applyAlignment="1" applyProtection="1">
      <alignment horizontal="center" vertical="center"/>
      <protection hidden="1"/>
    </xf>
    <xf numFmtId="0" fontId="4" fillId="2" borderId="2" xfId="0" applyFont="1" applyFill="1" applyBorder="1" applyAlignment="1" applyProtection="1">
      <alignment horizontal="center" vertical="center" wrapText="1"/>
      <protection hidden="1"/>
    </xf>
    <xf numFmtId="0" fontId="4" fillId="2" borderId="5" xfId="0" applyFont="1" applyFill="1" applyBorder="1" applyAlignment="1" applyProtection="1">
      <alignment horizontal="center" vertical="center" wrapText="1"/>
      <protection hidden="1"/>
    </xf>
    <xf numFmtId="0" fontId="4" fillId="2" borderId="16" xfId="0" applyFont="1" applyFill="1" applyBorder="1" applyAlignment="1" applyProtection="1">
      <alignment horizontal="center" vertical="center" wrapText="1"/>
      <protection hidden="1"/>
    </xf>
    <xf numFmtId="0" fontId="18" fillId="2" borderId="16" xfId="0" applyFont="1" applyFill="1" applyBorder="1" applyAlignment="1" applyProtection="1">
      <alignment horizontal="center" vertical="center" wrapText="1"/>
      <protection hidden="1"/>
    </xf>
    <xf numFmtId="164" fontId="6" fillId="8" borderId="1" xfId="0" applyNumberFormat="1" applyFont="1" applyFill="1" applyBorder="1" applyAlignment="1" applyProtection="1">
      <alignment horizontal="center" vertical="center" wrapText="1"/>
      <protection hidden="1"/>
    </xf>
    <xf numFmtId="166" fontId="6" fillId="8" borderId="1" xfId="4" applyNumberFormat="1" applyFont="1" applyFill="1" applyBorder="1" applyAlignment="1" applyProtection="1">
      <alignment horizontal="center" vertical="center" wrapText="1"/>
      <protection hidden="1"/>
    </xf>
    <xf numFmtId="0" fontId="0" fillId="0" borderId="0" xfId="0" pivotButton="1"/>
    <xf numFmtId="3" fontId="0" fillId="0" borderId="0" xfId="0" applyNumberFormat="1"/>
    <xf numFmtId="1" fontId="0" fillId="0" borderId="0" xfId="0" applyNumberFormat="1"/>
    <xf numFmtId="0" fontId="17" fillId="5" borderId="11" xfId="7" applyFont="1" applyFill="1" applyBorder="1" applyAlignment="1">
      <alignment horizontal="center" vertical="center"/>
    </xf>
    <xf numFmtId="167" fontId="6" fillId="8" borderId="1" xfId="4" applyNumberFormat="1" applyFont="1" applyFill="1" applyBorder="1" applyAlignment="1" applyProtection="1">
      <alignment horizontal="center" vertical="center" wrapText="1"/>
      <protection hidden="1"/>
    </xf>
    <xf numFmtId="167" fontId="6" fillId="8" borderId="1" xfId="0" applyNumberFormat="1" applyFont="1" applyFill="1" applyBorder="1" applyAlignment="1" applyProtection="1">
      <alignment horizontal="center" vertical="center" wrapText="1"/>
      <protection hidden="1"/>
    </xf>
    <xf numFmtId="3" fontId="12" fillId="0" borderId="8" xfId="1" pivotButton="1" applyNumberFormat="1" applyAlignment="1" applyProtection="1">
      <alignment horizontal="center" vertical="center"/>
      <protection hidden="1"/>
    </xf>
    <xf numFmtId="0" fontId="2" fillId="0" borderId="5" xfId="5" pivotButton="1" applyProtection="1">
      <protection hidden="1"/>
    </xf>
    <xf numFmtId="166" fontId="12" fillId="0" borderId="8" xfId="4" applyNumberFormat="1" applyFont="1" applyBorder="1" applyAlignment="1" applyProtection="1">
      <alignment horizontal="center" vertical="center"/>
      <protection hidden="1"/>
    </xf>
    <xf numFmtId="0" fontId="20" fillId="0" borderId="5" xfId="8"/>
    <xf numFmtId="0" fontId="21" fillId="0" borderId="5" xfId="8" applyFont="1" applyAlignment="1">
      <alignment vertical="center" wrapText="1"/>
    </xf>
    <xf numFmtId="0" fontId="3" fillId="0" borderId="5" xfId="8" applyFont="1" applyProtection="1">
      <protection hidden="1"/>
    </xf>
    <xf numFmtId="0" fontId="20" fillId="0" borderId="5" xfId="8" applyProtection="1">
      <protection hidden="1"/>
    </xf>
    <xf numFmtId="0" fontId="23" fillId="9" borderId="17" xfId="8" applyFont="1" applyFill="1" applyBorder="1" applyAlignment="1" applyProtection="1">
      <alignment horizontal="center" vertical="center" wrapText="1"/>
      <protection hidden="1"/>
    </xf>
    <xf numFmtId="0" fontId="25" fillId="3" borderId="17" xfId="8" applyFont="1" applyFill="1" applyBorder="1" applyAlignment="1" applyProtection="1">
      <alignment horizontal="center" vertical="center" wrapText="1"/>
      <protection locked="0"/>
    </xf>
    <xf numFmtId="0" fontId="28" fillId="9" borderId="17" xfId="8" applyFont="1" applyFill="1" applyBorder="1" applyAlignment="1" applyProtection="1">
      <alignment horizontal="center" vertical="center" wrapText="1"/>
      <protection hidden="1"/>
    </xf>
    <xf numFmtId="0" fontId="30" fillId="3" borderId="17" xfId="8" applyFont="1" applyFill="1" applyBorder="1" applyAlignment="1" applyProtection="1">
      <alignment horizontal="center" vertical="center" wrapText="1"/>
      <protection locked="0"/>
    </xf>
    <xf numFmtId="0" fontId="31" fillId="3" borderId="17" xfId="8" applyFont="1" applyFill="1" applyBorder="1" applyAlignment="1" applyProtection="1">
      <alignment horizontal="center" vertical="center" wrapText="1"/>
      <protection locked="0"/>
    </xf>
    <xf numFmtId="0" fontId="3" fillId="5" borderId="5" xfId="8" applyFont="1" applyFill="1" applyProtection="1">
      <protection hidden="1"/>
    </xf>
    <xf numFmtId="0" fontId="25" fillId="0" borderId="5" xfId="8" applyFont="1" applyProtection="1">
      <protection hidden="1"/>
    </xf>
    <xf numFmtId="0" fontId="25" fillId="0" borderId="5" xfId="8" applyFont="1" applyAlignment="1" applyProtection="1">
      <alignment horizontal="center" vertical="center"/>
      <protection hidden="1"/>
    </xf>
    <xf numFmtId="0" fontId="25" fillId="0" borderId="5" xfId="8" applyFont="1" applyAlignment="1" applyProtection="1">
      <alignment vertical="center" wrapText="1"/>
      <protection hidden="1"/>
    </xf>
    <xf numFmtId="0" fontId="30" fillId="3" borderId="24" xfId="8" applyFont="1" applyFill="1" applyBorder="1" applyAlignment="1" applyProtection="1">
      <alignment horizontal="center" vertical="center" wrapText="1"/>
      <protection locked="0"/>
    </xf>
    <xf numFmtId="49" fontId="3" fillId="0" borderId="5" xfId="8" applyNumberFormat="1" applyFont="1" applyProtection="1">
      <protection hidden="1"/>
    </xf>
    <xf numFmtId="0" fontId="3" fillId="0" borderId="5" xfId="8" applyFont="1" applyAlignment="1" applyProtection="1">
      <alignment vertical="center"/>
      <protection hidden="1"/>
    </xf>
    <xf numFmtId="49" fontId="3" fillId="0" borderId="5" xfId="8" applyNumberFormat="1" applyFont="1" applyAlignment="1" applyProtection="1">
      <alignment vertical="center"/>
      <protection hidden="1"/>
    </xf>
    <xf numFmtId="0" fontId="34" fillId="2" borderId="1" xfId="8" applyFont="1" applyFill="1" applyBorder="1" applyAlignment="1" applyProtection="1">
      <alignment horizontal="center" vertical="center" wrapText="1"/>
      <protection hidden="1"/>
    </xf>
    <xf numFmtId="0" fontId="23" fillId="2" borderId="1" xfId="8" applyFont="1" applyFill="1" applyBorder="1" applyAlignment="1" applyProtection="1">
      <alignment horizontal="center" vertical="center" wrapText="1"/>
      <protection hidden="1"/>
    </xf>
    <xf numFmtId="0" fontId="30" fillId="12" borderId="24" xfId="8" applyFont="1" applyFill="1" applyBorder="1" applyAlignment="1" applyProtection="1">
      <alignment horizontal="center" vertical="center" wrapText="1"/>
      <protection hidden="1"/>
    </xf>
    <xf numFmtId="0" fontId="30" fillId="12" borderId="24" xfId="8" quotePrefix="1" applyFont="1" applyFill="1" applyBorder="1" applyAlignment="1" applyProtection="1">
      <alignment horizontal="center" vertical="center" wrapText="1"/>
      <protection hidden="1"/>
    </xf>
    <xf numFmtId="169" fontId="30" fillId="12" borderId="24" xfId="8" applyNumberFormat="1" applyFont="1" applyFill="1" applyBorder="1" applyAlignment="1" applyProtection="1">
      <alignment horizontal="center" vertical="center" wrapText="1"/>
      <protection hidden="1"/>
    </xf>
    <xf numFmtId="0" fontId="23" fillId="2" borderId="4" xfId="8" applyFont="1" applyFill="1" applyBorder="1" applyAlignment="1" applyProtection="1">
      <alignment horizontal="center" vertical="center" wrapText="1"/>
      <protection hidden="1"/>
    </xf>
    <xf numFmtId="0" fontId="23" fillId="2" borderId="23" xfId="8" applyFont="1" applyFill="1" applyBorder="1" applyAlignment="1" applyProtection="1">
      <alignment horizontal="center" vertical="center" wrapText="1"/>
      <protection hidden="1"/>
    </xf>
    <xf numFmtId="0" fontId="30" fillId="3" borderId="18" xfId="8" applyFont="1" applyFill="1" applyBorder="1" applyAlignment="1" applyProtection="1">
      <alignment horizontal="center" vertical="center" wrapText="1"/>
      <protection locked="0"/>
    </xf>
    <xf numFmtId="0" fontId="5" fillId="3" borderId="5" xfId="8" applyFont="1" applyFill="1" applyAlignment="1" applyProtection="1">
      <alignment horizontal="center" vertical="center" wrapText="1"/>
      <protection hidden="1"/>
    </xf>
    <xf numFmtId="0" fontId="3" fillId="3" borderId="5" xfId="8" applyFont="1" applyFill="1" applyAlignment="1" applyProtection="1">
      <alignment vertical="center"/>
      <protection hidden="1"/>
    </xf>
    <xf numFmtId="0" fontId="25" fillId="12" borderId="24" xfId="8" applyFont="1" applyFill="1" applyBorder="1" applyAlignment="1" applyProtection="1">
      <alignment horizontal="center" vertical="center" wrapText="1"/>
      <protection hidden="1"/>
    </xf>
    <xf numFmtId="164" fontId="25" fillId="12" borderId="24" xfId="8" applyNumberFormat="1" applyFont="1" applyFill="1" applyBorder="1" applyAlignment="1" applyProtection="1">
      <alignment horizontal="center" vertical="center" wrapText="1"/>
      <protection hidden="1"/>
    </xf>
    <xf numFmtId="164" fontId="23" fillId="2" borderId="1" xfId="8" applyNumberFormat="1" applyFont="1" applyFill="1" applyBorder="1" applyAlignment="1" applyProtection="1">
      <alignment horizontal="center" vertical="center"/>
      <protection hidden="1"/>
    </xf>
    <xf numFmtId="9" fontId="23" fillId="12" borderId="1" xfId="8" applyNumberFormat="1" applyFont="1" applyFill="1" applyBorder="1" applyAlignment="1" applyProtection="1">
      <alignment horizontal="center" vertical="center" wrapText="1"/>
      <protection hidden="1"/>
    </xf>
    <xf numFmtId="0" fontId="23" fillId="12" borderId="1" xfId="8" applyFont="1" applyFill="1" applyBorder="1" applyAlignment="1" applyProtection="1">
      <alignment horizontal="center" vertical="center" wrapText="1"/>
      <protection hidden="1"/>
    </xf>
    <xf numFmtId="9" fontId="23" fillId="2" borderId="1" xfId="8" applyNumberFormat="1" applyFont="1" applyFill="1" applyBorder="1" applyAlignment="1" applyProtection="1">
      <alignment horizontal="center" vertical="center" wrapText="1"/>
      <protection hidden="1"/>
    </xf>
    <xf numFmtId="0" fontId="23" fillId="2" borderId="24" xfId="8" applyFont="1" applyFill="1" applyBorder="1" applyAlignment="1" applyProtection="1">
      <alignment horizontal="center" vertical="center" wrapText="1"/>
      <protection hidden="1"/>
    </xf>
    <xf numFmtId="0" fontId="25" fillId="3" borderId="1" xfId="8" applyFont="1" applyFill="1" applyBorder="1" applyAlignment="1" applyProtection="1">
      <alignment horizontal="center" vertical="center" wrapText="1"/>
      <protection hidden="1"/>
    </xf>
    <xf numFmtId="49" fontId="25" fillId="0" borderId="5" xfId="8" applyNumberFormat="1" applyFont="1" applyProtection="1">
      <protection hidden="1"/>
    </xf>
    <xf numFmtId="0" fontId="20" fillId="0" borderId="5" xfId="11"/>
    <xf numFmtId="0" fontId="10" fillId="4" borderId="6" xfId="11" applyFont="1" applyFill="1" applyBorder="1" applyAlignment="1">
      <alignment horizontal="center" vertical="center" wrapText="1"/>
    </xf>
    <xf numFmtId="0" fontId="10" fillId="3" borderId="6" xfId="11" applyFont="1" applyFill="1" applyBorder="1" applyAlignment="1">
      <alignment horizontal="center" vertical="center" wrapText="1"/>
    </xf>
    <xf numFmtId="0" fontId="10" fillId="3" borderId="7" xfId="11" applyFont="1" applyFill="1" applyBorder="1" applyAlignment="1">
      <alignment horizontal="center" vertical="center" wrapText="1"/>
    </xf>
    <xf numFmtId="0" fontId="11" fillId="3" borderId="6" xfId="11" applyFont="1" applyFill="1" applyBorder="1" applyAlignment="1">
      <alignment horizontal="center" vertical="center" wrapText="1"/>
    </xf>
    <xf numFmtId="0" fontId="10" fillId="3" borderId="5" xfId="11" applyFont="1" applyFill="1" applyAlignment="1">
      <alignment horizontal="center" vertical="center" wrapText="1"/>
    </xf>
    <xf numFmtId="0" fontId="11" fillId="3" borderId="6" xfId="11" applyFont="1" applyFill="1" applyBorder="1" applyAlignment="1">
      <alignment horizontal="center"/>
    </xf>
    <xf numFmtId="0" fontId="7" fillId="3" borderId="5" xfId="11" applyFont="1" applyFill="1"/>
    <xf numFmtId="2" fontId="2" fillId="0" borderId="5" xfId="5" applyNumberFormat="1" applyAlignment="1" applyProtection="1">
      <alignment horizontal="center" vertical="center"/>
      <protection hidden="1"/>
    </xf>
    <xf numFmtId="1" fontId="2" fillId="0" borderId="5" xfId="5" applyNumberFormat="1" applyAlignment="1" applyProtection="1">
      <alignment horizontal="center" vertical="center"/>
      <protection hidden="1"/>
    </xf>
    <xf numFmtId="167" fontId="2" fillId="0" borderId="5" xfId="5" applyNumberFormat="1" applyAlignment="1" applyProtection="1">
      <alignment horizontal="center" vertical="center"/>
      <protection hidden="1"/>
    </xf>
    <xf numFmtId="165" fontId="2" fillId="0" borderId="5" xfId="5" applyNumberFormat="1" applyAlignment="1" applyProtection="1">
      <alignment horizontal="center" vertical="center"/>
      <protection hidden="1"/>
    </xf>
    <xf numFmtId="43" fontId="2" fillId="0" borderId="5" xfId="5" applyNumberFormat="1" applyAlignment="1" applyProtection="1">
      <alignment horizontal="center" vertical="center"/>
      <protection hidden="1"/>
    </xf>
    <xf numFmtId="164" fontId="2" fillId="0" borderId="5" xfId="5" applyNumberFormat="1" applyAlignment="1" applyProtection="1">
      <alignment horizontal="center" vertical="center"/>
      <protection hidden="1"/>
    </xf>
    <xf numFmtId="166" fontId="2" fillId="0" borderId="5" xfId="4" applyNumberFormat="1" applyFont="1" applyBorder="1" applyAlignment="1" applyProtection="1">
      <alignment horizontal="center" vertical="center"/>
      <protection hidden="1"/>
    </xf>
    <xf numFmtId="0" fontId="23" fillId="2" borderId="1" xfId="8" applyFont="1" applyFill="1" applyBorder="1" applyAlignment="1" applyProtection="1">
      <alignment horizontal="center" vertical="center" wrapText="1"/>
      <protection locked="0" hidden="1"/>
    </xf>
    <xf numFmtId="0" fontId="23" fillId="2" borderId="24" xfId="8" applyFont="1" applyFill="1" applyBorder="1" applyAlignment="1" applyProtection="1">
      <alignment horizontal="center" vertical="center" wrapText="1"/>
      <protection locked="0" hidden="1"/>
    </xf>
    <xf numFmtId="164" fontId="23" fillId="2" borderId="1" xfId="8" applyNumberFormat="1" applyFont="1" applyFill="1" applyBorder="1" applyAlignment="1" applyProtection="1">
      <alignment horizontal="center" vertical="center"/>
      <protection locked="0" hidden="1"/>
    </xf>
    <xf numFmtId="0" fontId="25" fillId="0" borderId="5" xfId="8" applyFont="1" applyProtection="1">
      <protection locked="0" hidden="1"/>
    </xf>
    <xf numFmtId="0" fontId="0" fillId="0" borderId="0" xfId="0" applyProtection="1">
      <protection locked="0" hidden="1"/>
    </xf>
    <xf numFmtId="0" fontId="23" fillId="9" borderId="25" xfId="8" applyFont="1" applyFill="1" applyBorder="1" applyAlignment="1" applyProtection="1">
      <alignment horizontal="center" vertical="center" wrapText="1"/>
      <protection hidden="1"/>
    </xf>
    <xf numFmtId="0" fontId="30" fillId="3" borderId="25" xfId="8" applyFont="1" applyFill="1" applyBorder="1" applyAlignment="1" applyProtection="1">
      <alignment horizontal="center" vertical="center" wrapText="1"/>
      <protection locked="0"/>
    </xf>
    <xf numFmtId="0" fontId="30" fillId="3" borderId="26" xfId="8" applyFont="1" applyFill="1" applyBorder="1" applyAlignment="1" applyProtection="1">
      <alignment horizontal="center" vertical="center" wrapText="1"/>
      <protection locked="0"/>
    </xf>
    <xf numFmtId="3" fontId="30" fillId="3" borderId="21" xfId="8" applyNumberFormat="1" applyFont="1" applyFill="1" applyBorder="1" applyAlignment="1" applyProtection="1">
      <alignment horizontal="center" vertical="center" wrapText="1"/>
      <protection locked="0"/>
    </xf>
    <xf numFmtId="0" fontId="23" fillId="9" borderId="21" xfId="8" applyFont="1" applyFill="1" applyBorder="1" applyAlignment="1" applyProtection="1">
      <alignment horizontal="center" vertical="center" wrapText="1"/>
      <protection hidden="1"/>
    </xf>
    <xf numFmtId="0" fontId="23" fillId="3" borderId="17" xfId="8" applyFont="1" applyFill="1" applyBorder="1" applyAlignment="1">
      <alignment horizontal="center" vertical="center" wrapText="1"/>
    </xf>
    <xf numFmtId="0" fontId="23" fillId="0" borderId="25" xfId="8" applyFont="1" applyBorder="1" applyAlignment="1" applyProtection="1">
      <alignment horizontal="center" vertical="center" wrapText="1"/>
      <protection locked="0" hidden="1"/>
    </xf>
    <xf numFmtId="4" fontId="12" fillId="0" borderId="8" xfId="1" applyProtection="1">
      <alignment horizontal="center"/>
      <protection hidden="1"/>
    </xf>
    <xf numFmtId="0" fontId="0" fillId="0" borderId="0" xfId="0" applyAlignment="1">
      <alignment horizontal="center" vertical="center"/>
    </xf>
    <xf numFmtId="18" fontId="0" fillId="0" borderId="0" xfId="0" applyNumberFormat="1" applyAlignment="1">
      <alignment horizontal="center" vertical="center"/>
    </xf>
    <xf numFmtId="2" fontId="0" fillId="0" borderId="0" xfId="0" applyNumberFormat="1" applyAlignment="1">
      <alignment horizontal="center" vertical="center"/>
    </xf>
    <xf numFmtId="1" fontId="0" fillId="0" borderId="0" xfId="0" applyNumberFormat="1" applyAlignment="1">
      <alignment horizontal="center" vertical="center"/>
    </xf>
    <xf numFmtId="165" fontId="0" fillId="0" borderId="0" xfId="0" applyNumberFormat="1" applyAlignment="1">
      <alignment horizontal="center" vertical="center"/>
    </xf>
    <xf numFmtId="43" fontId="0" fillId="0" borderId="0" xfId="0" applyNumberFormat="1" applyAlignment="1">
      <alignment horizontal="center" vertical="center"/>
    </xf>
    <xf numFmtId="164" fontId="0" fillId="0" borderId="0" xfId="0" applyNumberFormat="1" applyAlignment="1">
      <alignment horizontal="center" vertical="center"/>
    </xf>
    <xf numFmtId="166" fontId="0" fillId="0" borderId="0" xfId="4" applyNumberFormat="1" applyFont="1" applyAlignment="1">
      <alignment horizontal="center" vertical="center"/>
    </xf>
    <xf numFmtId="18" fontId="2" fillId="0" borderId="5" xfId="5" applyNumberFormat="1" applyAlignment="1" applyProtection="1">
      <alignment horizontal="center" vertical="center"/>
      <protection hidden="1"/>
    </xf>
    <xf numFmtId="0" fontId="0" fillId="0" borderId="0" xfId="0" applyNumberFormat="1"/>
    <xf numFmtId="0" fontId="30" fillId="3" borderId="25" xfId="8" applyFont="1" applyFill="1" applyBorder="1" applyAlignment="1" applyProtection="1">
      <alignment horizontal="center" vertical="center" wrapText="1"/>
      <protection locked="0"/>
    </xf>
    <xf numFmtId="0" fontId="30" fillId="3" borderId="17" xfId="8" applyFont="1" applyFill="1" applyBorder="1" applyAlignment="1" applyProtection="1">
      <alignment horizontal="center" vertical="center" wrapText="1"/>
      <protection locked="0"/>
    </xf>
    <xf numFmtId="0" fontId="21" fillId="0" borderId="5" xfId="8" applyFont="1" applyAlignment="1">
      <alignment horizontal="center" vertical="center" wrapText="1"/>
    </xf>
    <xf numFmtId="0" fontId="20" fillId="0" borderId="5" xfId="8"/>
    <xf numFmtId="0" fontId="22" fillId="0" borderId="5" xfId="8" applyFont="1" applyAlignment="1">
      <alignment horizontal="center"/>
    </xf>
    <xf numFmtId="0" fontId="23" fillId="9" borderId="33" xfId="8" applyFont="1" applyFill="1" applyBorder="1" applyAlignment="1" applyProtection="1">
      <alignment horizontal="center" vertical="center" wrapText="1"/>
      <protection hidden="1"/>
    </xf>
    <xf numFmtId="0" fontId="23" fillId="9" borderId="30" xfId="8" applyFont="1" applyFill="1" applyBorder="1" applyAlignment="1" applyProtection="1">
      <alignment horizontal="center" vertical="center" wrapText="1"/>
      <protection hidden="1"/>
    </xf>
    <xf numFmtId="0" fontId="23" fillId="0" borderId="32" xfId="8" applyFont="1" applyBorder="1" applyAlignment="1" applyProtection="1">
      <alignment horizontal="center" vertical="center" wrapText="1"/>
      <protection locked="0" hidden="1"/>
    </xf>
    <xf numFmtId="0" fontId="23" fillId="0" borderId="27" xfId="8" applyFont="1" applyBorder="1" applyAlignment="1" applyProtection="1">
      <alignment horizontal="center" vertical="center" wrapText="1"/>
      <protection locked="0" hidden="1"/>
    </xf>
    <xf numFmtId="0" fontId="23" fillId="9" borderId="17" xfId="8" applyFont="1" applyFill="1" applyBorder="1" applyAlignment="1" applyProtection="1">
      <alignment horizontal="center" vertical="center" wrapText="1"/>
      <protection hidden="1"/>
    </xf>
    <xf numFmtId="0" fontId="24" fillId="10" borderId="17" xfId="8" applyFont="1" applyFill="1" applyBorder="1" applyProtection="1">
      <protection hidden="1"/>
    </xf>
    <xf numFmtId="0" fontId="25" fillId="3" borderId="17" xfId="8" applyFont="1" applyFill="1" applyBorder="1" applyAlignment="1" applyProtection="1">
      <alignment horizontal="center" vertical="center" wrapText="1"/>
      <protection locked="0"/>
    </xf>
    <xf numFmtId="0" fontId="24" fillId="0" borderId="17" xfId="8" applyFont="1" applyBorder="1" applyProtection="1">
      <protection locked="0"/>
    </xf>
    <xf numFmtId="0" fontId="25" fillId="9" borderId="25" xfId="8" applyFont="1" applyFill="1" applyBorder="1" applyAlignment="1" applyProtection="1">
      <alignment horizontal="center" vertical="center" wrapText="1"/>
      <protection hidden="1"/>
    </xf>
    <xf numFmtId="0" fontId="23" fillId="9" borderId="25" xfId="8" applyFont="1" applyFill="1" applyBorder="1" applyAlignment="1" applyProtection="1">
      <alignment horizontal="center" vertical="center" wrapText="1"/>
      <protection hidden="1"/>
    </xf>
    <xf numFmtId="164" fontId="30" fillId="3" borderId="25" xfId="8" applyNumberFormat="1" applyFont="1" applyFill="1" applyBorder="1" applyAlignment="1" applyProtection="1">
      <alignment horizontal="center" vertical="center" wrapText="1"/>
      <protection locked="0"/>
    </xf>
    <xf numFmtId="0" fontId="30" fillId="3" borderId="25" xfId="8" applyFont="1" applyFill="1" applyBorder="1" applyAlignment="1" applyProtection="1">
      <alignment horizontal="center" vertical="center" wrapText="1"/>
      <protection locked="0"/>
    </xf>
    <xf numFmtId="0" fontId="23" fillId="9" borderId="28" xfId="8" applyFont="1" applyFill="1" applyBorder="1" applyAlignment="1" applyProtection="1">
      <alignment horizontal="center" vertical="center" wrapText="1"/>
      <protection hidden="1"/>
    </xf>
    <xf numFmtId="0" fontId="23" fillId="9" borderId="29" xfId="8" applyFont="1" applyFill="1" applyBorder="1" applyAlignment="1" applyProtection="1">
      <alignment horizontal="center" vertical="center" wrapText="1"/>
      <protection hidden="1"/>
    </xf>
    <xf numFmtId="0" fontId="23" fillId="9" borderId="31" xfId="8" applyFont="1" applyFill="1" applyBorder="1" applyAlignment="1" applyProtection="1">
      <alignment horizontal="center" vertical="center" wrapText="1"/>
      <protection hidden="1"/>
    </xf>
    <xf numFmtId="0" fontId="28" fillId="9" borderId="17" xfId="8" applyFont="1" applyFill="1" applyBorder="1" applyAlignment="1" applyProtection="1">
      <alignment horizontal="center" vertical="center" wrapText="1"/>
      <protection hidden="1"/>
    </xf>
    <xf numFmtId="0" fontId="29" fillId="10" borderId="17" xfId="8" applyFont="1" applyFill="1" applyBorder="1" applyProtection="1">
      <protection hidden="1"/>
    </xf>
    <xf numFmtId="0" fontId="30" fillId="3" borderId="17" xfId="8" applyFont="1" applyFill="1" applyBorder="1" applyAlignment="1" applyProtection="1">
      <alignment horizontal="center" vertical="center" wrapText="1"/>
      <protection locked="0"/>
    </xf>
    <xf numFmtId="0" fontId="3" fillId="0" borderId="5" xfId="8" applyFont="1" applyAlignment="1" applyProtection="1">
      <alignment horizontal="center" vertical="center"/>
      <protection hidden="1"/>
    </xf>
    <xf numFmtId="0" fontId="20" fillId="0" borderId="5" xfId="8" applyProtection="1">
      <protection hidden="1"/>
    </xf>
    <xf numFmtId="0" fontId="28" fillId="9" borderId="1" xfId="8" applyFont="1" applyFill="1" applyBorder="1" applyAlignment="1" applyProtection="1">
      <alignment horizontal="center" vertical="center" wrapText="1"/>
      <protection hidden="1"/>
    </xf>
    <xf numFmtId="0" fontId="29" fillId="10" borderId="18" xfId="8" applyFont="1" applyFill="1" applyBorder="1" applyProtection="1">
      <protection hidden="1"/>
    </xf>
    <xf numFmtId="0" fontId="30" fillId="3" borderId="1" xfId="8" applyFont="1" applyFill="1" applyBorder="1" applyAlignment="1" applyProtection="1">
      <alignment horizontal="center" vertical="center" wrapText="1"/>
      <protection locked="0"/>
    </xf>
    <xf numFmtId="0" fontId="24" fillId="0" borderId="3" xfId="8" applyFont="1" applyBorder="1" applyProtection="1">
      <protection locked="0"/>
    </xf>
    <xf numFmtId="0" fontId="24" fillId="0" borderId="18" xfId="8" applyFont="1" applyBorder="1" applyProtection="1">
      <protection locked="0"/>
    </xf>
    <xf numFmtId="0" fontId="28" fillId="9" borderId="4" xfId="8" applyFont="1" applyFill="1" applyBorder="1" applyAlignment="1" applyProtection="1">
      <alignment horizontal="center" vertical="center" wrapText="1"/>
      <protection hidden="1"/>
    </xf>
    <xf numFmtId="0" fontId="29" fillId="10" borderId="2" xfId="8" applyFont="1" applyFill="1" applyBorder="1" applyProtection="1">
      <protection hidden="1"/>
    </xf>
    <xf numFmtId="0" fontId="29" fillId="10" borderId="19" xfId="8" applyFont="1" applyFill="1" applyBorder="1" applyProtection="1">
      <protection hidden="1"/>
    </xf>
    <xf numFmtId="0" fontId="29" fillId="10" borderId="3" xfId="8" applyFont="1" applyFill="1" applyBorder="1" applyProtection="1">
      <protection hidden="1"/>
    </xf>
    <xf numFmtId="0" fontId="4" fillId="2" borderId="14" xfId="0" applyFont="1" applyFill="1" applyBorder="1" applyAlignment="1" applyProtection="1">
      <alignment horizontal="center" vertical="center" wrapText="1"/>
      <protection hidden="1"/>
    </xf>
    <xf numFmtId="0" fontId="4" fillId="2" borderId="15" xfId="0" applyFont="1" applyFill="1" applyBorder="1" applyAlignment="1" applyProtection="1">
      <alignment horizontal="center" vertical="center" wrapText="1"/>
      <protection hidden="1"/>
    </xf>
    <xf numFmtId="0" fontId="33" fillId="9" borderId="23" xfId="8" applyFont="1" applyFill="1" applyBorder="1" applyAlignment="1" applyProtection="1">
      <alignment horizontal="center" vertical="center" wrapText="1"/>
      <protection hidden="1"/>
    </xf>
    <xf numFmtId="0" fontId="24" fillId="10" borderId="23" xfId="8" applyFont="1" applyFill="1" applyBorder="1" applyProtection="1">
      <protection hidden="1"/>
    </xf>
    <xf numFmtId="0" fontId="25" fillId="11" borderId="23" xfId="8" applyFont="1" applyFill="1" applyBorder="1" applyAlignment="1" applyProtection="1">
      <alignment horizontal="left" vertical="center" wrapText="1"/>
      <protection locked="0"/>
    </xf>
    <xf numFmtId="0" fontId="24" fillId="5" borderId="23" xfId="8" applyFont="1" applyFill="1" applyBorder="1" applyProtection="1">
      <protection locked="0"/>
    </xf>
    <xf numFmtId="0" fontId="32" fillId="9" borderId="20" xfId="8" applyFont="1" applyFill="1" applyBorder="1" applyAlignment="1" applyProtection="1">
      <alignment horizontal="left" vertical="center"/>
      <protection hidden="1"/>
    </xf>
    <xf numFmtId="0" fontId="32" fillId="9" borderId="21" xfId="8" applyFont="1" applyFill="1" applyBorder="1" applyAlignment="1" applyProtection="1">
      <alignment horizontal="left" vertical="center"/>
      <protection hidden="1"/>
    </xf>
    <xf numFmtId="0" fontId="32" fillId="9" borderId="22" xfId="8" applyFont="1" applyFill="1" applyBorder="1" applyAlignment="1" applyProtection="1">
      <alignment horizontal="left" vertical="center"/>
      <protection hidden="1"/>
    </xf>
  </cellXfs>
  <cellStyles count="13">
    <cellStyle name="Cont_Tabla" xfId="1" xr:uid="{00000000-0005-0000-0000-000000000000}"/>
    <cellStyle name="Formula" xfId="2" xr:uid="{00000000-0005-0000-0000-000001000000}"/>
    <cellStyle name="Head_1" xfId="7" xr:uid="{00000000-0005-0000-0000-000002000000}"/>
    <cellStyle name="Head_Tabla_2" xfId="3" xr:uid="{00000000-0005-0000-0000-000003000000}"/>
    <cellStyle name="Normal" xfId="0" builtinId="0"/>
    <cellStyle name="Normal 10" xfId="11" xr:uid="{00000000-0005-0000-0000-000005000000}"/>
    <cellStyle name="Normal 2" xfId="5" xr:uid="{00000000-0005-0000-0000-000006000000}"/>
    <cellStyle name="Normal 2 2" xfId="9" xr:uid="{00000000-0005-0000-0000-000007000000}"/>
    <cellStyle name="Normal 3" xfId="8" xr:uid="{00000000-0005-0000-0000-000008000000}"/>
    <cellStyle name="Normal 7" xfId="10" xr:uid="{00000000-0005-0000-0000-000009000000}"/>
    <cellStyle name="Porcentaje" xfId="4" builtinId="5"/>
    <cellStyle name="Porcentaje 2" xfId="6" xr:uid="{00000000-0005-0000-0000-00000B000000}"/>
    <cellStyle name="Porcentaje 2 2" xfId="12" xr:uid="{00000000-0005-0000-0000-00000C000000}"/>
  </cellStyles>
  <dxfs count="114">
    <dxf>
      <font>
        <b val="0"/>
        <i val="0"/>
        <strike val="0"/>
        <condense val="0"/>
        <extend val="0"/>
        <outline val="0"/>
        <shadow val="0"/>
        <u val="none"/>
        <vertAlign val="baseline"/>
        <sz val="9"/>
        <color rgb="FF00668A"/>
        <name val="Arial"/>
        <scheme val="none"/>
      </font>
      <numFmt numFmtId="166" formatCode="0.0%"/>
      <fill>
        <patternFill patternType="solid">
          <fgColor rgb="FFC5E0B3"/>
          <bgColor theme="9" tint="0.79998168889431442"/>
        </patternFill>
      </fill>
      <alignment horizontal="center" vertical="center" textRotation="0" wrapText="1" indent="0" justifyLastLine="0" shrinkToFit="0" readingOrder="0"/>
      <border diagonalUp="0" diagonalDown="0">
        <left/>
        <right/>
        <top style="hair">
          <color rgb="FF000000"/>
        </top>
        <bottom style="hair">
          <color rgb="FF000000"/>
        </bottom>
      </border>
      <protection locked="1" hidden="1"/>
    </dxf>
    <dxf>
      <font>
        <b val="0"/>
        <i val="0"/>
        <strike val="0"/>
        <condense val="0"/>
        <extend val="0"/>
        <outline val="0"/>
        <shadow val="0"/>
        <u val="none"/>
        <vertAlign val="baseline"/>
        <sz val="9"/>
        <color rgb="FF00668A"/>
        <name val="Arial"/>
        <scheme val="none"/>
      </font>
      <numFmt numFmtId="167" formatCode="0.0"/>
      <fill>
        <patternFill patternType="solid">
          <fgColor rgb="FFC5E0B3"/>
          <bgColor theme="9" tint="0.79998168889431442"/>
        </patternFill>
      </fill>
      <alignment horizontal="center" vertical="center" textRotation="0" wrapText="1" indent="0" justifyLastLine="0" shrinkToFit="0" readingOrder="0"/>
      <border diagonalUp="0" diagonalDown="0" outline="0">
        <left style="hair">
          <color rgb="FF000000"/>
        </left>
        <right/>
        <top style="hair">
          <color rgb="FF000000"/>
        </top>
        <bottom style="hair">
          <color rgb="FF000000"/>
        </bottom>
      </border>
      <protection locked="1" hidden="1"/>
    </dxf>
    <dxf>
      <font>
        <b val="0"/>
        <i val="0"/>
        <strike val="0"/>
        <condense val="0"/>
        <extend val="0"/>
        <outline val="0"/>
        <shadow val="0"/>
        <u val="none"/>
        <vertAlign val="baseline"/>
        <sz val="9"/>
        <color rgb="FF00668A"/>
        <name val="Arial"/>
        <scheme val="none"/>
      </font>
      <numFmt numFmtId="166" formatCode="0.0%"/>
      <fill>
        <patternFill patternType="solid">
          <fgColor rgb="FFC5E0B3"/>
          <bgColor theme="9" tint="0.79998168889431442"/>
        </patternFill>
      </fill>
      <alignment horizontal="center" vertical="center" textRotation="0" wrapText="1" indent="0" justifyLastLine="0" shrinkToFit="0" readingOrder="0"/>
      <border diagonalUp="0" diagonalDown="0" outline="0">
        <left style="hair">
          <color rgb="FF000000"/>
        </left>
        <right style="hair">
          <color rgb="FF000000"/>
        </right>
        <top style="hair">
          <color rgb="FF000000"/>
        </top>
        <bottom style="hair">
          <color rgb="FF000000"/>
        </bottom>
      </border>
      <protection locked="1" hidden="1"/>
    </dxf>
    <dxf>
      <font>
        <b val="0"/>
        <i val="0"/>
        <strike val="0"/>
        <condense val="0"/>
        <extend val="0"/>
        <outline val="0"/>
        <shadow val="0"/>
        <u val="none"/>
        <vertAlign val="baseline"/>
        <sz val="9"/>
        <color rgb="FF00668A"/>
        <name val="Arial"/>
        <scheme val="none"/>
      </font>
      <numFmt numFmtId="164" formatCode="&quot;$&quot;#,##0"/>
      <fill>
        <patternFill patternType="solid">
          <fgColor rgb="FFC5E0B3"/>
          <bgColor theme="9" tint="0.79998168889431442"/>
        </patternFill>
      </fill>
      <alignment horizontal="center" vertical="center" textRotation="0" wrapText="1" indent="0" justifyLastLine="0" shrinkToFit="0" readingOrder="0"/>
      <border diagonalUp="0" diagonalDown="0">
        <left style="hair">
          <color rgb="FF000000"/>
        </left>
        <right/>
        <top style="hair">
          <color rgb="FF000000"/>
        </top>
        <bottom style="hair">
          <color rgb="FF000000"/>
        </bottom>
        <vertical/>
        <horizontal/>
      </border>
      <protection locked="1" hidden="1"/>
    </dxf>
    <dxf>
      <font>
        <b val="0"/>
        <i val="0"/>
        <strike val="0"/>
        <condense val="0"/>
        <extend val="0"/>
        <outline val="0"/>
        <shadow val="0"/>
        <u val="none"/>
        <vertAlign val="baseline"/>
        <sz val="9"/>
        <color rgb="FF00668A"/>
        <name val="Arial"/>
        <scheme val="none"/>
      </font>
      <numFmt numFmtId="164" formatCode="&quot;$&quot;#,##0"/>
      <fill>
        <patternFill patternType="solid">
          <fgColor rgb="FFC5E0B3"/>
          <bgColor theme="9" tint="0.79998168889431442"/>
        </patternFill>
      </fill>
      <alignment horizontal="center" vertical="center" textRotation="0" wrapText="1" indent="0" justifyLastLine="0" shrinkToFit="0" readingOrder="0"/>
      <border diagonalUp="0" diagonalDown="0">
        <left style="hair">
          <color rgb="FF000000"/>
        </left>
        <right/>
        <top style="hair">
          <color rgb="FF000000"/>
        </top>
        <bottom style="hair">
          <color rgb="FF000000"/>
        </bottom>
        <vertical/>
        <horizontal/>
      </border>
      <protection locked="1" hidden="1"/>
    </dxf>
    <dxf>
      <font>
        <b val="0"/>
        <i val="0"/>
        <strike val="0"/>
        <condense val="0"/>
        <extend val="0"/>
        <outline val="0"/>
        <shadow val="0"/>
        <u val="none"/>
        <vertAlign val="baseline"/>
        <sz val="9"/>
        <color rgb="FF00668A"/>
        <name val="Arial"/>
        <scheme val="none"/>
      </font>
      <numFmt numFmtId="3" formatCode="#,##0"/>
      <fill>
        <patternFill patternType="solid">
          <fgColor rgb="FFC5E0B3"/>
          <bgColor theme="9" tint="0.79998168889431442"/>
        </patternFill>
      </fill>
      <alignment horizontal="center" vertical="center" textRotation="0" wrapText="1" indent="0" justifyLastLine="0" shrinkToFit="0" readingOrder="0"/>
      <border diagonalUp="0" diagonalDown="0">
        <left style="hair">
          <color rgb="FF000000"/>
        </left>
        <right/>
        <top style="hair">
          <color rgb="FF000000"/>
        </top>
        <bottom style="hair">
          <color rgb="FF000000"/>
        </bottom>
        <vertical/>
        <horizontal/>
      </border>
      <protection locked="1" hidden="1"/>
    </dxf>
    <dxf>
      <font>
        <b val="0"/>
        <i val="0"/>
        <strike val="0"/>
        <condense val="0"/>
        <extend val="0"/>
        <outline val="0"/>
        <shadow val="0"/>
        <u val="none"/>
        <vertAlign val="baseline"/>
        <sz val="9"/>
        <color rgb="FF00668A"/>
        <name val="Arial"/>
        <scheme val="none"/>
      </font>
      <numFmt numFmtId="3" formatCode="#,##0"/>
      <fill>
        <patternFill patternType="solid">
          <fgColor rgb="FFC5E0B3"/>
          <bgColor theme="9" tint="0.79998168889431442"/>
        </patternFill>
      </fill>
      <alignment horizontal="center" vertical="center" textRotation="0" wrapText="1" indent="0" justifyLastLine="0" shrinkToFit="0" readingOrder="0"/>
      <border diagonalUp="0" diagonalDown="0">
        <left style="hair">
          <color rgb="FF000000"/>
        </left>
        <right/>
        <top style="hair">
          <color rgb="FF000000"/>
        </top>
        <bottom style="hair">
          <color rgb="FF000000"/>
        </bottom>
        <vertical/>
        <horizontal/>
      </border>
      <protection locked="1" hidden="1"/>
    </dxf>
    <dxf>
      <font>
        <b val="0"/>
        <i val="0"/>
        <strike val="0"/>
        <condense val="0"/>
        <extend val="0"/>
        <outline val="0"/>
        <shadow val="0"/>
        <u val="none"/>
        <vertAlign val="baseline"/>
        <sz val="9"/>
        <color rgb="FF00668A"/>
        <name val="Arial"/>
        <scheme val="none"/>
      </font>
      <numFmt numFmtId="3" formatCode="#,##0"/>
      <fill>
        <patternFill patternType="solid">
          <fgColor rgb="FFC5E0B3"/>
          <bgColor theme="9" tint="0.79998168889431442"/>
        </patternFill>
      </fill>
      <alignment horizontal="center" vertical="center" textRotation="0" wrapText="1" indent="0" justifyLastLine="0" shrinkToFit="0" readingOrder="0"/>
      <border diagonalUp="0" diagonalDown="0">
        <left style="hair">
          <color rgb="FF000000"/>
        </left>
        <right/>
        <top style="hair">
          <color rgb="FF000000"/>
        </top>
        <bottom style="hair">
          <color rgb="FF000000"/>
        </bottom>
        <vertical/>
        <horizontal/>
      </border>
      <protection locked="1" hidden="1"/>
    </dxf>
    <dxf>
      <font>
        <b val="0"/>
        <i val="0"/>
        <strike val="0"/>
        <condense val="0"/>
        <extend val="0"/>
        <outline val="0"/>
        <shadow val="0"/>
        <u val="none"/>
        <vertAlign val="baseline"/>
        <sz val="9"/>
        <color rgb="FF00668A"/>
        <name val="Arial"/>
        <scheme val="none"/>
      </font>
      <numFmt numFmtId="3" formatCode="#,##0"/>
      <fill>
        <patternFill patternType="solid">
          <fgColor rgb="FFC5E0B3"/>
          <bgColor theme="9" tint="0.79998168889431442"/>
        </patternFill>
      </fill>
      <alignment horizontal="center" vertical="center" textRotation="0" wrapText="1" indent="0" justifyLastLine="0" shrinkToFit="0" readingOrder="0"/>
      <border diagonalUp="0" diagonalDown="0">
        <left style="hair">
          <color rgb="FF000000"/>
        </left>
        <right/>
        <top style="hair">
          <color rgb="FF000000"/>
        </top>
        <bottom style="hair">
          <color rgb="FF000000"/>
        </bottom>
        <vertical/>
        <horizontal/>
      </border>
      <protection locked="1" hidden="1"/>
    </dxf>
    <dxf>
      <font>
        <b val="0"/>
        <i val="0"/>
        <strike val="0"/>
        <condense val="0"/>
        <extend val="0"/>
        <outline val="0"/>
        <shadow val="0"/>
        <u val="none"/>
        <vertAlign val="baseline"/>
        <sz val="9"/>
        <color rgb="FF00668A"/>
        <name val="Arial"/>
        <scheme val="none"/>
      </font>
      <numFmt numFmtId="3" formatCode="#,##0"/>
      <fill>
        <patternFill patternType="solid">
          <fgColor rgb="FFC5E0B3"/>
          <bgColor theme="9" tint="0.79998168889431442"/>
        </patternFill>
      </fill>
      <alignment horizontal="center" vertical="center" textRotation="0" wrapText="1" indent="0" justifyLastLine="0" shrinkToFit="0" readingOrder="0"/>
      <border diagonalUp="0" diagonalDown="0">
        <left style="hair">
          <color rgb="FF000000"/>
        </left>
        <right/>
        <top style="hair">
          <color rgb="FF000000"/>
        </top>
        <bottom style="hair">
          <color rgb="FF000000"/>
        </bottom>
        <vertical/>
        <horizontal/>
      </border>
      <protection locked="1" hidden="1"/>
    </dxf>
    <dxf>
      <font>
        <b val="0"/>
        <i val="0"/>
        <strike val="0"/>
        <condense val="0"/>
        <extend val="0"/>
        <outline val="0"/>
        <shadow val="0"/>
        <u val="none"/>
        <vertAlign val="baseline"/>
        <sz val="9"/>
        <color rgb="FF00668A"/>
        <name val="Arial"/>
        <scheme val="none"/>
      </font>
      <numFmt numFmtId="3" formatCode="#,##0"/>
      <fill>
        <patternFill patternType="solid">
          <fgColor rgb="FFC5E0B3"/>
          <bgColor theme="9" tint="0.79998168889431442"/>
        </patternFill>
      </fill>
      <alignment horizontal="center" vertical="center" textRotation="0" wrapText="1" indent="0" justifyLastLine="0" shrinkToFit="0" readingOrder="0"/>
      <border diagonalUp="0" diagonalDown="0">
        <left style="hair">
          <color rgb="FF000000"/>
        </left>
        <right/>
        <top style="hair">
          <color rgb="FF000000"/>
        </top>
        <bottom style="hair">
          <color rgb="FF000000"/>
        </bottom>
        <vertical/>
        <horizontal/>
      </border>
      <protection locked="1" hidden="1"/>
    </dxf>
    <dxf>
      <font>
        <b val="0"/>
        <i val="0"/>
        <strike val="0"/>
        <condense val="0"/>
        <extend val="0"/>
        <outline val="0"/>
        <shadow val="0"/>
        <u val="none"/>
        <vertAlign val="baseline"/>
        <sz val="10"/>
        <color rgb="FF00668A"/>
        <name val="Arial"/>
        <scheme val="none"/>
      </font>
      <numFmt numFmtId="2" formatCode="0.00"/>
      <fill>
        <patternFill patternType="solid">
          <fgColor rgb="FFC5E0B3"/>
          <bgColor theme="9" tint="0.79998168889431442"/>
        </patternFill>
      </fill>
      <alignment horizontal="center" vertical="center" textRotation="0" wrapText="1" indent="0" justifyLastLine="0" shrinkToFit="0" readingOrder="0"/>
      <border diagonalUp="0" diagonalDown="0">
        <left style="hair">
          <color rgb="FF000000"/>
        </left>
        <right/>
        <top style="hair">
          <color rgb="FF000000"/>
        </top>
        <bottom style="hair">
          <color rgb="FF000000"/>
        </bottom>
        <vertical/>
        <horizontal/>
      </border>
      <protection locked="1" hidden="1"/>
    </dxf>
    <dxf>
      <font>
        <b val="0"/>
        <i val="0"/>
        <strike val="0"/>
        <condense val="0"/>
        <extend val="0"/>
        <outline val="0"/>
        <shadow val="0"/>
        <u val="none"/>
        <vertAlign val="baseline"/>
        <sz val="10"/>
        <color rgb="FF00668A"/>
        <name val="Arial"/>
        <scheme val="none"/>
      </font>
      <numFmt numFmtId="3" formatCode="#,##0"/>
      <fill>
        <patternFill patternType="solid">
          <fgColor rgb="FFC5E0B3"/>
          <bgColor theme="9" tint="0.79998168889431442"/>
        </patternFill>
      </fill>
      <alignment horizontal="center" vertical="center" textRotation="0" wrapText="1" indent="0" justifyLastLine="0" shrinkToFit="0" readingOrder="0"/>
      <border diagonalUp="0" diagonalDown="0">
        <left style="hair">
          <color rgb="FF000000"/>
        </left>
        <right/>
        <top style="hair">
          <color rgb="FF000000"/>
        </top>
        <bottom style="hair">
          <color rgb="FF000000"/>
        </bottom>
        <vertical/>
        <horizontal/>
      </border>
      <protection locked="1" hidden="1"/>
    </dxf>
    <dxf>
      <font>
        <b val="0"/>
        <i val="0"/>
        <strike val="0"/>
        <condense val="0"/>
        <extend val="0"/>
        <outline val="0"/>
        <shadow val="0"/>
        <u val="none"/>
        <vertAlign val="baseline"/>
        <sz val="10"/>
        <color rgb="FF00668A"/>
        <name val="Arial"/>
        <scheme val="none"/>
      </font>
      <numFmt numFmtId="3" formatCode="#,##0"/>
      <fill>
        <patternFill patternType="solid">
          <fgColor rgb="FFC5E0B3"/>
          <bgColor theme="9" tint="0.79998168889431442"/>
        </patternFill>
      </fill>
      <alignment horizontal="center" vertical="center" textRotation="0" wrapText="1" indent="0" justifyLastLine="0" shrinkToFit="0" readingOrder="0"/>
      <border diagonalUp="0" diagonalDown="0">
        <left style="hair">
          <color rgb="FF000000"/>
        </left>
        <right/>
        <top style="hair">
          <color rgb="FF000000"/>
        </top>
        <bottom style="hair">
          <color rgb="FF000000"/>
        </bottom>
        <vertical/>
        <horizontal/>
      </border>
      <protection locked="1" hidden="1"/>
    </dxf>
    <dxf>
      <font>
        <b/>
        <i val="0"/>
        <strike val="0"/>
        <condense val="0"/>
        <extend val="0"/>
        <outline val="0"/>
        <shadow val="0"/>
        <u val="none"/>
        <vertAlign val="baseline"/>
        <sz val="10"/>
        <color rgb="FF00668A"/>
        <name val="Arial"/>
        <scheme val="none"/>
      </font>
      <fill>
        <patternFill patternType="solid">
          <fgColor rgb="FFC5E0B3"/>
          <bgColor rgb="FFC5E0B3"/>
        </patternFill>
      </fill>
      <alignment horizontal="center" vertical="center" textRotation="0" wrapText="1" indent="0" justifyLastLine="0" shrinkToFit="0" readingOrder="0"/>
      <border diagonalUp="0" diagonalDown="0">
        <left/>
        <right/>
        <top style="hair">
          <color rgb="FF000000"/>
        </top>
        <bottom/>
        <vertical/>
        <horizontal/>
      </border>
      <protection locked="1" hidden="1"/>
    </dxf>
    <dxf>
      <border outline="0">
        <left style="hair">
          <color rgb="FF000000"/>
        </left>
        <top style="hair">
          <color rgb="FF000000"/>
        </top>
      </border>
    </dxf>
    <dxf>
      <font>
        <b val="0"/>
        <i val="0"/>
        <strike val="0"/>
        <condense val="0"/>
        <extend val="0"/>
        <outline val="0"/>
        <shadow val="0"/>
        <u val="none"/>
        <vertAlign val="baseline"/>
        <sz val="9"/>
        <color rgb="FF00668A"/>
        <name val="Arial"/>
        <scheme val="none"/>
      </font>
      <fill>
        <patternFill patternType="solid">
          <fgColor rgb="FFC5E0B3"/>
          <bgColor theme="9" tint="0.79998168889431442"/>
        </patternFill>
      </fill>
      <alignment horizontal="center" vertical="center" textRotation="0" wrapText="1" indent="0" justifyLastLine="0" shrinkToFit="0" readingOrder="0"/>
      <protection locked="1" hidden="1"/>
    </dxf>
    <dxf>
      <font>
        <b/>
        <i val="0"/>
        <strike val="0"/>
        <condense val="0"/>
        <extend val="0"/>
        <outline val="0"/>
        <shadow val="0"/>
        <u val="none"/>
        <vertAlign val="baseline"/>
        <sz val="9"/>
        <color rgb="FF00668A"/>
        <name val="Arial"/>
        <scheme val="none"/>
      </font>
      <fill>
        <patternFill patternType="solid">
          <fgColor rgb="FFC5E0B3"/>
          <bgColor rgb="FFC5E0B3"/>
        </patternFill>
      </fill>
      <alignment horizontal="center" vertical="center" textRotation="0" wrapText="1" indent="0" justifyLastLine="0" shrinkToFit="0" readingOrder="0"/>
      <protection locked="1" hidden="1"/>
    </dxf>
    <dxf>
      <numFmt numFmtId="1" formatCode="0"/>
      <alignment horizontal="center" vertical="center" textRotation="0" wrapText="0" indent="0" justifyLastLine="0" shrinkToFit="0" readingOrder="0"/>
      <protection locked="1" hidden="1"/>
    </dxf>
    <dxf>
      <numFmt numFmtId="2" formatCode="0.00"/>
      <alignment horizontal="center" vertical="center" textRotation="0" wrapText="0" indent="0" justifyLastLine="0" shrinkToFit="0" readingOrder="0"/>
      <protection locked="1" hidden="1"/>
    </dxf>
    <dxf>
      <numFmt numFmtId="2" formatCode="0.00"/>
      <alignment horizontal="center" vertical="center" textRotation="0" wrapText="0" indent="0" justifyLastLine="0" shrinkToFit="0" readingOrder="0"/>
      <protection locked="1" hidden="1"/>
    </dxf>
    <dxf>
      <numFmt numFmtId="1" formatCode="0"/>
      <alignment horizontal="center" vertical="center" textRotation="0" wrapText="0" indent="0" justifyLastLine="0" shrinkToFit="0" readingOrder="0"/>
      <protection locked="1" hidden="1"/>
    </dxf>
    <dxf>
      <numFmt numFmtId="1" formatCode="0"/>
      <alignment horizontal="center" vertical="center" textRotation="0" wrapText="0" indent="0" justifyLastLine="0" shrinkToFit="0" readingOrder="0"/>
      <protection locked="1" hidden="1"/>
    </dxf>
    <dxf>
      <numFmt numFmtId="166" formatCode="0.0%"/>
      <alignment horizontal="center" vertical="center" textRotation="0" wrapText="0" indent="0" justifyLastLine="0" shrinkToFit="0" readingOrder="0"/>
      <protection locked="1" hidden="1"/>
    </dxf>
    <dxf>
      <numFmt numFmtId="166" formatCode="0.0%"/>
      <alignment horizontal="center" vertical="center" textRotation="0" wrapText="0" indent="0" justifyLastLine="0" shrinkToFit="0" readingOrder="0"/>
      <protection locked="1" hidden="1"/>
    </dxf>
    <dxf>
      <numFmt numFmtId="164" formatCode="&quot;$&quot;#,##0"/>
      <alignment horizontal="center" vertical="center" textRotation="0" wrapText="0" indent="0" justifyLastLine="0" shrinkToFit="0" readingOrder="0"/>
      <protection locked="1" hidden="1"/>
    </dxf>
    <dxf>
      <numFmt numFmtId="164" formatCode="&quot;$&quot;#,##0"/>
      <alignment horizontal="center" vertical="center" textRotation="0" wrapText="0" indent="0" justifyLastLine="0" shrinkToFit="0" readingOrder="0"/>
      <protection locked="1" hidden="1"/>
    </dxf>
    <dxf>
      <numFmt numFmtId="165" formatCode="#,##0.0"/>
      <alignment horizontal="center" vertical="center" textRotation="0" wrapText="0" indent="0" justifyLastLine="0" shrinkToFit="0" readingOrder="0"/>
      <protection locked="1" hidden="1"/>
    </dxf>
    <dxf>
      <numFmt numFmtId="165" formatCode="#,##0.0"/>
      <alignment horizontal="center" vertical="center" textRotation="0" wrapText="0" indent="0" justifyLastLine="0" shrinkToFit="0" readingOrder="0"/>
      <protection locked="1" hidden="1"/>
    </dxf>
    <dxf>
      <numFmt numFmtId="165" formatCode="#,##0.0"/>
      <alignment horizontal="center" vertical="center" textRotation="0" wrapText="0" indent="0" justifyLastLine="0" shrinkToFit="0" readingOrder="0"/>
      <protection locked="1" hidden="1"/>
    </dxf>
    <dxf>
      <numFmt numFmtId="165" formatCode="#,##0.0"/>
      <alignment horizontal="center" vertical="center" textRotation="0" wrapText="0" indent="0" justifyLastLine="0" shrinkToFit="0" readingOrder="0"/>
      <protection locked="1" hidden="1"/>
    </dxf>
    <dxf>
      <numFmt numFmtId="165" formatCode="#,##0.0"/>
      <alignment horizontal="center" vertical="center" textRotation="0" wrapText="0" indent="0" justifyLastLine="0" shrinkToFit="0" readingOrder="0"/>
      <protection locked="1" hidden="1"/>
    </dxf>
    <dxf>
      <numFmt numFmtId="165" formatCode="#,##0.0"/>
      <alignment horizontal="center" vertical="center" textRotation="0" wrapText="0" indent="0" justifyLastLine="0" shrinkToFit="0" readingOrder="0"/>
      <protection locked="1" hidden="1"/>
    </dxf>
    <dxf>
      <numFmt numFmtId="35" formatCode="_-* #,##0.00_-;\-* #,##0.00_-;_-* &quot;-&quot;??_-;_-@_-"/>
      <alignment horizontal="center" vertical="center" textRotation="0" wrapText="0" indent="0" justifyLastLine="0" shrinkToFit="0" readingOrder="0"/>
      <protection locked="1" hidden="1"/>
    </dxf>
    <dxf>
      <numFmt numFmtId="165" formatCode="#,##0.0"/>
      <alignment horizontal="center" vertical="center" textRotation="0" wrapText="0" indent="0" justifyLastLine="0" shrinkToFit="0" readingOrder="0"/>
    </dxf>
    <dxf>
      <numFmt numFmtId="165" formatCode="#,##0.0"/>
      <alignment horizontal="center" vertical="center" textRotation="0" wrapText="0" indent="0" justifyLastLine="0" shrinkToFit="0" readingOrder="0"/>
      <protection locked="1" hidden="1"/>
    </dxf>
    <dxf>
      <numFmt numFmtId="165" formatCode="#,##0.0"/>
      <alignment horizontal="center" vertical="center" textRotation="0" wrapText="0" indent="0" justifyLastLine="0" shrinkToFit="0" readingOrder="0"/>
      <protection locked="1" hidden="1"/>
    </dxf>
    <dxf>
      <numFmt numFmtId="165" formatCode="#,##0.0"/>
      <alignment horizontal="center" vertical="center" textRotation="0" wrapText="0" indent="0" justifyLastLine="0" shrinkToFit="0" readingOrder="0"/>
      <protection locked="1" hidden="1"/>
    </dxf>
    <dxf>
      <numFmt numFmtId="165" formatCode="#,##0.0"/>
      <alignment horizontal="center" vertical="center" textRotation="0" wrapText="0" indent="0" justifyLastLine="0" shrinkToFit="0" readingOrder="0"/>
      <protection locked="1" hidden="1"/>
    </dxf>
    <dxf>
      <numFmt numFmtId="2" formatCode="0.00"/>
      <alignment horizontal="center" vertical="center" textRotation="0" wrapText="0" indent="0" justifyLastLine="0" shrinkToFit="0" readingOrder="0"/>
      <protection locked="1" hidden="1"/>
    </dxf>
    <dxf>
      <numFmt numFmtId="2" formatCode="0.00"/>
      <alignment horizontal="center" vertical="center" textRotation="0" wrapText="0" indent="0" justifyLastLine="0" shrinkToFit="0" readingOrder="0"/>
      <protection locked="1" hidden="1"/>
    </dxf>
    <dxf>
      <numFmt numFmtId="1" formatCode="0"/>
      <alignment horizontal="center" vertical="center" textRotation="0" wrapText="0" indent="0" justifyLastLine="0" shrinkToFit="0" readingOrder="0"/>
      <protection locked="1" hidden="1"/>
    </dxf>
    <dxf>
      <numFmt numFmtId="1" formatCode="0"/>
      <alignment horizontal="center" vertical="center" textRotation="0" wrapText="0" indent="0" justifyLastLine="0" shrinkToFit="0" readingOrder="0"/>
      <protection locked="1" hidden="1"/>
    </dxf>
    <dxf>
      <numFmt numFmtId="1" formatCode="0"/>
      <alignment horizontal="center" vertical="center" textRotation="0" wrapText="0" indent="0" justifyLastLine="0" shrinkToFit="0" readingOrder="0"/>
      <protection locked="1" hidden="1"/>
    </dxf>
    <dxf>
      <numFmt numFmtId="167" formatCode="0.0"/>
      <alignment horizontal="center" vertical="center" textRotation="0" wrapText="0" indent="0" justifyLastLine="0" shrinkToFit="0" readingOrder="0"/>
      <protection locked="1" hidden="1"/>
    </dxf>
    <dxf>
      <numFmt numFmtId="1" formatCode="0"/>
      <alignment horizontal="center" vertical="center" textRotation="0" wrapText="0" indent="0" justifyLastLine="0" shrinkToFit="0" readingOrder="0"/>
      <protection locked="1" hidden="1"/>
    </dxf>
    <dxf>
      <numFmt numFmtId="167" formatCode="0.0"/>
      <alignment horizontal="center" vertical="center" textRotation="0" wrapText="0" indent="0" justifyLastLine="0" shrinkToFit="0" readingOrder="0"/>
      <protection locked="1" hidden="1"/>
    </dxf>
    <dxf>
      <numFmt numFmtId="1" formatCode="0"/>
      <alignment horizontal="center" vertical="center" textRotation="0" wrapText="0" indent="0" justifyLastLine="0" shrinkToFit="0" readingOrder="0"/>
      <protection locked="1" hidden="1"/>
    </dxf>
    <dxf>
      <numFmt numFmtId="2" formatCode="0.00"/>
      <alignment horizontal="center" vertical="center" textRotation="0" wrapText="0" indent="0" justifyLastLine="0" shrinkToFit="0" readingOrder="0"/>
      <protection locked="1" hidden="1"/>
    </dxf>
    <dxf>
      <numFmt numFmtId="0" formatCode="General"/>
      <alignment horizontal="center" vertical="center" textRotation="0" wrapText="0" indent="0" justifyLastLine="0" shrinkToFit="0" readingOrder="0"/>
      <protection locked="1" hidden="1"/>
    </dxf>
    <dxf>
      <numFmt numFmtId="0" formatCode="General"/>
      <alignment horizontal="center" vertical="center" textRotation="0" wrapText="0" indent="0" justifyLastLine="0" shrinkToFit="0" readingOrder="0"/>
      <protection locked="1" hidden="1"/>
    </dxf>
    <dxf>
      <numFmt numFmtId="2" formatCode="0.00"/>
      <alignment horizontal="center" vertical="center" textRotation="0" wrapText="0" indent="0" justifyLastLine="0" shrinkToFit="0" readingOrder="0"/>
      <protection locked="1" hidden="1"/>
    </dxf>
    <dxf>
      <numFmt numFmtId="0" formatCode="General"/>
      <alignment horizontal="center" vertical="center" textRotation="0" wrapText="0" indent="0" justifyLastLine="0" shrinkToFit="0" readingOrder="0"/>
      <protection locked="1" hidden="1"/>
    </dxf>
    <dxf>
      <numFmt numFmtId="0" formatCode="General"/>
      <alignment horizontal="center" vertical="center" textRotation="0" wrapText="0" indent="0" justifyLastLine="0" shrinkToFit="0" readingOrder="0"/>
      <protection locked="1" hidden="1"/>
    </dxf>
    <dxf>
      <numFmt numFmtId="0" formatCode="General"/>
      <alignment horizontal="center" vertical="center" textRotation="0" wrapText="0" indent="0" justifyLastLine="0" shrinkToFit="0" readingOrder="0"/>
      <protection locked="1" hidden="1"/>
    </dxf>
    <dxf>
      <numFmt numFmtId="0" formatCode="General"/>
      <alignment horizontal="center" vertical="center" textRotation="0" wrapText="0" indent="0" justifyLastLine="0" shrinkToFit="0" readingOrder="0"/>
      <protection locked="1" hidden="1"/>
    </dxf>
    <dxf>
      <numFmt numFmtId="0" formatCode="General"/>
      <alignment horizontal="center" vertical="center" textRotation="0" wrapText="0" indent="0" justifyLastLine="0" shrinkToFit="0" readingOrder="0"/>
      <protection locked="1" hidden="1"/>
    </dxf>
    <dxf>
      <numFmt numFmtId="0" formatCode="General"/>
      <alignment horizontal="center" vertical="center" textRotation="0" wrapText="0" indent="0" justifyLastLine="0" shrinkToFit="0" readingOrder="0"/>
      <protection locked="1" hidden="1"/>
    </dxf>
    <dxf>
      <numFmt numFmtId="0" formatCode="General"/>
      <alignment horizontal="center" vertical="center" textRotation="0" wrapText="0" indent="0" justifyLastLine="0" shrinkToFit="0" readingOrder="0"/>
      <protection locked="1" hidden="1"/>
    </dxf>
    <dxf>
      <numFmt numFmtId="0" formatCode="General"/>
      <alignment horizontal="center" vertical="center" textRotation="0" wrapText="0" indent="0" justifyLastLine="0" shrinkToFit="0" readingOrder="0"/>
      <protection locked="1" hidden="1"/>
    </dxf>
    <dxf>
      <numFmt numFmtId="170" formatCode="h:mm\ AM/PM"/>
      <alignment horizontal="center" vertical="center" textRotation="0" wrapText="0" indent="0" justifyLastLine="0" shrinkToFit="0" readingOrder="0"/>
      <protection locked="1" hidden="1"/>
    </dxf>
    <dxf>
      <numFmt numFmtId="170" formatCode="h:mm\ AM/PM"/>
      <alignment horizontal="center" vertical="center" textRotation="0" wrapText="0" indent="0" justifyLastLine="0" shrinkToFit="0" readingOrder="0"/>
      <protection locked="1" hidden="1"/>
    </dxf>
    <dxf>
      <numFmt numFmtId="170" formatCode="h:mm\ AM/PM"/>
      <alignment horizontal="center" vertical="center" textRotation="0" wrapText="0" indent="0" justifyLastLine="0" shrinkToFit="0" readingOrder="0"/>
      <protection locked="1" hidden="1"/>
    </dxf>
    <dxf>
      <numFmt numFmtId="170" formatCode="h:mm\ AM/PM"/>
      <alignment horizontal="center" vertical="center" textRotation="0" wrapText="0" indent="0" justifyLastLine="0" shrinkToFit="0" readingOrder="0"/>
      <protection locked="1" hidden="1"/>
    </dxf>
    <dxf>
      <numFmt numFmtId="170" formatCode="h:mm\ AM/PM"/>
      <alignment horizontal="center" vertical="center" textRotation="0" wrapText="0" indent="0" justifyLastLine="0" shrinkToFit="0" readingOrder="0"/>
      <protection locked="1" hidden="1"/>
    </dxf>
    <dxf>
      <numFmt numFmtId="170" formatCode="h:mm\ AM/PM"/>
      <alignment horizontal="center" vertical="center" textRotation="0" wrapText="0" indent="0" justifyLastLine="0" shrinkToFit="0" readingOrder="0"/>
      <protection locked="1" hidden="1"/>
    </dxf>
    <dxf>
      <numFmt numFmtId="0" formatCode="General"/>
      <alignment horizontal="center" vertical="center" textRotation="0" wrapText="0" indent="0" justifyLastLine="0" shrinkToFit="0" readingOrder="0"/>
      <protection locked="1" hidden="1"/>
    </dxf>
    <dxf>
      <numFmt numFmtId="0" formatCode="General"/>
      <alignment horizontal="center" vertical="center" textRotation="0" wrapText="0" indent="0" justifyLastLine="0" shrinkToFit="0" readingOrder="0"/>
      <protection locked="1" hidden="1"/>
    </dxf>
    <dxf>
      <numFmt numFmtId="0" formatCode="General"/>
      <alignment horizontal="center" vertical="center" textRotation="0" wrapText="0" indent="0" justifyLastLine="0" shrinkToFit="0" readingOrder="0"/>
      <protection locked="1" hidden="1"/>
    </dxf>
    <dxf>
      <numFmt numFmtId="0" formatCode="General"/>
      <alignment horizontal="center" vertical="center" textRotation="0" wrapText="0" indent="0" justifyLastLine="0" shrinkToFit="0" readingOrder="0"/>
      <protection locked="1" hidden="1"/>
    </dxf>
    <dxf>
      <numFmt numFmtId="0" formatCode="General"/>
      <alignment horizontal="center" vertical="center" textRotation="0" wrapText="0" indent="0" justifyLastLine="0" shrinkToFit="0" readingOrder="0"/>
      <protection locked="1" hidden="1"/>
    </dxf>
    <dxf>
      <numFmt numFmtId="0" formatCode="General"/>
      <alignment horizontal="center" vertical="center" textRotation="0" wrapText="0" indent="0" justifyLastLine="0" shrinkToFit="0" readingOrder="0"/>
      <protection locked="1" hidden="1"/>
    </dxf>
    <dxf>
      <numFmt numFmtId="0" formatCode="General"/>
      <alignment horizontal="center" vertical="center" textRotation="0" wrapText="0" indent="0" justifyLastLine="0" shrinkToFit="0" readingOrder="0"/>
      <protection locked="1" hidden="1"/>
    </dxf>
    <dxf>
      <numFmt numFmtId="0" formatCode="General"/>
      <alignment horizontal="center" vertical="center" textRotation="0" wrapText="0" indent="0" justifyLastLine="0" shrinkToFit="0" readingOrder="0"/>
      <protection locked="1" hidden="1"/>
    </dxf>
    <dxf>
      <numFmt numFmtId="0" formatCode="General"/>
      <alignment horizontal="center" vertical="center" textRotation="0" wrapText="0" indent="0" justifyLastLine="0" shrinkToFit="0" readingOrder="0"/>
      <protection locked="1" hidden="1"/>
    </dxf>
    <dxf>
      <numFmt numFmtId="0" formatCode="General"/>
      <alignment horizontal="center" vertical="center" textRotation="0" wrapText="0" indent="0" justifyLastLine="0" shrinkToFit="0" readingOrder="0"/>
      <protection locked="1" hidden="1"/>
    </dxf>
    <dxf>
      <numFmt numFmtId="0" formatCode="General"/>
      <alignment horizontal="center" vertical="center" textRotation="0" wrapText="0" indent="0" justifyLastLine="0" shrinkToFit="0" readingOrder="0"/>
      <protection locked="1" hidden="1"/>
    </dxf>
    <dxf>
      <numFmt numFmtId="0" formatCode="General"/>
      <alignment horizontal="center" vertical="center" textRotation="0" wrapText="0" indent="0" justifyLastLine="0" shrinkToFit="0" readingOrder="0"/>
      <protection locked="1" hidden="1"/>
    </dxf>
    <dxf>
      <numFmt numFmtId="0" formatCode="General"/>
      <alignment horizontal="center" vertical="center" textRotation="0" wrapText="0" indent="0" justifyLastLine="0" shrinkToFit="0" readingOrder="0"/>
      <protection locked="1" hidden="1"/>
    </dxf>
    <dxf>
      <border outline="0">
        <top style="thin">
          <color theme="4" tint="0.39997558519241921"/>
        </top>
      </border>
    </dxf>
    <dxf>
      <alignment horizontal="center" vertical="center" textRotation="0" wrapText="0" indent="0" justifyLastLine="0" shrinkToFit="0" readingOrder="0"/>
      <protection locked="1" hidden="1"/>
    </dxf>
    <dxf>
      <border outline="0">
        <bottom style="thick">
          <color theme="4" tint="-0.249977111117893"/>
        </bottom>
      </border>
    </dxf>
    <dxf>
      <font>
        <b/>
        <i val="0"/>
        <strike val="0"/>
        <condense val="0"/>
        <extend val="0"/>
        <outline val="0"/>
        <shadow val="0"/>
        <u val="none"/>
        <vertAlign val="baseline"/>
        <sz val="11"/>
        <color theme="1" tint="4.9989318521683403E-2"/>
        <name val="Calibri"/>
        <scheme val="minor"/>
      </font>
      <numFmt numFmtId="0" formatCode="General"/>
      <fill>
        <patternFill patternType="solid">
          <fgColor indexed="64"/>
          <bgColor theme="0"/>
        </patternFill>
      </fill>
      <alignment horizontal="center" vertical="center" textRotation="0" wrapText="0" indent="0" justifyLastLine="0" shrinkToFit="0" readingOrder="0"/>
      <protection locked="1" hidden="1"/>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3" formatCode="#,##0"/>
    </dxf>
    <dxf>
      <numFmt numFmtId="1" formatCode="0"/>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b/>
        <color theme="1"/>
      </font>
      <border>
        <bottom style="thin">
          <color theme="9"/>
        </bottom>
        <vertical/>
        <horizontal/>
      </border>
    </dxf>
    <dxf>
      <font>
        <color theme="1"/>
      </font>
      <border diagonalUp="0" diagonalDown="0">
        <left style="thin">
          <color theme="0" tint="-0.14996795556505021"/>
        </left>
        <right style="thin">
          <color theme="0" tint="-0.14996795556505021"/>
        </right>
        <top style="thin">
          <color theme="0" tint="-0.14996795556505021"/>
        </top>
        <bottom style="thin">
          <color theme="0" tint="-0.14996795556505021"/>
        </bottom>
        <vertical/>
        <horizontal/>
      </border>
    </dxf>
  </dxfs>
  <tableStyles count="1" defaultTableStyle="TableStyleMedium2" defaultPivotStyle="PivotStyleLight16">
    <tableStyle name="PIMS_Estilo_2" pivot="0" table="0" count="10" xr9:uid="{00000000-0011-0000-FFFF-FFFF00000000}">
      <tableStyleElement type="wholeTable" dxfId="113"/>
      <tableStyleElement type="headerRow" dxfId="112"/>
    </tableStyle>
  </tableStyles>
  <colors>
    <mruColors>
      <color rgb="FF0000FF"/>
    </mruColors>
  </colors>
  <extLst>
    <ext xmlns:x14="http://schemas.microsoft.com/office/spreadsheetml/2009/9/main" uri="{46F421CA-312F-682f-3DD2-61675219B42D}">
      <x14:dxfs count="8">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828282"/>
          </font>
          <fill>
            <patternFill patternType="solid">
              <fgColor theme="9" tint="0.79998168889431442"/>
              <bgColor theme="9" tint="0.79998168889431442"/>
            </patternFill>
          </fill>
          <border>
            <left style="thin">
              <color rgb="FFCCCCCC"/>
            </left>
            <right style="thin">
              <color rgb="FFCCCCCC"/>
            </right>
            <top style="thin">
              <color rgb="FFCCCCCC"/>
            </top>
            <bottom style="thin">
              <color rgb="FFCCCCCC"/>
            </bottom>
            <vertical/>
            <horizontal/>
          </border>
        </dxf>
        <dxf>
          <font>
            <color rgb="FF000000"/>
          </font>
          <fill>
            <patternFill patternType="solid">
              <fgColor theme="9" tint="0.59999389629810485"/>
              <bgColor theme="9" tint="0.59999389629810485"/>
            </patternFill>
          </fill>
          <border>
            <left style="thin">
              <color rgb="FF999999"/>
            </left>
            <right style="thin">
              <color rgb="FF999999"/>
            </right>
            <top style="thin">
              <color rgb="FF999999"/>
            </top>
            <bottom style="thin">
              <color rgb="FF999999"/>
            </bottom>
            <vertical/>
            <horizontal/>
          </border>
        </dxf>
        <dxf>
          <font>
            <color rgb="FF828282"/>
          </font>
          <fill>
            <patternFill patternType="solid">
              <fgColor rgb="FFFFFFFF"/>
              <bgColor rgb="FFFFFFFF"/>
            </patternFill>
          </fill>
          <border>
            <left style="thin">
              <color rgb="FFE0E0E0"/>
            </left>
            <right style="thin">
              <color rgb="FFE0E0E0"/>
            </right>
            <top style="thin">
              <color rgb="FFE0E0E0"/>
            </top>
            <bottom style="thin">
              <color rgb="FFE0E0E0"/>
            </bottom>
            <vertical/>
            <horizontal/>
          </border>
        </dxf>
        <dxf>
          <font>
            <color rgb="FF000000"/>
          </font>
          <fill>
            <patternFill patternType="solid">
              <fgColor rgb="FFFFFFFF"/>
              <bgColor rgb="FFFFFFFF"/>
            </patternFill>
          </fill>
          <border>
            <left style="thin">
              <color rgb="FFCCCCCC"/>
            </left>
            <right style="thin">
              <color rgb="FFCCCCCC"/>
            </right>
            <top style="thin">
              <color rgb="FFCCCCCC"/>
            </top>
            <bottom style="thin">
              <color rgb="FFCCCCCC"/>
            </bottom>
            <vertical/>
            <horizontal/>
          </border>
        </dxf>
      </x14:dxfs>
    </ext>
    <ext xmlns:x14="http://schemas.microsoft.com/office/spreadsheetml/2009/9/main" uri="{EB79DEF2-80B8-43e5-95BD-54CBDDF9020C}">
      <x14:slicerStyles defaultSlicerStyle="SlicerStyleLight1">
        <x14:slicerStyle name="PIMS_Estilo_2">
          <x14:slicerStyleElements>
            <x14:slicerStyleElement type="unselectedItemWithData" dxfId="7"/>
            <x14:slicerStyleElement type="unselectedItemWithNoData" dxfId="6"/>
            <x14:slicerStyleElement type="selectedItemWithData" dxfId="5"/>
            <x14:slicerStyleElement type="selectedItemWithNoData" dxfId="4"/>
            <x14:slicerStyleElement type="hoveredUnselectedItemWithData" dxfId="3"/>
            <x14:slicerStyleElement type="hoveredSelectedItemWithData" dxfId="2"/>
            <x14:slicerStyleElement type="hoveredUnselectedItemWithNoData" dxfId="1"/>
            <x14:slicerStyleElement type="hoveredSelectedItemWithNoData" dxfId="0"/>
          </x14:slicerStyleElements>
        </x14:slicerStyle>
      </x14:slicerStyles>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microsoft.com/office/2007/relationships/slicerCache" Target="slicerCaches/slicerCache3.xml"/><Relationship Id="rId18" Type="http://schemas.microsoft.com/office/2007/relationships/slicerCache" Target="slicerCaches/slicerCache8.xml"/><Relationship Id="rId26" Type="http://schemas.microsoft.com/office/2007/relationships/slicerCache" Target="slicerCaches/slicerCache16.xml"/><Relationship Id="rId3" Type="http://schemas.openxmlformats.org/officeDocument/2006/relationships/worksheet" Target="worksheets/sheet3.xml"/><Relationship Id="rId21" Type="http://schemas.microsoft.com/office/2007/relationships/slicerCache" Target="slicerCaches/slicerCache11.xml"/><Relationship Id="rId34" Type="http://schemas.openxmlformats.org/officeDocument/2006/relationships/sharedStrings" Target="sharedStrings.xml"/><Relationship Id="rId7" Type="http://schemas.openxmlformats.org/officeDocument/2006/relationships/worksheet" Target="worksheets/sheet7.xml"/><Relationship Id="rId12" Type="http://schemas.microsoft.com/office/2007/relationships/slicerCache" Target="slicerCaches/slicerCache2.xml"/><Relationship Id="rId17" Type="http://schemas.microsoft.com/office/2007/relationships/slicerCache" Target="slicerCaches/slicerCache7.xml"/><Relationship Id="rId25" Type="http://schemas.microsoft.com/office/2007/relationships/slicerCache" Target="slicerCaches/slicerCache15.xml"/><Relationship Id="rId33" Type="http://schemas.openxmlformats.org/officeDocument/2006/relationships/styles" Target="styles.xml"/><Relationship Id="rId2" Type="http://schemas.openxmlformats.org/officeDocument/2006/relationships/worksheet" Target="worksheets/sheet2.xml"/><Relationship Id="rId16" Type="http://schemas.microsoft.com/office/2007/relationships/slicerCache" Target="slicerCaches/slicerCache6.xml"/><Relationship Id="rId20" Type="http://schemas.microsoft.com/office/2007/relationships/slicerCache" Target="slicerCaches/slicerCache10.xml"/><Relationship Id="rId29" Type="http://schemas.microsoft.com/office/2007/relationships/slicerCache" Target="slicerCaches/slicerCache19.xml"/><Relationship Id="rId1" Type="http://schemas.openxmlformats.org/officeDocument/2006/relationships/worksheet" Target="worksheets/sheet1.xml"/><Relationship Id="rId6" Type="http://schemas.openxmlformats.org/officeDocument/2006/relationships/worksheet" Target="worksheets/sheet6.xml"/><Relationship Id="rId11" Type="http://schemas.microsoft.com/office/2007/relationships/slicerCache" Target="slicerCaches/slicerCache1.xml"/><Relationship Id="rId24" Type="http://schemas.microsoft.com/office/2007/relationships/slicerCache" Target="slicerCaches/slicerCache14.xml"/><Relationship Id="rId32" Type="http://schemas.openxmlformats.org/officeDocument/2006/relationships/theme" Target="theme/theme1.xml"/><Relationship Id="rId5" Type="http://schemas.openxmlformats.org/officeDocument/2006/relationships/worksheet" Target="worksheets/sheet5.xml"/><Relationship Id="rId15" Type="http://schemas.microsoft.com/office/2007/relationships/slicerCache" Target="slicerCaches/slicerCache5.xml"/><Relationship Id="rId23" Type="http://schemas.microsoft.com/office/2007/relationships/slicerCache" Target="slicerCaches/slicerCache13.xml"/><Relationship Id="rId28" Type="http://schemas.microsoft.com/office/2007/relationships/slicerCache" Target="slicerCaches/slicerCache18.xml"/><Relationship Id="rId36" Type="http://schemas.microsoft.com/office/2017/10/relationships/person" Target="persons/person.xml"/><Relationship Id="rId10" Type="http://schemas.openxmlformats.org/officeDocument/2006/relationships/pivotCacheDefinition" Target="pivotCache/pivotCacheDefinition1.xml"/><Relationship Id="rId19" Type="http://schemas.microsoft.com/office/2007/relationships/slicerCache" Target="slicerCaches/slicerCache9.xml"/><Relationship Id="rId31" Type="http://customschemas.google.com/relationships/workbookmetadata" Target="metadata"/><Relationship Id="rId4" Type="http://schemas.openxmlformats.org/officeDocument/2006/relationships/worksheet" Target="worksheets/sheet4.xml"/><Relationship Id="rId9" Type="http://schemas.openxmlformats.org/officeDocument/2006/relationships/worksheet" Target="worksheets/sheet9.xml"/><Relationship Id="rId14" Type="http://schemas.microsoft.com/office/2007/relationships/slicerCache" Target="slicerCaches/slicerCache4.xml"/><Relationship Id="rId22" Type="http://schemas.microsoft.com/office/2007/relationships/slicerCache" Target="slicerCaches/slicerCache12.xml"/><Relationship Id="rId27" Type="http://schemas.microsoft.com/office/2007/relationships/slicerCache" Target="slicerCaches/slicerCache17.xml"/><Relationship Id="rId35" Type="http://schemas.openxmlformats.org/officeDocument/2006/relationships/calcChain" Target="calcChain.xml"/><Relationship Id="rId8" Type="http://schemas.openxmlformats.org/officeDocument/2006/relationships/worksheet" Target="worksheets/sheet8.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1.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2.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3.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4.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5.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17.xml"/><Relationship Id="rId1" Type="http://schemas.microsoft.com/office/2011/relationships/chartStyle" Target="style17.xml"/></Relationships>
</file>

<file path=xl/charts/_rels/chart16.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7.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18.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19.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23.xml"/><Relationship Id="rId1" Type="http://schemas.microsoft.com/office/2011/relationships/chartStyle" Target="style23.xml"/></Relationships>
</file>

<file path=xl/charts/_rels/chart21.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2.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3.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4.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5.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6.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27.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28.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6.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7.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8.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9.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Ex1.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Ex2.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Ex3.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stacked"/>
        <c:varyColors val="0"/>
        <c:ser>
          <c:idx val="0"/>
          <c:order val="0"/>
          <c:tx>
            <c:strRef>
              <c:f>BD_Resumen!$CM$2</c:f>
              <c:strCache>
                <c:ptCount val="1"/>
                <c:pt idx="0">
                  <c:v>Hombre</c:v>
                </c:pt>
              </c:strCache>
            </c:strRef>
          </c:tx>
          <c:spPr>
            <a:solidFill>
              <a:schemeClr val="accent1"/>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BD_Resumen!$CL$3:$CL$8</c:f>
              <c:strCache>
                <c:ptCount val="6"/>
                <c:pt idx="0">
                  <c:v>Menor de 18 años</c:v>
                </c:pt>
                <c:pt idx="1">
                  <c:v>18 - 29</c:v>
                </c:pt>
                <c:pt idx="2">
                  <c:v>30 - 39</c:v>
                </c:pt>
                <c:pt idx="3">
                  <c:v>40 - 49</c:v>
                </c:pt>
                <c:pt idx="4">
                  <c:v>50 - 59</c:v>
                </c:pt>
                <c:pt idx="5">
                  <c:v>Mayor de 60 años</c:v>
                </c:pt>
              </c:strCache>
            </c:strRef>
          </c:cat>
          <c:val>
            <c:numRef>
              <c:f>BD_Resumen!$CM$3:$CM$8</c:f>
              <c:numCache>
                <c:formatCode>#,##0;#,##0</c:formatCode>
                <c:ptCount val="6"/>
                <c:pt idx="0">
                  <c:v>0</c:v>
                </c:pt>
                <c:pt idx="1">
                  <c:v>0</c:v>
                </c:pt>
                <c:pt idx="2">
                  <c:v>0</c:v>
                </c:pt>
                <c:pt idx="3">
                  <c:v>0</c:v>
                </c:pt>
                <c:pt idx="4">
                  <c:v>3.461689587426326</c:v>
                </c:pt>
                <c:pt idx="5">
                  <c:v>0</c:v>
                </c:pt>
              </c:numCache>
            </c:numRef>
          </c:val>
          <c:extLst>
            <c:ext xmlns:c16="http://schemas.microsoft.com/office/drawing/2014/chart" uri="{C3380CC4-5D6E-409C-BE32-E72D297353CC}">
              <c16:uniqueId val="{00000000-6C20-4C06-B1AB-1FF98D513C6E}"/>
            </c:ext>
          </c:extLst>
        </c:ser>
        <c:ser>
          <c:idx val="1"/>
          <c:order val="1"/>
          <c:tx>
            <c:strRef>
              <c:f>BD_Resumen!$CN$2</c:f>
              <c:strCache>
                <c:ptCount val="1"/>
                <c:pt idx="0">
                  <c:v>Mujer</c:v>
                </c:pt>
              </c:strCache>
            </c:strRef>
          </c:tx>
          <c:spPr>
            <a:solidFill>
              <a:schemeClr val="accent2"/>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65000"/>
                        <a:lumOff val="35000"/>
                      </a:schemeClr>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BD_Resumen!$CL$3:$CL$8</c:f>
              <c:strCache>
                <c:ptCount val="6"/>
                <c:pt idx="0">
                  <c:v>Menor de 18 años</c:v>
                </c:pt>
                <c:pt idx="1">
                  <c:v>18 - 29</c:v>
                </c:pt>
                <c:pt idx="2">
                  <c:v>30 - 39</c:v>
                </c:pt>
                <c:pt idx="3">
                  <c:v>40 - 49</c:v>
                </c:pt>
                <c:pt idx="4">
                  <c:v>50 - 59</c:v>
                </c:pt>
                <c:pt idx="5">
                  <c:v>Mayor de 60 años</c:v>
                </c:pt>
              </c:strCache>
            </c:strRef>
          </c:cat>
          <c:val>
            <c:numRef>
              <c:f>BD_Resumen!$CN$3:$CN$8</c:f>
              <c:numCache>
                <c:formatCode>#,##0;#,##0</c:formatCode>
                <c:ptCount val="6"/>
                <c:pt idx="0">
                  <c:v>0</c:v>
                </c:pt>
                <c:pt idx="1">
                  <c:v>0</c:v>
                </c:pt>
                <c:pt idx="2">
                  <c:v>-6.9233791748526521</c:v>
                </c:pt>
                <c:pt idx="3">
                  <c:v>-3.461689587426326</c:v>
                </c:pt>
                <c:pt idx="4">
                  <c:v>-6.9233791748526521</c:v>
                </c:pt>
                <c:pt idx="5">
                  <c:v>0</c:v>
                </c:pt>
              </c:numCache>
            </c:numRef>
          </c:val>
          <c:extLst>
            <c:ext xmlns:c16="http://schemas.microsoft.com/office/drawing/2014/chart" uri="{C3380CC4-5D6E-409C-BE32-E72D297353CC}">
              <c16:uniqueId val="{00000001-6C20-4C06-B1AB-1FF98D513C6E}"/>
            </c:ext>
          </c:extLst>
        </c:ser>
        <c:dLbls>
          <c:dLblPos val="ctr"/>
          <c:showLegendKey val="0"/>
          <c:showVal val="1"/>
          <c:showCatName val="0"/>
          <c:showSerName val="0"/>
          <c:showPercent val="0"/>
          <c:showBubbleSize val="0"/>
        </c:dLbls>
        <c:gapWidth val="182"/>
        <c:overlap val="100"/>
        <c:axId val="1464288384"/>
        <c:axId val="1468540160"/>
      </c:barChart>
      <c:catAx>
        <c:axId val="1464288384"/>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s-CO"/>
          </a:p>
        </c:txPr>
        <c:crossAx val="1468540160"/>
        <c:crosses val="autoZero"/>
        <c:auto val="1"/>
        <c:lblAlgn val="ctr"/>
        <c:lblOffset val="100"/>
        <c:noMultiLvlLbl val="0"/>
      </c:catAx>
      <c:valAx>
        <c:axId val="1468540160"/>
        <c:scaling>
          <c:orientation val="minMax"/>
        </c:scaling>
        <c:delete val="0"/>
        <c:axPos val="b"/>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46428838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bg1">
          <a:lumMod val="75000"/>
        </a:schemeClr>
      </a:solidFill>
      <a:round/>
    </a:ln>
    <a:effectLst/>
  </c:spPr>
  <c:txPr>
    <a:bodyPr/>
    <a:lstStyle/>
    <a:p>
      <a:pPr>
        <a:defRPr/>
      </a:pPr>
      <a:endParaRPr lang="es-CO"/>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pieChart>
        <c:varyColors val="1"/>
        <c:ser>
          <c:idx val="0"/>
          <c:order val="0"/>
          <c:tx>
            <c:strRef>
              <c:f>BD_Resumen!$CF$331</c:f>
              <c:strCache>
                <c:ptCount val="1"/>
                <c:pt idx="0">
                  <c:v>Bicicleta</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F41C-4461-B7CC-21ADD10D9485}"/>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F41C-4461-B7CC-21ADD10D9485}"/>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F41C-4461-B7CC-21ADD10D9485}"/>
              </c:ext>
            </c:extLst>
          </c:dPt>
          <c:dLbls>
            <c:numFmt formatCode="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endParaRPr lang="es-CO"/>
              </a:p>
            </c:txPr>
            <c:dLblPos val="in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extLst>
                <c:ext xmlns:c15="http://schemas.microsoft.com/office/drawing/2012/chart" uri="{02D57815-91ED-43cb-92C2-25804820EDAC}">
                  <c15:fullRef>
                    <c15:sqref>BD_Resumen!$CE$332:$CE$336</c15:sqref>
                  </c15:fullRef>
                </c:ext>
              </c:extLst>
              <c:f>BD_Resumen!$CE$332:$CE$334</c:f>
              <c:strCache>
                <c:ptCount val="3"/>
                <c:pt idx="0">
                  <c:v>Propulsión humana</c:v>
                </c:pt>
                <c:pt idx="1">
                  <c:v>Electricidad</c:v>
                </c:pt>
                <c:pt idx="2">
                  <c:v>Gasolina</c:v>
                </c:pt>
              </c:strCache>
            </c:strRef>
          </c:cat>
          <c:val>
            <c:numRef>
              <c:extLst>
                <c:ext xmlns:c15="http://schemas.microsoft.com/office/drawing/2012/chart" uri="{02D57815-91ED-43cb-92C2-25804820EDAC}">
                  <c15:fullRef>
                    <c15:sqref>BD_Resumen!$CF$332:$CF$336</c15:sqref>
                  </c15:fullRef>
                </c:ext>
              </c:extLst>
              <c:f>BD_Resumen!$CF$332:$CF$334</c:f>
              <c:numCache>
                <c:formatCode>#,##0</c:formatCode>
                <c:ptCount val="3"/>
                <c:pt idx="0">
                  <c:v>6.9233791748526521</c:v>
                </c:pt>
                <c:pt idx="1">
                  <c:v>0</c:v>
                </c:pt>
                <c:pt idx="2">
                  <c:v>0</c:v>
                </c:pt>
              </c:numCache>
            </c:numRef>
          </c:val>
          <c:extLst>
            <c:ext xmlns:c15="http://schemas.microsoft.com/office/drawing/2012/chart" uri="{02D57815-91ED-43cb-92C2-25804820EDAC}">
              <c15:categoryFilterExceptions>
                <c15:categoryFilterException>
                  <c15:sqref>BD_Resumen!$CF$335</c15:sqref>
                  <c15:spPr xmlns:c15="http://schemas.microsoft.com/office/drawing/2012/chart">
                    <a:solidFill>
                      <a:schemeClr val="accent4"/>
                    </a:solidFill>
                    <a:ln w="19050">
                      <a:solidFill>
                        <a:schemeClr val="lt1"/>
                      </a:solidFill>
                    </a:ln>
                    <a:effectLst/>
                  </c15:spPr>
                  <c15:bubble3D val="0"/>
                </c15:categoryFilterException>
                <c15:categoryFilterException>
                  <c15:sqref>BD_Resumen!$CF$336</c15:sqref>
                  <c15:spPr xmlns:c15="http://schemas.microsoft.com/office/drawing/2012/chart">
                    <a:solidFill>
                      <a:schemeClr val="accent5"/>
                    </a:solidFill>
                    <a:ln w="19050">
                      <a:solidFill>
                        <a:schemeClr val="lt1"/>
                      </a:solidFill>
                    </a:ln>
                    <a:effectLst/>
                  </c15:spPr>
                  <c15:bubble3D val="0"/>
                </c15:categoryFilterException>
              </c15:categoryFilterExceptions>
            </c:ext>
            <c:ext xmlns:c16="http://schemas.microsoft.com/office/drawing/2014/chart" uri="{C3380CC4-5D6E-409C-BE32-E72D297353CC}">
              <c16:uniqueId val="{00000006-F41C-4461-B7CC-21ADD10D9485}"/>
            </c:ext>
          </c:extLst>
        </c:ser>
        <c:dLbls>
          <c:dLblPos val="inEnd"/>
          <c:showLegendKey val="0"/>
          <c:showVal val="1"/>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rtl="0">
            <a:defRPr sz="1000" b="0" i="0" u="none" strike="noStrike" kern="1200" baseline="0">
              <a:solidFill>
                <a:schemeClr val="tx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75000"/>
        </a:schemeClr>
      </a:solidFill>
      <a:round/>
    </a:ln>
    <a:effectLst/>
  </c:spPr>
  <c:txPr>
    <a:bodyPr/>
    <a:lstStyle/>
    <a:p>
      <a:pPr>
        <a:defRPr/>
      </a:pPr>
      <a:endParaRPr lang="es-CO"/>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pieChart>
        <c:varyColors val="1"/>
        <c:ser>
          <c:idx val="0"/>
          <c:order val="0"/>
          <c:tx>
            <c:strRef>
              <c:f>BD_Resumen!$CG$331</c:f>
              <c:strCache>
                <c:ptCount val="1"/>
                <c:pt idx="0">
                  <c:v>Patineta</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5B85-49BA-B76B-5235A1DB90DB}"/>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5B85-49BA-B76B-5235A1DB90DB}"/>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5B85-49BA-B76B-5235A1DB90DB}"/>
              </c:ext>
            </c:extLst>
          </c:dPt>
          <c:dLbls>
            <c:numFmt formatCode="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endParaRPr lang="es-CO"/>
              </a:p>
            </c:txPr>
            <c:dLblPos val="in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extLst>
                <c:ext xmlns:c15="http://schemas.microsoft.com/office/drawing/2012/chart" uri="{02D57815-91ED-43cb-92C2-25804820EDAC}">
                  <c15:fullRef>
                    <c15:sqref>BD_Resumen!$CE$332:$CE$336</c15:sqref>
                  </c15:fullRef>
                </c:ext>
              </c:extLst>
              <c:f>BD_Resumen!$CE$332:$CE$334</c:f>
              <c:strCache>
                <c:ptCount val="3"/>
                <c:pt idx="0">
                  <c:v>Propulsión humana</c:v>
                </c:pt>
                <c:pt idx="1">
                  <c:v>Electricidad</c:v>
                </c:pt>
                <c:pt idx="2">
                  <c:v>Gasolina</c:v>
                </c:pt>
              </c:strCache>
            </c:strRef>
          </c:cat>
          <c:val>
            <c:numRef>
              <c:extLst>
                <c:ext xmlns:c15="http://schemas.microsoft.com/office/drawing/2012/chart" uri="{02D57815-91ED-43cb-92C2-25804820EDAC}">
                  <c15:fullRef>
                    <c15:sqref>BD_Resumen!$CG$332:$CG$336</c15:sqref>
                  </c15:fullRef>
                </c:ext>
              </c:extLst>
              <c:f>BD_Resumen!$CG$332:$CG$334</c:f>
              <c:numCache>
                <c:formatCode>#,##0</c:formatCode>
                <c:ptCount val="3"/>
                <c:pt idx="0">
                  <c:v>0</c:v>
                </c:pt>
                <c:pt idx="1">
                  <c:v>0</c:v>
                </c:pt>
                <c:pt idx="2">
                  <c:v>0</c:v>
                </c:pt>
              </c:numCache>
            </c:numRef>
          </c:val>
          <c:extLst>
            <c:ext xmlns:c15="http://schemas.microsoft.com/office/drawing/2012/chart" uri="{02D57815-91ED-43cb-92C2-25804820EDAC}">
              <c15:categoryFilterExceptions>
                <c15:categoryFilterException>
                  <c15:sqref>BD_Resumen!$CG$335</c15:sqref>
                  <c15:spPr xmlns:c15="http://schemas.microsoft.com/office/drawing/2012/chart">
                    <a:solidFill>
                      <a:schemeClr val="accent4"/>
                    </a:solidFill>
                    <a:ln w="19050">
                      <a:solidFill>
                        <a:schemeClr val="lt1"/>
                      </a:solidFill>
                    </a:ln>
                    <a:effectLst/>
                  </c15:spPr>
                  <c15:bubble3D val="0"/>
                </c15:categoryFilterException>
                <c15:categoryFilterException>
                  <c15:sqref>BD_Resumen!$CG$336</c15:sqref>
                  <c15:spPr xmlns:c15="http://schemas.microsoft.com/office/drawing/2012/chart">
                    <a:solidFill>
                      <a:schemeClr val="accent5"/>
                    </a:solidFill>
                    <a:ln w="19050">
                      <a:solidFill>
                        <a:schemeClr val="lt1"/>
                      </a:solidFill>
                    </a:ln>
                    <a:effectLst/>
                  </c15:spPr>
                  <c15:bubble3D val="0"/>
                </c15:categoryFilterException>
              </c15:categoryFilterExceptions>
            </c:ext>
            <c:ext xmlns:c16="http://schemas.microsoft.com/office/drawing/2014/chart" uri="{C3380CC4-5D6E-409C-BE32-E72D297353CC}">
              <c16:uniqueId val="{00000006-5B85-49BA-B76B-5235A1DB90DB}"/>
            </c:ext>
          </c:extLst>
        </c:ser>
        <c:dLbls>
          <c:dLblPos val="inEnd"/>
          <c:showLegendKey val="0"/>
          <c:showVal val="1"/>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rtl="0">
            <a:defRPr sz="1000" b="0" i="0" u="none" strike="noStrike" kern="1200" baseline="0">
              <a:solidFill>
                <a:schemeClr val="tx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s-CO"/>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pieChart>
        <c:varyColors val="1"/>
        <c:ser>
          <c:idx val="0"/>
          <c:order val="0"/>
          <c:tx>
            <c:strRef>
              <c:f>BD_Resumen!$CH$331</c:f>
              <c:strCache>
                <c:ptCount val="1"/>
                <c:pt idx="0">
                  <c:v>Motocicleta como conductor</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8C73-4F1F-A240-A690DCAE6289}"/>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8C73-4F1F-A240-A690DCAE6289}"/>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8C73-4F1F-A240-A690DCAE6289}"/>
              </c:ext>
            </c:extLst>
          </c:dPt>
          <c:dLbls>
            <c:numFmt formatCode="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endParaRPr lang="es-CO"/>
              </a:p>
            </c:txPr>
            <c:dLblPos val="in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extLst>
                <c:ext xmlns:c15="http://schemas.microsoft.com/office/drawing/2012/chart" uri="{02D57815-91ED-43cb-92C2-25804820EDAC}">
                  <c15:fullRef>
                    <c15:sqref>BD_Resumen!$CE$332:$CE$336</c15:sqref>
                  </c15:fullRef>
                </c:ext>
              </c:extLst>
              <c:f>BD_Resumen!$CE$333:$CE$335</c:f>
              <c:strCache>
                <c:ptCount val="3"/>
                <c:pt idx="0">
                  <c:v>Electricidad</c:v>
                </c:pt>
                <c:pt idx="1">
                  <c:v>Gasolina</c:v>
                </c:pt>
                <c:pt idx="2">
                  <c:v>Diésel</c:v>
                </c:pt>
              </c:strCache>
            </c:strRef>
          </c:cat>
          <c:val>
            <c:numRef>
              <c:extLst>
                <c:ext xmlns:c15="http://schemas.microsoft.com/office/drawing/2012/chart" uri="{02D57815-91ED-43cb-92C2-25804820EDAC}">
                  <c15:fullRef>
                    <c15:sqref>BD_Resumen!$CH$332:$CH$336</c15:sqref>
                  </c15:fullRef>
                </c:ext>
              </c:extLst>
              <c:f>BD_Resumen!$CH$333:$CH$335</c:f>
              <c:numCache>
                <c:formatCode>#,##0</c:formatCode>
                <c:ptCount val="3"/>
                <c:pt idx="0">
                  <c:v>0</c:v>
                </c:pt>
                <c:pt idx="1">
                  <c:v>3.461689587426326</c:v>
                </c:pt>
                <c:pt idx="2">
                  <c:v>0</c:v>
                </c:pt>
              </c:numCache>
            </c:numRef>
          </c:val>
          <c:extLst>
            <c:ext xmlns:c15="http://schemas.microsoft.com/office/drawing/2012/chart" uri="{02D57815-91ED-43cb-92C2-25804820EDAC}">
              <c15:categoryFilterExceptions>
                <c15:categoryFilterException>
                  <c15:sqref>BD_Resumen!$CH$336</c15:sqref>
                  <c15:spPr xmlns:c15="http://schemas.microsoft.com/office/drawing/2012/chart">
                    <a:solidFill>
                      <a:schemeClr val="accent5"/>
                    </a:solidFill>
                    <a:ln w="19050">
                      <a:solidFill>
                        <a:schemeClr val="lt1"/>
                      </a:solidFill>
                    </a:ln>
                    <a:effectLst/>
                  </c15:spPr>
                  <c15:bubble3D val="0"/>
                </c15:categoryFilterException>
              </c15:categoryFilterExceptions>
            </c:ext>
            <c:ext xmlns:c16="http://schemas.microsoft.com/office/drawing/2014/chart" uri="{C3380CC4-5D6E-409C-BE32-E72D297353CC}">
              <c16:uniqueId val="{00000006-8C73-4F1F-A240-A690DCAE6289}"/>
            </c:ext>
          </c:extLst>
        </c:ser>
        <c:dLbls>
          <c:dLblPos val="inEnd"/>
          <c:showLegendKey val="0"/>
          <c:showVal val="1"/>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rtl="0">
            <a:defRPr sz="1000" b="0" i="0" u="none" strike="noStrike" kern="1200" baseline="0">
              <a:solidFill>
                <a:schemeClr val="tx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s-CO"/>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pieChart>
        <c:varyColors val="1"/>
        <c:ser>
          <c:idx val="0"/>
          <c:order val="0"/>
          <c:tx>
            <c:strRef>
              <c:f>BD_Resumen!$CI$331</c:f>
              <c:strCache>
                <c:ptCount val="1"/>
                <c:pt idx="0">
                  <c:v>Automóvil, camioneta o campero como conductor</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5BE0-466E-8C85-D6367B6E0362}"/>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5BE0-466E-8C85-D6367B6E0362}"/>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5BE0-466E-8C85-D6367B6E0362}"/>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5BE0-466E-8C85-D6367B6E0362}"/>
              </c:ext>
            </c:extLst>
          </c:dPt>
          <c:dLbls>
            <c:numFmt formatCode="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endParaRPr lang="es-CO"/>
              </a:p>
            </c:txPr>
            <c:dLblPos val="in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extLst>
                <c:ext xmlns:c15="http://schemas.microsoft.com/office/drawing/2012/chart" uri="{02D57815-91ED-43cb-92C2-25804820EDAC}">
                  <c15:fullRef>
                    <c15:sqref>BD_Resumen!$CE$332:$CE$336</c15:sqref>
                  </c15:fullRef>
                </c:ext>
              </c:extLst>
              <c:f>BD_Resumen!$CE$333:$CE$336</c:f>
              <c:strCache>
                <c:ptCount val="4"/>
                <c:pt idx="0">
                  <c:v>Electricidad</c:v>
                </c:pt>
                <c:pt idx="1">
                  <c:v>Gasolina</c:v>
                </c:pt>
                <c:pt idx="2">
                  <c:v>Diésel</c:v>
                </c:pt>
                <c:pt idx="3">
                  <c:v>Gas Natural Vehicular - GNV</c:v>
                </c:pt>
              </c:strCache>
            </c:strRef>
          </c:cat>
          <c:val>
            <c:numRef>
              <c:extLst>
                <c:ext xmlns:c15="http://schemas.microsoft.com/office/drawing/2012/chart" uri="{02D57815-91ED-43cb-92C2-25804820EDAC}">
                  <c15:fullRef>
                    <c15:sqref>BD_Resumen!$CI$332:$CI$336</c15:sqref>
                  </c15:fullRef>
                </c:ext>
              </c:extLst>
              <c:f>BD_Resumen!$CI$333:$CI$336</c:f>
              <c:numCache>
                <c:formatCode>#,##0</c:formatCode>
                <c:ptCount val="4"/>
                <c:pt idx="0">
                  <c:v>0</c:v>
                </c:pt>
                <c:pt idx="1">
                  <c:v>0</c:v>
                </c:pt>
                <c:pt idx="2">
                  <c:v>0</c:v>
                </c:pt>
                <c:pt idx="3">
                  <c:v>0</c:v>
                </c:pt>
              </c:numCache>
            </c:numRef>
          </c:val>
          <c:extLst>
            <c:ext xmlns:c15="http://schemas.microsoft.com/office/drawing/2012/chart" uri="{02D57815-91ED-43cb-92C2-25804820EDAC}">
              <c15:categoryFilterExceptions/>
            </c:ext>
            <c:ext xmlns:c16="http://schemas.microsoft.com/office/drawing/2014/chart" uri="{C3380CC4-5D6E-409C-BE32-E72D297353CC}">
              <c16:uniqueId val="{00000008-5BE0-466E-8C85-D6367B6E0362}"/>
            </c:ext>
          </c:extLst>
        </c:ser>
        <c:dLbls>
          <c:dLblPos val="inEnd"/>
          <c:showLegendKey val="0"/>
          <c:showVal val="1"/>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rtl="0">
            <a:defRPr sz="1000" b="0" i="0" u="none" strike="noStrike" kern="1200" baseline="0">
              <a:solidFill>
                <a:schemeClr val="tx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s-CO"/>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manualLayout>
          <c:layoutTarget val="inner"/>
          <c:xMode val="edge"/>
          <c:yMode val="edge"/>
          <c:x val="8.9453352421856355E-2"/>
          <c:y val="0.12116238731028187"/>
          <c:w val="0.84377594846098769"/>
          <c:h val="0.80709003765833609"/>
        </c:manualLayout>
      </c:layout>
      <c:pieChart>
        <c:varyColors val="1"/>
        <c:ser>
          <c:idx val="0"/>
          <c:order val="0"/>
          <c:tx>
            <c:strRef>
              <c:f>BD_Resumen!$CG$303</c:f>
              <c:strCache>
                <c:ptCount val="1"/>
                <c:pt idx="0">
                  <c:v>Disposición al cambio (Pasado)</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6D1B-4DEE-BCD6-79F3BC8E3D25}"/>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6D1B-4DEE-BCD6-79F3BC8E3D25}"/>
              </c:ext>
            </c:extLst>
          </c:dPt>
          <c:dLbls>
            <c:numFmt formatCode="0%;;;" sourceLinked="0"/>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65000"/>
                        <a:lumOff val="35000"/>
                      </a:schemeClr>
                    </a:solidFill>
                    <a:latin typeface="+mn-lt"/>
                    <a:ea typeface="+mn-ea"/>
                    <a:cs typeface="+mn-cs"/>
                  </a:defRPr>
                </a:pPr>
                <a:endParaRPr lang="es-CO"/>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BD_Resumen!$CH$303:$CI$303</c:f>
              <c:strCache>
                <c:ptCount val="2"/>
                <c:pt idx="0">
                  <c:v>No cambiaron</c:v>
                </c:pt>
                <c:pt idx="1">
                  <c:v>Cambiaron</c:v>
                </c:pt>
              </c:strCache>
            </c:strRef>
          </c:cat>
          <c:val>
            <c:numRef>
              <c:f>BD_Resumen!$CH$304:$CI$304</c:f>
              <c:numCache>
                <c:formatCode>#,##0</c:formatCode>
                <c:ptCount val="2"/>
                <c:pt idx="0">
                  <c:v>17.308447937131632</c:v>
                </c:pt>
                <c:pt idx="1">
                  <c:v>3.461689587426326</c:v>
                </c:pt>
              </c:numCache>
            </c:numRef>
          </c:val>
          <c:extLst>
            <c:ext xmlns:c16="http://schemas.microsoft.com/office/drawing/2014/chart" uri="{C3380CC4-5D6E-409C-BE32-E72D297353CC}">
              <c16:uniqueId val="{00000004-6D1B-4DEE-BCD6-79F3BC8E3D25}"/>
            </c:ext>
          </c:extLst>
        </c:ser>
        <c:dLbls>
          <c:showLegendKey val="0"/>
          <c:showVal val="1"/>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s-CO"/>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r>
              <a:rPr lang="es-ES"/>
              <a:t>Disposición al cambio (Futuro)</a:t>
            </a:r>
          </a:p>
        </c:rich>
      </c:tx>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manualLayout>
          <c:layoutTarget val="inner"/>
          <c:xMode val="edge"/>
          <c:yMode val="edge"/>
          <c:x val="8.9453352421856355E-2"/>
          <c:y val="0.12116238731028187"/>
          <c:w val="0.84377594846098769"/>
          <c:h val="0.80709003765833609"/>
        </c:manualLayout>
      </c:layout>
      <c:pieChart>
        <c:varyColors val="1"/>
        <c:ser>
          <c:idx val="0"/>
          <c:order val="0"/>
          <c:tx>
            <c:strRef>
              <c:f>BD_Resumen!$CG$327</c:f>
              <c:strCache>
                <c:ptCount val="1"/>
                <c:pt idx="0">
                  <c:v>Disposición al cambio (Futuro)</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2753-4526-A506-8639D8B7D317}"/>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2753-4526-A506-8639D8B7D317}"/>
              </c:ext>
            </c:extLst>
          </c:dPt>
          <c:dLbls>
            <c:numFmt formatCode="0%;;;" sourceLinked="0"/>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65000"/>
                        <a:lumOff val="35000"/>
                      </a:schemeClr>
                    </a:solidFill>
                    <a:latin typeface="+mn-lt"/>
                    <a:ea typeface="+mn-ea"/>
                    <a:cs typeface="+mn-cs"/>
                  </a:defRPr>
                </a:pPr>
                <a:endParaRPr lang="es-CO"/>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BD_Resumen!$CH$327:$CI$327</c:f>
              <c:strCache>
                <c:ptCount val="2"/>
                <c:pt idx="0">
                  <c:v>No cambiarán</c:v>
                </c:pt>
                <c:pt idx="1">
                  <c:v>Cambiarán</c:v>
                </c:pt>
              </c:strCache>
            </c:strRef>
          </c:cat>
          <c:val>
            <c:numRef>
              <c:f>BD_Resumen!$CH$328:$CI$328</c:f>
              <c:numCache>
                <c:formatCode>#,##0</c:formatCode>
                <c:ptCount val="2"/>
                <c:pt idx="0">
                  <c:v>10.385068762278978</c:v>
                </c:pt>
                <c:pt idx="1">
                  <c:v>10.385068762278978</c:v>
                </c:pt>
              </c:numCache>
            </c:numRef>
          </c:val>
          <c:extLst>
            <c:ext xmlns:c16="http://schemas.microsoft.com/office/drawing/2014/chart" uri="{C3380CC4-5D6E-409C-BE32-E72D297353CC}">
              <c16:uniqueId val="{00000004-2753-4526-A506-8639D8B7D317}"/>
            </c:ext>
          </c:extLst>
        </c:ser>
        <c:dLbls>
          <c:showLegendKey val="0"/>
          <c:showVal val="1"/>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c:chart>
  <c:spPr>
    <a:solidFill>
      <a:schemeClr val="bg1"/>
    </a:solidFill>
    <a:ln w="9525" cap="flat" cmpd="sng" algn="ctr">
      <a:solidFill>
        <a:schemeClr val="bg1">
          <a:lumMod val="85000"/>
        </a:schemeClr>
      </a:solidFill>
      <a:round/>
    </a:ln>
    <a:effectLst/>
  </c:spPr>
  <c:txPr>
    <a:bodyPr/>
    <a:lstStyle/>
    <a:p>
      <a:pPr>
        <a:defRPr/>
      </a:pPr>
      <a:endParaRPr lang="es-CO"/>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BD_Resumen!$CH$194</c:f>
              <c:strCache>
                <c:ptCount val="1"/>
                <c:pt idx="0">
                  <c:v>Llegada</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1">
                        <a:lumMod val="7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BD_Resumen!$CG$195:$CG$218</c:f>
              <c:strCache>
                <c:ptCount val="24"/>
                <c:pt idx="0">
                  <c:v>0:00 - 1:00</c:v>
                </c:pt>
                <c:pt idx="1">
                  <c:v>1:00 - 2:00</c:v>
                </c:pt>
                <c:pt idx="2">
                  <c:v>2:00 - 3:00</c:v>
                </c:pt>
                <c:pt idx="3">
                  <c:v>3:00 - 4:00</c:v>
                </c:pt>
                <c:pt idx="4">
                  <c:v>4:00 - 5:00</c:v>
                </c:pt>
                <c:pt idx="5">
                  <c:v>5:00 - 6:00</c:v>
                </c:pt>
                <c:pt idx="6">
                  <c:v>6:00 - 7:00</c:v>
                </c:pt>
                <c:pt idx="7">
                  <c:v>7:00 - 8:00</c:v>
                </c:pt>
                <c:pt idx="8">
                  <c:v>8:00 - 9:00</c:v>
                </c:pt>
                <c:pt idx="9">
                  <c:v>9:00 - 10:00</c:v>
                </c:pt>
                <c:pt idx="10">
                  <c:v>10:00 - 11:00</c:v>
                </c:pt>
                <c:pt idx="11">
                  <c:v>11:00 - 12:00</c:v>
                </c:pt>
                <c:pt idx="12">
                  <c:v>12:00 - 13:00</c:v>
                </c:pt>
                <c:pt idx="13">
                  <c:v>13:00 - 14:00</c:v>
                </c:pt>
                <c:pt idx="14">
                  <c:v>14:00 - 15:00</c:v>
                </c:pt>
                <c:pt idx="15">
                  <c:v>15:00 - 16:00</c:v>
                </c:pt>
                <c:pt idx="16">
                  <c:v>16:00 - 17:00</c:v>
                </c:pt>
                <c:pt idx="17">
                  <c:v>17:00 - 18:00</c:v>
                </c:pt>
                <c:pt idx="18">
                  <c:v>18:00 - 19:00</c:v>
                </c:pt>
                <c:pt idx="19">
                  <c:v>19:00 - 20:00</c:v>
                </c:pt>
                <c:pt idx="20">
                  <c:v>20:00 - 21:00</c:v>
                </c:pt>
                <c:pt idx="21">
                  <c:v>21:00 - 22:00</c:v>
                </c:pt>
                <c:pt idx="22">
                  <c:v>22:00 - 23:00</c:v>
                </c:pt>
                <c:pt idx="23">
                  <c:v>23:00 - 0:00</c:v>
                </c:pt>
              </c:strCache>
            </c:strRef>
          </c:cat>
          <c:val>
            <c:numRef>
              <c:f>BD_Resumen!$CH$195:$CH$218</c:f>
              <c:numCache>
                <c:formatCode>#,##0</c:formatCode>
                <c:ptCount val="24"/>
                <c:pt idx="0">
                  <c:v>0</c:v>
                </c:pt>
                <c:pt idx="1">
                  <c:v>0</c:v>
                </c:pt>
                <c:pt idx="2">
                  <c:v>0</c:v>
                </c:pt>
                <c:pt idx="3">
                  <c:v>0</c:v>
                </c:pt>
                <c:pt idx="4">
                  <c:v>0</c:v>
                </c:pt>
                <c:pt idx="5">
                  <c:v>0</c:v>
                </c:pt>
                <c:pt idx="6">
                  <c:v>3.461689587426326</c:v>
                </c:pt>
                <c:pt idx="7">
                  <c:v>13.846758349705304</c:v>
                </c:pt>
                <c:pt idx="8">
                  <c:v>0</c:v>
                </c:pt>
                <c:pt idx="9">
                  <c:v>0</c:v>
                </c:pt>
                <c:pt idx="10">
                  <c:v>0</c:v>
                </c:pt>
                <c:pt idx="11">
                  <c:v>0</c:v>
                </c:pt>
                <c:pt idx="12">
                  <c:v>0</c:v>
                </c:pt>
                <c:pt idx="13">
                  <c:v>0</c:v>
                </c:pt>
                <c:pt idx="14">
                  <c:v>0</c:v>
                </c:pt>
                <c:pt idx="15">
                  <c:v>0</c:v>
                </c:pt>
                <c:pt idx="16">
                  <c:v>0</c:v>
                </c:pt>
                <c:pt idx="17">
                  <c:v>3.461689587426326</c:v>
                </c:pt>
                <c:pt idx="18">
                  <c:v>0</c:v>
                </c:pt>
                <c:pt idx="19">
                  <c:v>0</c:v>
                </c:pt>
                <c:pt idx="20">
                  <c:v>0</c:v>
                </c:pt>
                <c:pt idx="21">
                  <c:v>0</c:v>
                </c:pt>
                <c:pt idx="22">
                  <c:v>0</c:v>
                </c:pt>
                <c:pt idx="23">
                  <c:v>0</c:v>
                </c:pt>
              </c:numCache>
            </c:numRef>
          </c:val>
          <c:extLst>
            <c:ext xmlns:c16="http://schemas.microsoft.com/office/drawing/2014/chart" uri="{C3380CC4-5D6E-409C-BE32-E72D297353CC}">
              <c16:uniqueId val="{00000000-8C56-4186-9419-555A07B34847}"/>
            </c:ext>
          </c:extLst>
        </c:ser>
        <c:ser>
          <c:idx val="1"/>
          <c:order val="1"/>
          <c:tx>
            <c:strRef>
              <c:f>BD_Resumen!$CI$194</c:f>
              <c:strCache>
                <c:ptCount val="1"/>
                <c:pt idx="0">
                  <c:v>Salida</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2">
                        <a:lumMod val="7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BD_Resumen!$CG$195:$CG$218</c:f>
              <c:strCache>
                <c:ptCount val="24"/>
                <c:pt idx="0">
                  <c:v>0:00 - 1:00</c:v>
                </c:pt>
                <c:pt idx="1">
                  <c:v>1:00 - 2:00</c:v>
                </c:pt>
                <c:pt idx="2">
                  <c:v>2:00 - 3:00</c:v>
                </c:pt>
                <c:pt idx="3">
                  <c:v>3:00 - 4:00</c:v>
                </c:pt>
                <c:pt idx="4">
                  <c:v>4:00 - 5:00</c:v>
                </c:pt>
                <c:pt idx="5">
                  <c:v>5:00 - 6:00</c:v>
                </c:pt>
                <c:pt idx="6">
                  <c:v>6:00 - 7:00</c:v>
                </c:pt>
                <c:pt idx="7">
                  <c:v>7:00 - 8:00</c:v>
                </c:pt>
                <c:pt idx="8">
                  <c:v>8:00 - 9:00</c:v>
                </c:pt>
                <c:pt idx="9">
                  <c:v>9:00 - 10:00</c:v>
                </c:pt>
                <c:pt idx="10">
                  <c:v>10:00 - 11:00</c:v>
                </c:pt>
                <c:pt idx="11">
                  <c:v>11:00 - 12:00</c:v>
                </c:pt>
                <c:pt idx="12">
                  <c:v>12:00 - 13:00</c:v>
                </c:pt>
                <c:pt idx="13">
                  <c:v>13:00 - 14:00</c:v>
                </c:pt>
                <c:pt idx="14">
                  <c:v>14:00 - 15:00</c:v>
                </c:pt>
                <c:pt idx="15">
                  <c:v>15:00 - 16:00</c:v>
                </c:pt>
                <c:pt idx="16">
                  <c:v>16:00 - 17:00</c:v>
                </c:pt>
                <c:pt idx="17">
                  <c:v>17:00 - 18:00</c:v>
                </c:pt>
                <c:pt idx="18">
                  <c:v>18:00 - 19:00</c:v>
                </c:pt>
                <c:pt idx="19">
                  <c:v>19:00 - 20:00</c:v>
                </c:pt>
                <c:pt idx="20">
                  <c:v>20:00 - 21:00</c:v>
                </c:pt>
                <c:pt idx="21">
                  <c:v>21:00 - 22:00</c:v>
                </c:pt>
                <c:pt idx="22">
                  <c:v>22:00 - 23:00</c:v>
                </c:pt>
                <c:pt idx="23">
                  <c:v>23:00 - 0:00</c:v>
                </c:pt>
              </c:strCache>
            </c:strRef>
          </c:cat>
          <c:val>
            <c:numRef>
              <c:f>BD_Resumen!$CI$195:$CI$218</c:f>
              <c:numCache>
                <c:formatCode>#,##0</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10.385068762278978</c:v>
                </c:pt>
                <c:pt idx="17">
                  <c:v>6.9233791748526521</c:v>
                </c:pt>
                <c:pt idx="18">
                  <c:v>0</c:v>
                </c:pt>
                <c:pt idx="19">
                  <c:v>0</c:v>
                </c:pt>
                <c:pt idx="20">
                  <c:v>0</c:v>
                </c:pt>
                <c:pt idx="21">
                  <c:v>3.461689587426326</c:v>
                </c:pt>
                <c:pt idx="22">
                  <c:v>0</c:v>
                </c:pt>
                <c:pt idx="23">
                  <c:v>0</c:v>
                </c:pt>
              </c:numCache>
            </c:numRef>
          </c:val>
          <c:extLst>
            <c:ext xmlns:c16="http://schemas.microsoft.com/office/drawing/2014/chart" uri="{C3380CC4-5D6E-409C-BE32-E72D297353CC}">
              <c16:uniqueId val="{00000001-8C56-4186-9419-555A07B34847}"/>
            </c:ext>
          </c:extLst>
        </c:ser>
        <c:dLbls>
          <c:dLblPos val="outEnd"/>
          <c:showLegendKey val="0"/>
          <c:showVal val="1"/>
          <c:showCatName val="0"/>
          <c:showSerName val="0"/>
          <c:showPercent val="0"/>
          <c:showBubbleSize val="0"/>
        </c:dLbls>
        <c:gapWidth val="219"/>
        <c:overlap val="-27"/>
        <c:axId val="2011044624"/>
        <c:axId val="1705053312"/>
      </c:barChart>
      <c:catAx>
        <c:axId val="20110446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705053312"/>
        <c:crosses val="autoZero"/>
        <c:auto val="1"/>
        <c:lblAlgn val="ctr"/>
        <c:lblOffset val="100"/>
        <c:noMultiLvlLbl val="0"/>
      </c:catAx>
      <c:valAx>
        <c:axId val="17050533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s-CO"/>
          </a:p>
        </c:txPr>
        <c:crossAx val="20110446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500"/>
      </a:pPr>
      <a:endParaRPr lang="es-CO"/>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manualLayout>
          <c:layoutTarget val="inner"/>
          <c:xMode val="edge"/>
          <c:yMode val="edge"/>
          <c:x val="6.9213442617918369E-2"/>
          <c:y val="0.18244444444444446"/>
          <c:w val="0.54481205200227167"/>
          <c:h val="0.80487641723356007"/>
        </c:manualLayout>
      </c:layout>
      <c:pieChart>
        <c:varyColors val="1"/>
        <c:ser>
          <c:idx val="0"/>
          <c:order val="0"/>
          <c:tx>
            <c:strRef>
              <c:f>BD_Resumen!$CJ$220</c:f>
              <c:strCache>
                <c:ptCount val="1"/>
                <c:pt idx="0">
                  <c:v>Modo Principal</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BE26-4102-BC7B-DBBC2DE2BDA1}"/>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BE26-4102-BC7B-DBBC2DE2BDA1}"/>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BE26-4102-BC7B-DBBC2DE2BDA1}"/>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BE26-4102-BC7B-DBBC2DE2BDA1}"/>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BE26-4102-BC7B-DBBC2DE2BDA1}"/>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BE26-4102-BC7B-DBBC2DE2BDA1}"/>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BE26-4102-BC7B-DBBC2DE2BDA1}"/>
              </c:ext>
            </c:extLst>
          </c:dPt>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s-CO"/>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BD_Resumen!$CI$221:$CI$227</c:f>
              <c:strCache>
                <c:ptCount val="7"/>
                <c:pt idx="0">
                  <c:v>Transporte Público</c:v>
                </c:pt>
                <c:pt idx="1">
                  <c:v>Teletrabajo</c:v>
                </c:pt>
                <c:pt idx="2">
                  <c:v>Conductor Transporte Privado</c:v>
                </c:pt>
                <c:pt idx="3">
                  <c:v>Vehículo institucional</c:v>
                </c:pt>
                <c:pt idx="4">
                  <c:v>Bicicleta y patineta</c:v>
                </c:pt>
                <c:pt idx="5">
                  <c:v>Pasajero Transporte Privado</c:v>
                </c:pt>
                <c:pt idx="6">
                  <c:v>A pie o silla de ruedas</c:v>
                </c:pt>
              </c:strCache>
            </c:strRef>
          </c:cat>
          <c:val>
            <c:numRef>
              <c:f>BD_Resumen!$CJ$221:$CJ$227</c:f>
              <c:numCache>
                <c:formatCode>#,##0</c:formatCode>
                <c:ptCount val="7"/>
                <c:pt idx="0">
                  <c:v>3.461689587426326</c:v>
                </c:pt>
                <c:pt idx="1">
                  <c:v>0</c:v>
                </c:pt>
                <c:pt idx="2">
                  <c:v>3.461689587426326</c:v>
                </c:pt>
                <c:pt idx="3">
                  <c:v>0</c:v>
                </c:pt>
                <c:pt idx="4">
                  <c:v>6.9233791748526521</c:v>
                </c:pt>
                <c:pt idx="5">
                  <c:v>0</c:v>
                </c:pt>
                <c:pt idx="6">
                  <c:v>6.9233791748526521</c:v>
                </c:pt>
              </c:numCache>
            </c:numRef>
          </c:val>
          <c:extLst>
            <c:ext xmlns:c16="http://schemas.microsoft.com/office/drawing/2014/chart" uri="{C3380CC4-5D6E-409C-BE32-E72D297353CC}">
              <c16:uniqueId val="{0000000E-BE26-4102-BC7B-DBBC2DE2BDA1}"/>
            </c:ext>
          </c:extLst>
        </c:ser>
        <c:dLbls>
          <c:showLegendKey val="0"/>
          <c:showVal val="1"/>
          <c:showCatName val="0"/>
          <c:showSerName val="0"/>
          <c:showPercent val="0"/>
          <c:showBubbleSize val="0"/>
          <c:showLeaderLines val="1"/>
        </c:dLbls>
        <c:firstSliceAng val="0"/>
      </c:pieChart>
      <c:spPr>
        <a:noFill/>
        <a:ln>
          <a:noFill/>
        </a:ln>
        <a:effectLst/>
      </c:spPr>
    </c:plotArea>
    <c:legend>
      <c:legendPos val="r"/>
      <c:layout>
        <c:manualLayout>
          <c:xMode val="edge"/>
          <c:yMode val="edge"/>
          <c:x val="0.59713958482462415"/>
          <c:y val="0.24756579906678333"/>
          <c:w val="0.38467859699355761"/>
          <c:h val="0.6346716426071741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manualLayout>
          <c:layoutTarget val="inner"/>
          <c:xMode val="edge"/>
          <c:yMode val="edge"/>
          <c:x val="6.9213442617918369E-2"/>
          <c:y val="0.18244444444444446"/>
          <c:w val="0.54481205200227167"/>
          <c:h val="0.80487641723356007"/>
        </c:manualLayout>
      </c:layout>
      <c:pieChart>
        <c:varyColors val="1"/>
        <c:ser>
          <c:idx val="0"/>
          <c:order val="0"/>
          <c:tx>
            <c:strRef>
              <c:f>BD_Resumen!$CJ$229</c:f>
              <c:strCache>
                <c:ptCount val="1"/>
                <c:pt idx="0">
                  <c:v>Modo Auxiliar</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6756-4666-A5E2-9B9C2CE71A8E}"/>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6756-4666-A5E2-9B9C2CE71A8E}"/>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6756-4666-A5E2-9B9C2CE71A8E}"/>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6756-4666-A5E2-9B9C2CE71A8E}"/>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6756-4666-A5E2-9B9C2CE71A8E}"/>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6756-4666-A5E2-9B9C2CE71A8E}"/>
              </c:ext>
            </c:extLst>
          </c:dPt>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s-CO"/>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extLst>
                <c:ext xmlns:c15="http://schemas.microsoft.com/office/drawing/2012/chart" uri="{02D57815-91ED-43cb-92C2-25804820EDAC}">
                  <c15:fullRef>
                    <c15:sqref>BD_Resumen!$CI$230:$CI$236</c15:sqref>
                  </c15:fullRef>
                </c:ext>
              </c:extLst>
              <c:f>BD_Resumen!$CI$230:$CI$235</c:f>
              <c:strCache>
                <c:ptCount val="6"/>
                <c:pt idx="0">
                  <c:v>Transporte Público</c:v>
                </c:pt>
                <c:pt idx="1">
                  <c:v>Teletrabajo</c:v>
                </c:pt>
                <c:pt idx="2">
                  <c:v>Conductor Transporte Privado</c:v>
                </c:pt>
                <c:pt idx="3">
                  <c:v>Vehículo institucional</c:v>
                </c:pt>
                <c:pt idx="4">
                  <c:v>Bicicleta y patineta</c:v>
                </c:pt>
                <c:pt idx="5">
                  <c:v>Pasajero Transporte Privado</c:v>
                </c:pt>
              </c:strCache>
            </c:strRef>
          </c:cat>
          <c:val>
            <c:numRef>
              <c:extLst>
                <c:ext xmlns:c15="http://schemas.microsoft.com/office/drawing/2012/chart" uri="{02D57815-91ED-43cb-92C2-25804820EDAC}">
                  <c15:fullRef>
                    <c15:sqref>BD_Resumen!$CJ$230:$CJ$236</c15:sqref>
                  </c15:fullRef>
                </c:ext>
              </c:extLst>
              <c:f>BD_Resumen!$CJ$230:$CJ$235</c:f>
              <c:numCache>
                <c:formatCode>#,##0</c:formatCode>
                <c:ptCount val="6"/>
                <c:pt idx="0">
                  <c:v>0</c:v>
                </c:pt>
                <c:pt idx="1">
                  <c:v>0</c:v>
                </c:pt>
                <c:pt idx="2">
                  <c:v>0</c:v>
                </c:pt>
                <c:pt idx="3">
                  <c:v>0</c:v>
                </c:pt>
                <c:pt idx="4">
                  <c:v>0</c:v>
                </c:pt>
                <c:pt idx="5">
                  <c:v>0</c:v>
                </c:pt>
              </c:numCache>
            </c:numRef>
          </c:val>
          <c:extLst>
            <c:ext xmlns:c15="http://schemas.microsoft.com/office/drawing/2012/chart" uri="{02D57815-91ED-43cb-92C2-25804820EDAC}">
              <c15:categoryFilterExceptions>
                <c15:categoryFilterException>
                  <c15:sqref>BD_Resumen!$CJ$236</c15:sqref>
                  <c15:spPr xmlns:c15="http://schemas.microsoft.com/office/drawing/2012/chart">
                    <a:solidFill>
                      <a:schemeClr val="accent1">
                        <a:lumMod val="60000"/>
                      </a:schemeClr>
                    </a:solidFill>
                    <a:ln w="19050">
                      <a:solidFill>
                        <a:schemeClr val="lt1"/>
                      </a:solidFill>
                    </a:ln>
                    <a:effectLst/>
                  </c15:spPr>
                  <c15:bubble3D val="0"/>
                </c15:categoryFilterException>
              </c15:categoryFilterExceptions>
            </c:ext>
            <c:ext xmlns:c16="http://schemas.microsoft.com/office/drawing/2014/chart" uri="{C3380CC4-5D6E-409C-BE32-E72D297353CC}">
              <c16:uniqueId val="{0000000C-6756-4666-A5E2-9B9C2CE71A8E}"/>
            </c:ext>
          </c:extLst>
        </c:ser>
        <c:dLbls>
          <c:showLegendKey val="0"/>
          <c:showVal val="1"/>
          <c:showCatName val="0"/>
          <c:showSerName val="0"/>
          <c:showPercent val="0"/>
          <c:showBubbleSize val="0"/>
          <c:showLeaderLines val="1"/>
        </c:dLbls>
        <c:firstSliceAng val="0"/>
      </c:pieChart>
      <c:spPr>
        <a:noFill/>
        <a:ln>
          <a:noFill/>
        </a:ln>
        <a:effectLst/>
      </c:spPr>
    </c:plotArea>
    <c:legend>
      <c:legendPos val="r"/>
      <c:legendEntry>
        <c:idx val="1"/>
        <c:delete val="1"/>
      </c:legendEntry>
      <c:layout>
        <c:manualLayout>
          <c:xMode val="edge"/>
          <c:yMode val="edge"/>
          <c:x val="0.58804867573371511"/>
          <c:y val="0.29289939345444804"/>
          <c:w val="0.3937695060844667"/>
          <c:h val="0.5440045129796009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a:t>Disposición al</a:t>
            </a:r>
            <a:r>
              <a:rPr lang="en-US" sz="1400" baseline="0"/>
              <a:t> cambio - Pasado</a:t>
            </a:r>
            <a:endParaRPr lang="en-US" sz="1400"/>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stacked"/>
        <c:varyColors val="0"/>
        <c:ser>
          <c:idx val="0"/>
          <c:order val="0"/>
          <c:tx>
            <c:strRef>
              <c:f>BD_Resumen!$CG$282</c:f>
              <c:strCache>
                <c:ptCount val="1"/>
                <c:pt idx="0">
                  <c:v>Dejaron de usar</c:v>
                </c:pt>
              </c:strCache>
            </c:strRef>
          </c:tx>
          <c:spPr>
            <a:solidFill>
              <a:schemeClr val="accent1"/>
            </a:solidFill>
            <a:ln w="19050">
              <a:solidFill>
                <a:schemeClr val="lt1"/>
              </a:solid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002060"/>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BD_Resumen!$CE$283:$CE$301</c:f>
              <c:strCache>
                <c:ptCount val="19"/>
                <c:pt idx="0">
                  <c:v>Transmilenio</c:v>
                </c:pt>
                <c:pt idx="1">
                  <c:v>Teletrabajo</c:v>
                </c:pt>
                <c:pt idx="2">
                  <c:v>Bicicleta</c:v>
                </c:pt>
                <c:pt idx="3">
                  <c:v>SITP</c:v>
                </c:pt>
                <c:pt idx="4">
                  <c:v>Automóvil conductor</c:v>
                </c:pt>
                <c:pt idx="5">
                  <c:v>Motocicleta conductor</c:v>
                </c:pt>
                <c:pt idx="6">
                  <c:v>Ruta institucional</c:v>
                </c:pt>
                <c:pt idx="7">
                  <c:v>Vehiculo institucional</c:v>
                </c:pt>
                <c:pt idx="8">
                  <c:v>Taxi</c:v>
                </c:pt>
                <c:pt idx="9">
                  <c:v>A pie</c:v>
                </c:pt>
                <c:pt idx="10">
                  <c:v>Bus intermunicipal</c:v>
                </c:pt>
                <c:pt idx="11">
                  <c:v>Automóvil pasajero</c:v>
                </c:pt>
                <c:pt idx="12">
                  <c:v>TPC</c:v>
                </c:pt>
                <c:pt idx="13">
                  <c:v>Patineta</c:v>
                </c:pt>
                <c:pt idx="14">
                  <c:v>Motocicleta pasajero</c:v>
                </c:pt>
                <c:pt idx="15">
                  <c:v>Alimentador</c:v>
                </c:pt>
                <c:pt idx="16">
                  <c:v>Transmicable</c:v>
                </c:pt>
                <c:pt idx="17">
                  <c:v>Bicitaxi</c:v>
                </c:pt>
                <c:pt idx="18">
                  <c:v>Provisional</c:v>
                </c:pt>
              </c:strCache>
            </c:strRef>
          </c:cat>
          <c:val>
            <c:numRef>
              <c:f>BD_Resumen!$CG$283:$CG$301</c:f>
              <c:numCache>
                <c:formatCode>#,##0</c:formatCode>
                <c:ptCount val="19"/>
                <c:pt idx="0">
                  <c:v>3.461689587426326</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B0F-40FB-BE08-9AE4BCC94D98}"/>
            </c:ext>
          </c:extLst>
        </c:ser>
        <c:ser>
          <c:idx val="1"/>
          <c:order val="1"/>
          <c:tx>
            <c:strRef>
              <c:f>BD_Resumen!$CH$282</c:f>
              <c:strCache>
                <c:ptCount val="1"/>
                <c:pt idx="0">
                  <c:v>No cambiaron</c:v>
                </c:pt>
              </c:strCache>
            </c:strRef>
          </c:tx>
          <c:spPr>
            <a:solidFill>
              <a:schemeClr val="accent2"/>
            </a:solidFill>
            <a:ln w="19050">
              <a:solidFill>
                <a:schemeClr val="lt1"/>
              </a:solid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2">
                        <a:lumMod val="50000"/>
                      </a:schemeClr>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BD_Resumen!$CE$283:$CE$301</c:f>
              <c:strCache>
                <c:ptCount val="19"/>
                <c:pt idx="0">
                  <c:v>Transmilenio</c:v>
                </c:pt>
                <c:pt idx="1">
                  <c:v>Teletrabajo</c:v>
                </c:pt>
                <c:pt idx="2">
                  <c:v>Bicicleta</c:v>
                </c:pt>
                <c:pt idx="3">
                  <c:v>SITP</c:v>
                </c:pt>
                <c:pt idx="4">
                  <c:v>Automóvil conductor</c:v>
                </c:pt>
                <c:pt idx="5">
                  <c:v>Motocicleta conductor</c:v>
                </c:pt>
                <c:pt idx="6">
                  <c:v>Ruta institucional</c:v>
                </c:pt>
                <c:pt idx="7">
                  <c:v>Vehiculo institucional</c:v>
                </c:pt>
                <c:pt idx="8">
                  <c:v>Taxi</c:v>
                </c:pt>
                <c:pt idx="9">
                  <c:v>A pie</c:v>
                </c:pt>
                <c:pt idx="10">
                  <c:v>Bus intermunicipal</c:v>
                </c:pt>
                <c:pt idx="11">
                  <c:v>Automóvil pasajero</c:v>
                </c:pt>
                <c:pt idx="12">
                  <c:v>TPC</c:v>
                </c:pt>
                <c:pt idx="13">
                  <c:v>Patineta</c:v>
                </c:pt>
                <c:pt idx="14">
                  <c:v>Motocicleta pasajero</c:v>
                </c:pt>
                <c:pt idx="15">
                  <c:v>Alimentador</c:v>
                </c:pt>
                <c:pt idx="16">
                  <c:v>Transmicable</c:v>
                </c:pt>
                <c:pt idx="17">
                  <c:v>Bicitaxi</c:v>
                </c:pt>
                <c:pt idx="18">
                  <c:v>Provisional</c:v>
                </c:pt>
              </c:strCache>
            </c:strRef>
          </c:cat>
          <c:val>
            <c:numRef>
              <c:f>BD_Resumen!$CH$283:$CH$301</c:f>
              <c:numCache>
                <c:formatCode>#,##0</c:formatCode>
                <c:ptCount val="19"/>
                <c:pt idx="0">
                  <c:v>0</c:v>
                </c:pt>
                <c:pt idx="1">
                  <c:v>0</c:v>
                </c:pt>
                <c:pt idx="2">
                  <c:v>6.9233791748526521</c:v>
                </c:pt>
                <c:pt idx="3">
                  <c:v>0</c:v>
                </c:pt>
                <c:pt idx="4">
                  <c:v>0</c:v>
                </c:pt>
                <c:pt idx="5">
                  <c:v>3.461689587426326</c:v>
                </c:pt>
                <c:pt idx="6">
                  <c:v>0</c:v>
                </c:pt>
                <c:pt idx="7">
                  <c:v>0</c:v>
                </c:pt>
                <c:pt idx="8">
                  <c:v>3.461689587426326</c:v>
                </c:pt>
                <c:pt idx="9">
                  <c:v>3.461689587426326</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1-5B0F-40FB-BE08-9AE4BCC94D98}"/>
            </c:ext>
          </c:extLst>
        </c:ser>
        <c:ser>
          <c:idx val="2"/>
          <c:order val="2"/>
          <c:tx>
            <c:strRef>
              <c:f>BD_Resumen!$CI$282</c:f>
              <c:strCache>
                <c:ptCount val="1"/>
                <c:pt idx="0">
                  <c:v>Cambiaron</c:v>
                </c:pt>
              </c:strCache>
            </c:strRef>
          </c:tx>
          <c:spPr>
            <a:solidFill>
              <a:schemeClr val="accent3"/>
            </a:solidFill>
            <a:ln w="19050">
              <a:solidFill>
                <a:schemeClr val="lt1"/>
              </a:solid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95000"/>
                        <a:lumOff val="5000"/>
                      </a:schemeClr>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BD_Resumen!$CE$283:$CE$301</c:f>
              <c:strCache>
                <c:ptCount val="19"/>
                <c:pt idx="0">
                  <c:v>Transmilenio</c:v>
                </c:pt>
                <c:pt idx="1">
                  <c:v>Teletrabajo</c:v>
                </c:pt>
                <c:pt idx="2">
                  <c:v>Bicicleta</c:v>
                </c:pt>
                <c:pt idx="3">
                  <c:v>SITP</c:v>
                </c:pt>
                <c:pt idx="4">
                  <c:v>Automóvil conductor</c:v>
                </c:pt>
                <c:pt idx="5">
                  <c:v>Motocicleta conductor</c:v>
                </c:pt>
                <c:pt idx="6">
                  <c:v>Ruta institucional</c:v>
                </c:pt>
                <c:pt idx="7">
                  <c:v>Vehiculo institucional</c:v>
                </c:pt>
                <c:pt idx="8">
                  <c:v>Taxi</c:v>
                </c:pt>
                <c:pt idx="9">
                  <c:v>A pie</c:v>
                </c:pt>
                <c:pt idx="10">
                  <c:v>Bus intermunicipal</c:v>
                </c:pt>
                <c:pt idx="11">
                  <c:v>Automóvil pasajero</c:v>
                </c:pt>
                <c:pt idx="12">
                  <c:v>TPC</c:v>
                </c:pt>
                <c:pt idx="13">
                  <c:v>Patineta</c:v>
                </c:pt>
                <c:pt idx="14">
                  <c:v>Motocicleta pasajero</c:v>
                </c:pt>
                <c:pt idx="15">
                  <c:v>Alimentador</c:v>
                </c:pt>
                <c:pt idx="16">
                  <c:v>Transmicable</c:v>
                </c:pt>
                <c:pt idx="17">
                  <c:v>Bicitaxi</c:v>
                </c:pt>
                <c:pt idx="18">
                  <c:v>Provisional</c:v>
                </c:pt>
              </c:strCache>
            </c:strRef>
          </c:cat>
          <c:val>
            <c:numRef>
              <c:f>BD_Resumen!$CI$283:$CI$301</c:f>
              <c:numCache>
                <c:formatCode>#,##0</c:formatCode>
                <c:ptCount val="19"/>
                <c:pt idx="0">
                  <c:v>0</c:v>
                </c:pt>
                <c:pt idx="1">
                  <c:v>0</c:v>
                </c:pt>
                <c:pt idx="2">
                  <c:v>0</c:v>
                </c:pt>
                <c:pt idx="3">
                  <c:v>0</c:v>
                </c:pt>
                <c:pt idx="4">
                  <c:v>0</c:v>
                </c:pt>
                <c:pt idx="5">
                  <c:v>0</c:v>
                </c:pt>
                <c:pt idx="6">
                  <c:v>0</c:v>
                </c:pt>
                <c:pt idx="7">
                  <c:v>0</c:v>
                </c:pt>
                <c:pt idx="8">
                  <c:v>0</c:v>
                </c:pt>
                <c:pt idx="9">
                  <c:v>3.461689587426326</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2-5B0F-40FB-BE08-9AE4BCC94D98}"/>
            </c:ext>
          </c:extLst>
        </c:ser>
        <c:dLbls>
          <c:dLblPos val="inBase"/>
          <c:showLegendKey val="0"/>
          <c:showVal val="1"/>
          <c:showCatName val="0"/>
          <c:showSerName val="0"/>
          <c:showPercent val="0"/>
          <c:showBubbleSize val="0"/>
        </c:dLbls>
        <c:gapWidth val="100"/>
        <c:overlap val="100"/>
        <c:axId val="1923150560"/>
        <c:axId val="1923151392"/>
      </c:barChart>
      <c:catAx>
        <c:axId val="192315056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923151392"/>
        <c:crosses val="autoZero"/>
        <c:auto val="1"/>
        <c:lblAlgn val="ctr"/>
        <c:lblOffset val="100"/>
        <c:noMultiLvlLbl val="0"/>
      </c:catAx>
      <c:valAx>
        <c:axId val="192315139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r>
                  <a:rPr lang="en-US" sz="900"/>
                  <a:t>[Colaboradores]</a:t>
                </a:r>
              </a:p>
            </c:rich>
          </c:tx>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s-CO"/>
          </a:p>
        </c:txPr>
        <c:crossAx val="19231505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manualLayout>
          <c:layoutTarget val="inner"/>
          <c:xMode val="edge"/>
          <c:yMode val="edge"/>
          <c:x val="6.9213442617918369E-2"/>
          <c:y val="0.18244444444444446"/>
          <c:w val="0.54481205200227167"/>
          <c:h val="0.80487641723356007"/>
        </c:manualLayout>
      </c:layout>
      <c:pieChart>
        <c:varyColors val="1"/>
        <c:ser>
          <c:idx val="0"/>
          <c:order val="0"/>
          <c:tx>
            <c:strRef>
              <c:f>BD_Resumen!$CI$2</c:f>
              <c:strCache>
                <c:ptCount val="1"/>
                <c:pt idx="0">
                  <c:v>Género</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ADF7-4703-9275-CBFEE28077E4}"/>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ADF7-4703-9275-CBFEE28077E4}"/>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ADF7-4703-9275-CBFEE28077E4}"/>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28A2-428E-9519-1D4008FE194B}"/>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65000"/>
                        <a:lumOff val="35000"/>
                      </a:schemeClr>
                    </a:solidFill>
                    <a:latin typeface="+mn-lt"/>
                    <a:ea typeface="+mn-ea"/>
                    <a:cs typeface="+mn-cs"/>
                  </a:defRPr>
                </a:pPr>
                <a:endParaRPr lang="es-CO"/>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BD_Resumen!$CI$3:$CI$6</c:f>
              <c:strCache>
                <c:ptCount val="4"/>
                <c:pt idx="0">
                  <c:v>Hombre</c:v>
                </c:pt>
                <c:pt idx="1">
                  <c:v>Mujer</c:v>
                </c:pt>
                <c:pt idx="2">
                  <c:v>Prefiero no decir</c:v>
                </c:pt>
                <c:pt idx="3">
                  <c:v>No Binario</c:v>
                </c:pt>
              </c:strCache>
            </c:strRef>
          </c:cat>
          <c:val>
            <c:numRef>
              <c:f>BD_Resumen!$CJ$3:$CJ$6</c:f>
              <c:numCache>
                <c:formatCode>#,##0</c:formatCode>
                <c:ptCount val="4"/>
                <c:pt idx="0">
                  <c:v>3.461689587426326</c:v>
                </c:pt>
                <c:pt idx="1">
                  <c:v>17.308447937131632</c:v>
                </c:pt>
                <c:pt idx="2">
                  <c:v>0</c:v>
                </c:pt>
                <c:pt idx="3">
                  <c:v>0</c:v>
                </c:pt>
              </c:numCache>
            </c:numRef>
          </c:val>
          <c:extLst>
            <c:ext xmlns:c16="http://schemas.microsoft.com/office/drawing/2014/chart" uri="{C3380CC4-5D6E-409C-BE32-E72D297353CC}">
              <c16:uniqueId val="{00000006-ADF7-4703-9275-CBFEE28077E4}"/>
            </c:ext>
          </c:extLst>
        </c:ser>
        <c:dLbls>
          <c:showLegendKey val="0"/>
          <c:showVal val="1"/>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75000"/>
        </a:schemeClr>
      </a:solidFill>
      <a:round/>
    </a:ln>
    <a:effectLst/>
  </c:spPr>
  <c:txPr>
    <a:bodyPr/>
    <a:lstStyle/>
    <a:p>
      <a:pPr>
        <a:defRPr/>
      </a:pPr>
      <a:endParaRPr lang="es-CO"/>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ES"/>
              <a:t>Disposición al cambio - Futuro</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stacked"/>
        <c:varyColors val="0"/>
        <c:ser>
          <c:idx val="0"/>
          <c:order val="0"/>
          <c:tx>
            <c:strRef>
              <c:f>BD_Resumen!$CG$306</c:f>
              <c:strCache>
                <c:ptCount val="1"/>
                <c:pt idx="0">
                  <c:v>Dejaran de usar</c:v>
                </c:pt>
              </c:strCache>
            </c:strRef>
          </c:tx>
          <c:spPr>
            <a:solidFill>
              <a:schemeClr val="accent1"/>
            </a:solidFill>
            <a:ln w="19050">
              <a:solidFill>
                <a:schemeClr val="lt1"/>
              </a:solid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002060"/>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BD_Resumen!$CE$307:$CE$325</c:f>
              <c:strCache>
                <c:ptCount val="19"/>
                <c:pt idx="0">
                  <c:v>Transmilenio</c:v>
                </c:pt>
                <c:pt idx="1">
                  <c:v>Teletrabajo</c:v>
                </c:pt>
                <c:pt idx="2">
                  <c:v>Bicicleta</c:v>
                </c:pt>
                <c:pt idx="3">
                  <c:v>SITP</c:v>
                </c:pt>
                <c:pt idx="4">
                  <c:v>Automóvil conductor</c:v>
                </c:pt>
                <c:pt idx="5">
                  <c:v>Motocicleta conductor</c:v>
                </c:pt>
                <c:pt idx="6">
                  <c:v>Ruta institucional</c:v>
                </c:pt>
                <c:pt idx="7">
                  <c:v>Vehiculo institucional</c:v>
                </c:pt>
                <c:pt idx="8">
                  <c:v>Taxi</c:v>
                </c:pt>
                <c:pt idx="9">
                  <c:v>A pie</c:v>
                </c:pt>
                <c:pt idx="10">
                  <c:v>Bus intermunicipal</c:v>
                </c:pt>
                <c:pt idx="11">
                  <c:v>Automóvil pasajero</c:v>
                </c:pt>
                <c:pt idx="12">
                  <c:v>TPC</c:v>
                </c:pt>
                <c:pt idx="13">
                  <c:v>Patineta</c:v>
                </c:pt>
                <c:pt idx="14">
                  <c:v>Motocicleta pasajero</c:v>
                </c:pt>
                <c:pt idx="15">
                  <c:v>Alimentador</c:v>
                </c:pt>
                <c:pt idx="16">
                  <c:v>Transmicable</c:v>
                </c:pt>
                <c:pt idx="17">
                  <c:v>Bicitaxi</c:v>
                </c:pt>
                <c:pt idx="18">
                  <c:v>Provisional</c:v>
                </c:pt>
              </c:strCache>
            </c:strRef>
          </c:cat>
          <c:val>
            <c:numRef>
              <c:f>BD_Resumen!$CG$307:$CG$325</c:f>
              <c:numCache>
                <c:formatCode>#,##0</c:formatCode>
                <c:ptCount val="19"/>
                <c:pt idx="0">
                  <c:v>0</c:v>
                </c:pt>
                <c:pt idx="1">
                  <c:v>0</c:v>
                </c:pt>
                <c:pt idx="2">
                  <c:v>0</c:v>
                </c:pt>
                <c:pt idx="3">
                  <c:v>0</c:v>
                </c:pt>
                <c:pt idx="4">
                  <c:v>0</c:v>
                </c:pt>
                <c:pt idx="5">
                  <c:v>3.461689587426326</c:v>
                </c:pt>
                <c:pt idx="6">
                  <c:v>0</c:v>
                </c:pt>
                <c:pt idx="7">
                  <c:v>0</c:v>
                </c:pt>
                <c:pt idx="8">
                  <c:v>3.461689587426326</c:v>
                </c:pt>
                <c:pt idx="9">
                  <c:v>3.461689587426326</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ED90-4DF2-B892-38C596CDA951}"/>
            </c:ext>
          </c:extLst>
        </c:ser>
        <c:ser>
          <c:idx val="1"/>
          <c:order val="1"/>
          <c:tx>
            <c:strRef>
              <c:f>BD_Resumen!$CH$306</c:f>
              <c:strCache>
                <c:ptCount val="1"/>
                <c:pt idx="0">
                  <c:v>No cambiaran</c:v>
                </c:pt>
              </c:strCache>
            </c:strRef>
          </c:tx>
          <c:spPr>
            <a:solidFill>
              <a:schemeClr val="accent2"/>
            </a:solidFill>
            <a:ln w="19050">
              <a:solidFill>
                <a:schemeClr val="lt1"/>
              </a:solid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2">
                        <a:lumMod val="50000"/>
                      </a:schemeClr>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BD_Resumen!$CE$307:$CE$325</c:f>
              <c:strCache>
                <c:ptCount val="19"/>
                <c:pt idx="0">
                  <c:v>Transmilenio</c:v>
                </c:pt>
                <c:pt idx="1">
                  <c:v>Teletrabajo</c:v>
                </c:pt>
                <c:pt idx="2">
                  <c:v>Bicicleta</c:v>
                </c:pt>
                <c:pt idx="3">
                  <c:v>SITP</c:v>
                </c:pt>
                <c:pt idx="4">
                  <c:v>Automóvil conductor</c:v>
                </c:pt>
                <c:pt idx="5">
                  <c:v>Motocicleta conductor</c:v>
                </c:pt>
                <c:pt idx="6">
                  <c:v>Ruta institucional</c:v>
                </c:pt>
                <c:pt idx="7">
                  <c:v>Vehiculo institucional</c:v>
                </c:pt>
                <c:pt idx="8">
                  <c:v>Taxi</c:v>
                </c:pt>
                <c:pt idx="9">
                  <c:v>A pie</c:v>
                </c:pt>
                <c:pt idx="10">
                  <c:v>Bus intermunicipal</c:v>
                </c:pt>
                <c:pt idx="11">
                  <c:v>Automóvil pasajero</c:v>
                </c:pt>
                <c:pt idx="12">
                  <c:v>TPC</c:v>
                </c:pt>
                <c:pt idx="13">
                  <c:v>Patineta</c:v>
                </c:pt>
                <c:pt idx="14">
                  <c:v>Motocicleta pasajero</c:v>
                </c:pt>
                <c:pt idx="15">
                  <c:v>Alimentador</c:v>
                </c:pt>
                <c:pt idx="16">
                  <c:v>Transmicable</c:v>
                </c:pt>
                <c:pt idx="17">
                  <c:v>Bicitaxi</c:v>
                </c:pt>
                <c:pt idx="18">
                  <c:v>Provisional</c:v>
                </c:pt>
              </c:strCache>
            </c:strRef>
          </c:cat>
          <c:val>
            <c:numRef>
              <c:f>BD_Resumen!$CH$307:$CH$325</c:f>
              <c:numCache>
                <c:formatCode>#,##0</c:formatCode>
                <c:ptCount val="19"/>
                <c:pt idx="0">
                  <c:v>0</c:v>
                </c:pt>
                <c:pt idx="1">
                  <c:v>0</c:v>
                </c:pt>
                <c:pt idx="2">
                  <c:v>6.9233791748526521</c:v>
                </c:pt>
                <c:pt idx="3">
                  <c:v>0</c:v>
                </c:pt>
                <c:pt idx="4">
                  <c:v>0</c:v>
                </c:pt>
                <c:pt idx="5">
                  <c:v>0</c:v>
                </c:pt>
                <c:pt idx="6">
                  <c:v>0</c:v>
                </c:pt>
                <c:pt idx="7">
                  <c:v>0</c:v>
                </c:pt>
                <c:pt idx="8">
                  <c:v>0</c:v>
                </c:pt>
                <c:pt idx="9">
                  <c:v>3.461689587426326</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1-ED90-4DF2-B892-38C596CDA951}"/>
            </c:ext>
          </c:extLst>
        </c:ser>
        <c:ser>
          <c:idx val="2"/>
          <c:order val="2"/>
          <c:tx>
            <c:strRef>
              <c:f>BD_Resumen!$CI$306</c:f>
              <c:strCache>
                <c:ptCount val="1"/>
                <c:pt idx="0">
                  <c:v>Cambiaran</c:v>
                </c:pt>
              </c:strCache>
            </c:strRef>
          </c:tx>
          <c:spPr>
            <a:solidFill>
              <a:schemeClr val="accent3"/>
            </a:solidFill>
            <a:ln w="19050">
              <a:solidFill>
                <a:schemeClr val="lt1"/>
              </a:solid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95000"/>
                        <a:lumOff val="5000"/>
                      </a:schemeClr>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BD_Resumen!$CE$307:$CE$325</c:f>
              <c:strCache>
                <c:ptCount val="19"/>
                <c:pt idx="0">
                  <c:v>Transmilenio</c:v>
                </c:pt>
                <c:pt idx="1">
                  <c:v>Teletrabajo</c:v>
                </c:pt>
                <c:pt idx="2">
                  <c:v>Bicicleta</c:v>
                </c:pt>
                <c:pt idx="3">
                  <c:v>SITP</c:v>
                </c:pt>
                <c:pt idx="4">
                  <c:v>Automóvil conductor</c:v>
                </c:pt>
                <c:pt idx="5">
                  <c:v>Motocicleta conductor</c:v>
                </c:pt>
                <c:pt idx="6">
                  <c:v>Ruta institucional</c:v>
                </c:pt>
                <c:pt idx="7">
                  <c:v>Vehiculo institucional</c:v>
                </c:pt>
                <c:pt idx="8">
                  <c:v>Taxi</c:v>
                </c:pt>
                <c:pt idx="9">
                  <c:v>A pie</c:v>
                </c:pt>
                <c:pt idx="10">
                  <c:v>Bus intermunicipal</c:v>
                </c:pt>
                <c:pt idx="11">
                  <c:v>Automóvil pasajero</c:v>
                </c:pt>
                <c:pt idx="12">
                  <c:v>TPC</c:v>
                </c:pt>
                <c:pt idx="13">
                  <c:v>Patineta</c:v>
                </c:pt>
                <c:pt idx="14">
                  <c:v>Motocicleta pasajero</c:v>
                </c:pt>
                <c:pt idx="15">
                  <c:v>Alimentador</c:v>
                </c:pt>
                <c:pt idx="16">
                  <c:v>Transmicable</c:v>
                </c:pt>
                <c:pt idx="17">
                  <c:v>Bicitaxi</c:v>
                </c:pt>
                <c:pt idx="18">
                  <c:v>Provisional</c:v>
                </c:pt>
              </c:strCache>
            </c:strRef>
          </c:cat>
          <c:val>
            <c:numRef>
              <c:f>BD_Resumen!$CI$307:$CI$325</c:f>
              <c:numCache>
                <c:formatCode>#,##0</c:formatCode>
                <c:ptCount val="19"/>
                <c:pt idx="0">
                  <c:v>3.461689587426326</c:v>
                </c:pt>
                <c:pt idx="1">
                  <c:v>0</c:v>
                </c:pt>
                <c:pt idx="2">
                  <c:v>0</c:v>
                </c:pt>
                <c:pt idx="3">
                  <c:v>3.461689587426326</c:v>
                </c:pt>
                <c:pt idx="4">
                  <c:v>0</c:v>
                </c:pt>
                <c:pt idx="5">
                  <c:v>0</c:v>
                </c:pt>
                <c:pt idx="6">
                  <c:v>0</c:v>
                </c:pt>
                <c:pt idx="7">
                  <c:v>0</c:v>
                </c:pt>
                <c:pt idx="8">
                  <c:v>0</c:v>
                </c:pt>
                <c:pt idx="9">
                  <c:v>0</c:v>
                </c:pt>
                <c:pt idx="10">
                  <c:v>0</c:v>
                </c:pt>
                <c:pt idx="11">
                  <c:v>0</c:v>
                </c:pt>
                <c:pt idx="12">
                  <c:v>0</c:v>
                </c:pt>
                <c:pt idx="13">
                  <c:v>0</c:v>
                </c:pt>
                <c:pt idx="14">
                  <c:v>3.461689587426326</c:v>
                </c:pt>
                <c:pt idx="15">
                  <c:v>0</c:v>
                </c:pt>
                <c:pt idx="16">
                  <c:v>0</c:v>
                </c:pt>
                <c:pt idx="17">
                  <c:v>0</c:v>
                </c:pt>
                <c:pt idx="18">
                  <c:v>0</c:v>
                </c:pt>
              </c:numCache>
            </c:numRef>
          </c:val>
          <c:extLst>
            <c:ext xmlns:c16="http://schemas.microsoft.com/office/drawing/2014/chart" uri="{C3380CC4-5D6E-409C-BE32-E72D297353CC}">
              <c16:uniqueId val="{00000002-ED90-4DF2-B892-38C596CDA951}"/>
            </c:ext>
          </c:extLst>
        </c:ser>
        <c:dLbls>
          <c:dLblPos val="inBase"/>
          <c:showLegendKey val="0"/>
          <c:showVal val="1"/>
          <c:showCatName val="0"/>
          <c:showSerName val="0"/>
          <c:showPercent val="0"/>
          <c:showBubbleSize val="0"/>
        </c:dLbls>
        <c:gapWidth val="100"/>
        <c:overlap val="100"/>
        <c:axId val="1923150560"/>
        <c:axId val="1923151392"/>
      </c:barChart>
      <c:catAx>
        <c:axId val="192315056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923151392"/>
        <c:crosses val="autoZero"/>
        <c:auto val="1"/>
        <c:lblAlgn val="ctr"/>
        <c:lblOffset val="100"/>
        <c:noMultiLvlLbl val="0"/>
      </c:catAx>
      <c:valAx>
        <c:axId val="192315139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r>
                  <a:rPr lang="en-US" sz="900"/>
                  <a:t>[Colaboradores]</a:t>
                </a:r>
              </a:p>
            </c:rich>
          </c:tx>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s-CO"/>
          </a:p>
        </c:txPr>
        <c:crossAx val="19231505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c:chart>
  <c:spPr>
    <a:solidFill>
      <a:schemeClr val="bg1"/>
    </a:solidFill>
    <a:ln w="9525" cap="flat" cmpd="sng" algn="ctr">
      <a:solidFill>
        <a:schemeClr val="bg1">
          <a:lumMod val="85000"/>
        </a:schemeClr>
      </a:solidFill>
      <a:round/>
    </a:ln>
    <a:effectLst/>
  </c:spPr>
  <c:txPr>
    <a:bodyPr/>
    <a:lstStyle/>
    <a:p>
      <a:pPr>
        <a:defRPr/>
      </a:pPr>
      <a:endParaRPr lang="es-CO"/>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bar"/>
        <c:grouping val="clustered"/>
        <c:varyColors val="0"/>
        <c:ser>
          <c:idx val="0"/>
          <c:order val="0"/>
          <c:tx>
            <c:strRef>
              <c:f>BD_Resumen!$CE$394</c:f>
              <c:strCache>
                <c:ptCount val="1"/>
                <c:pt idx="0">
                  <c:v>Rango de Distancia auxiliar</c:v>
                </c:pt>
              </c:strCache>
            </c:strRef>
          </c:tx>
          <c:spPr>
            <a:solidFill>
              <a:schemeClr val="accent1"/>
            </a:solidFill>
            <a:ln>
              <a:noFill/>
            </a:ln>
            <a:effectLst/>
          </c:spPr>
          <c:invertIfNegative val="0"/>
          <c:dPt>
            <c:idx val="1"/>
            <c:invertIfNegative val="0"/>
            <c:bubble3D val="0"/>
            <c:spPr>
              <a:solidFill>
                <a:schemeClr val="accent2"/>
              </a:solidFill>
              <a:ln>
                <a:noFill/>
              </a:ln>
              <a:effectLst/>
            </c:spPr>
            <c:extLst>
              <c:ext xmlns:c16="http://schemas.microsoft.com/office/drawing/2014/chart" uri="{C3380CC4-5D6E-409C-BE32-E72D297353CC}">
                <c16:uniqueId val="{00000001-EFB1-48DE-9C5D-9CA9A696105D}"/>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3-EFB1-48DE-9C5D-9CA9A696105D}"/>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5-EFB1-48DE-9C5D-9CA9A696105D}"/>
              </c:ext>
            </c:extLst>
          </c:dPt>
          <c:dPt>
            <c:idx val="4"/>
            <c:invertIfNegative val="0"/>
            <c:bubble3D val="0"/>
            <c:spPr>
              <a:solidFill>
                <a:schemeClr val="accent5"/>
              </a:solidFill>
              <a:ln>
                <a:noFill/>
              </a:ln>
              <a:effectLst/>
            </c:spPr>
            <c:extLst>
              <c:ext xmlns:c16="http://schemas.microsoft.com/office/drawing/2014/chart" uri="{C3380CC4-5D6E-409C-BE32-E72D297353CC}">
                <c16:uniqueId val="{00000007-EFB1-48DE-9C5D-9CA9A696105D}"/>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BD_Resumen!$CE$395:$CE$399</c:f>
              <c:strCache>
                <c:ptCount val="5"/>
                <c:pt idx="0">
                  <c:v>Menos de 0.5 km</c:v>
                </c:pt>
                <c:pt idx="1">
                  <c:v>0.5 - 1 km</c:v>
                </c:pt>
                <c:pt idx="2">
                  <c:v>1 - 3 km</c:v>
                </c:pt>
                <c:pt idx="3">
                  <c:v>3 - 5 km</c:v>
                </c:pt>
                <c:pt idx="4">
                  <c:v>Más de 5 km</c:v>
                </c:pt>
              </c:strCache>
            </c:strRef>
          </c:cat>
          <c:val>
            <c:numRef>
              <c:f>BD_Resumen!$CF$395:$CF$399</c:f>
              <c:numCache>
                <c:formatCode>#,##0</c:formatCode>
                <c:ptCount val="5"/>
                <c:pt idx="0">
                  <c:v>0</c:v>
                </c:pt>
                <c:pt idx="1">
                  <c:v>3.461689587426326</c:v>
                </c:pt>
                <c:pt idx="2">
                  <c:v>0</c:v>
                </c:pt>
                <c:pt idx="3">
                  <c:v>0</c:v>
                </c:pt>
                <c:pt idx="4">
                  <c:v>0</c:v>
                </c:pt>
              </c:numCache>
            </c:numRef>
          </c:val>
          <c:extLst>
            <c:ext xmlns:c16="http://schemas.microsoft.com/office/drawing/2014/chart" uri="{C3380CC4-5D6E-409C-BE32-E72D297353CC}">
              <c16:uniqueId val="{00000008-EFB1-48DE-9C5D-9CA9A696105D}"/>
            </c:ext>
          </c:extLst>
        </c:ser>
        <c:dLbls>
          <c:dLblPos val="outEnd"/>
          <c:showLegendKey val="0"/>
          <c:showVal val="1"/>
          <c:showCatName val="0"/>
          <c:showSerName val="0"/>
          <c:showPercent val="0"/>
          <c:showBubbleSize val="0"/>
        </c:dLbls>
        <c:gapWidth val="182"/>
        <c:axId val="813222240"/>
        <c:axId val="1705047904"/>
      </c:barChart>
      <c:catAx>
        <c:axId val="81322224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705047904"/>
        <c:crosses val="autoZero"/>
        <c:auto val="1"/>
        <c:lblAlgn val="ctr"/>
        <c:lblOffset val="100"/>
        <c:noMultiLvlLbl val="0"/>
      </c:catAx>
      <c:valAx>
        <c:axId val="1705047904"/>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81322224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bar"/>
        <c:grouping val="clustered"/>
        <c:varyColors val="0"/>
        <c:ser>
          <c:idx val="0"/>
          <c:order val="0"/>
          <c:tx>
            <c:strRef>
              <c:f>BD_Resumen!$CE$404</c:f>
              <c:strCache>
                <c:ptCount val="1"/>
                <c:pt idx="0">
                  <c:v>Rango distancia viaje</c:v>
                </c:pt>
              </c:strCache>
            </c:strRef>
          </c:tx>
          <c:spPr>
            <a:solidFill>
              <a:schemeClr val="accent1"/>
            </a:solidFill>
            <a:ln>
              <a:noFill/>
            </a:ln>
            <a:effectLst/>
          </c:spPr>
          <c:invertIfNegative val="0"/>
          <c:dPt>
            <c:idx val="1"/>
            <c:invertIfNegative val="0"/>
            <c:bubble3D val="0"/>
            <c:spPr>
              <a:solidFill>
                <a:schemeClr val="accent2"/>
              </a:solidFill>
              <a:ln>
                <a:noFill/>
              </a:ln>
              <a:effectLst/>
            </c:spPr>
            <c:extLst>
              <c:ext xmlns:c16="http://schemas.microsoft.com/office/drawing/2014/chart" uri="{C3380CC4-5D6E-409C-BE32-E72D297353CC}">
                <c16:uniqueId val="{00000001-AC47-4079-ACC7-BA9E7AE1EEDD}"/>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3-AC47-4079-ACC7-BA9E7AE1EEDD}"/>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5-AC47-4079-ACC7-BA9E7AE1EEDD}"/>
              </c:ext>
            </c:extLst>
          </c:dPt>
          <c:dPt>
            <c:idx val="4"/>
            <c:invertIfNegative val="0"/>
            <c:bubble3D val="0"/>
            <c:spPr>
              <a:solidFill>
                <a:schemeClr val="accent5"/>
              </a:solidFill>
              <a:ln>
                <a:noFill/>
              </a:ln>
              <a:effectLst/>
            </c:spPr>
            <c:extLst>
              <c:ext xmlns:c16="http://schemas.microsoft.com/office/drawing/2014/chart" uri="{C3380CC4-5D6E-409C-BE32-E72D297353CC}">
                <c16:uniqueId val="{00000007-AC47-4079-ACC7-BA9E7AE1EEDD}"/>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BD_Resumen!$CE$405:$CE$409</c:f>
              <c:strCache>
                <c:ptCount val="5"/>
                <c:pt idx="0">
                  <c:v>Menos de 3 km</c:v>
                </c:pt>
                <c:pt idx="1">
                  <c:v>3 - 5 km</c:v>
                </c:pt>
                <c:pt idx="2">
                  <c:v>5 - 10 km</c:v>
                </c:pt>
                <c:pt idx="3">
                  <c:v>10 - 15 km</c:v>
                </c:pt>
                <c:pt idx="4">
                  <c:v>Más de 15 km</c:v>
                </c:pt>
              </c:strCache>
            </c:strRef>
          </c:cat>
          <c:val>
            <c:numRef>
              <c:f>BD_Resumen!$CF$405:$CF$409</c:f>
              <c:numCache>
                <c:formatCode>#,##0</c:formatCode>
                <c:ptCount val="5"/>
                <c:pt idx="0">
                  <c:v>6.9233791748526521</c:v>
                </c:pt>
                <c:pt idx="1">
                  <c:v>3.461689587426326</c:v>
                </c:pt>
                <c:pt idx="2">
                  <c:v>3.461689587426326</c:v>
                </c:pt>
                <c:pt idx="3">
                  <c:v>3.461689587426326</c:v>
                </c:pt>
                <c:pt idx="4">
                  <c:v>3.461689587426326</c:v>
                </c:pt>
              </c:numCache>
            </c:numRef>
          </c:val>
          <c:extLst>
            <c:ext xmlns:c16="http://schemas.microsoft.com/office/drawing/2014/chart" uri="{C3380CC4-5D6E-409C-BE32-E72D297353CC}">
              <c16:uniqueId val="{00000008-AC47-4079-ACC7-BA9E7AE1EEDD}"/>
            </c:ext>
          </c:extLst>
        </c:ser>
        <c:dLbls>
          <c:dLblPos val="outEnd"/>
          <c:showLegendKey val="0"/>
          <c:showVal val="1"/>
          <c:showCatName val="0"/>
          <c:showSerName val="0"/>
          <c:showPercent val="0"/>
          <c:showBubbleSize val="0"/>
        </c:dLbls>
        <c:gapWidth val="182"/>
        <c:axId val="813222240"/>
        <c:axId val="1705047904"/>
      </c:barChart>
      <c:catAx>
        <c:axId val="81322224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705047904"/>
        <c:crosses val="autoZero"/>
        <c:auto val="1"/>
        <c:lblAlgn val="ctr"/>
        <c:lblOffset val="100"/>
        <c:noMultiLvlLbl val="0"/>
      </c:catAx>
      <c:valAx>
        <c:axId val="1705047904"/>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81322224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bar"/>
        <c:grouping val="clustered"/>
        <c:varyColors val="0"/>
        <c:ser>
          <c:idx val="0"/>
          <c:order val="0"/>
          <c:tx>
            <c:strRef>
              <c:f>BD_Resumen!$CE$376</c:f>
              <c:strCache>
                <c:ptCount val="1"/>
                <c:pt idx="0">
                  <c:v>Rango de duración auxiliar</c:v>
                </c:pt>
              </c:strCache>
            </c:strRef>
          </c:tx>
          <c:spPr>
            <a:solidFill>
              <a:schemeClr val="accent1"/>
            </a:solidFill>
            <a:ln>
              <a:noFill/>
            </a:ln>
            <a:effectLst/>
          </c:spPr>
          <c:invertIfNegative val="0"/>
          <c:dPt>
            <c:idx val="1"/>
            <c:invertIfNegative val="0"/>
            <c:bubble3D val="0"/>
            <c:spPr>
              <a:solidFill>
                <a:schemeClr val="accent2"/>
              </a:solidFill>
              <a:ln>
                <a:noFill/>
              </a:ln>
              <a:effectLst/>
            </c:spPr>
            <c:extLst>
              <c:ext xmlns:c16="http://schemas.microsoft.com/office/drawing/2014/chart" uri="{C3380CC4-5D6E-409C-BE32-E72D297353CC}">
                <c16:uniqueId val="{00000001-6A38-437C-8840-1DD12A092829}"/>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3-6A38-437C-8840-1DD12A092829}"/>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5-6A38-437C-8840-1DD12A092829}"/>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BD_Resumen!$CE$377:$CE$380</c:f>
              <c:strCache>
                <c:ptCount val="4"/>
                <c:pt idx="0">
                  <c:v>Menos de 15 minutos</c:v>
                </c:pt>
                <c:pt idx="1">
                  <c:v>15 - 30 minutos</c:v>
                </c:pt>
                <c:pt idx="2">
                  <c:v>30 - 60 minutos</c:v>
                </c:pt>
                <c:pt idx="3">
                  <c:v>Más de 60 minutos</c:v>
                </c:pt>
              </c:strCache>
            </c:strRef>
          </c:cat>
          <c:val>
            <c:numRef>
              <c:f>BD_Resumen!$CF$377:$CF$380</c:f>
              <c:numCache>
                <c:formatCode>#,##0</c:formatCode>
                <c:ptCount val="4"/>
                <c:pt idx="0">
                  <c:v>0</c:v>
                </c:pt>
                <c:pt idx="1">
                  <c:v>3.461689587426326</c:v>
                </c:pt>
                <c:pt idx="2">
                  <c:v>0</c:v>
                </c:pt>
                <c:pt idx="3">
                  <c:v>0</c:v>
                </c:pt>
              </c:numCache>
            </c:numRef>
          </c:val>
          <c:extLst>
            <c:ext xmlns:c16="http://schemas.microsoft.com/office/drawing/2014/chart" uri="{C3380CC4-5D6E-409C-BE32-E72D297353CC}">
              <c16:uniqueId val="{00000006-6A38-437C-8840-1DD12A092829}"/>
            </c:ext>
          </c:extLst>
        </c:ser>
        <c:dLbls>
          <c:dLblPos val="outEnd"/>
          <c:showLegendKey val="0"/>
          <c:showVal val="1"/>
          <c:showCatName val="0"/>
          <c:showSerName val="0"/>
          <c:showPercent val="0"/>
          <c:showBubbleSize val="0"/>
        </c:dLbls>
        <c:gapWidth val="182"/>
        <c:axId val="813222240"/>
        <c:axId val="1705047904"/>
      </c:barChart>
      <c:catAx>
        <c:axId val="81322224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705047904"/>
        <c:crosses val="autoZero"/>
        <c:auto val="1"/>
        <c:lblAlgn val="ctr"/>
        <c:lblOffset val="100"/>
        <c:noMultiLvlLbl val="0"/>
      </c:catAx>
      <c:valAx>
        <c:axId val="1705047904"/>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81322224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bar"/>
        <c:grouping val="clustered"/>
        <c:varyColors val="0"/>
        <c:ser>
          <c:idx val="0"/>
          <c:order val="0"/>
          <c:tx>
            <c:strRef>
              <c:f>BD_Resumen!$CE$385</c:f>
              <c:strCache>
                <c:ptCount val="1"/>
                <c:pt idx="0">
                  <c:v>Rango de duración viaje</c:v>
                </c:pt>
              </c:strCache>
            </c:strRef>
          </c:tx>
          <c:spPr>
            <a:solidFill>
              <a:schemeClr val="accent1"/>
            </a:solidFill>
            <a:ln>
              <a:noFill/>
            </a:ln>
            <a:effectLst/>
          </c:spPr>
          <c:invertIfNegative val="0"/>
          <c:dPt>
            <c:idx val="1"/>
            <c:invertIfNegative val="0"/>
            <c:bubble3D val="0"/>
            <c:spPr>
              <a:solidFill>
                <a:schemeClr val="accent2"/>
              </a:solidFill>
              <a:ln>
                <a:noFill/>
              </a:ln>
              <a:effectLst/>
            </c:spPr>
            <c:extLst>
              <c:ext xmlns:c16="http://schemas.microsoft.com/office/drawing/2014/chart" uri="{C3380CC4-5D6E-409C-BE32-E72D297353CC}">
                <c16:uniqueId val="{00000001-C032-4178-AEC7-6FAD98993817}"/>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3-C032-4178-AEC7-6FAD98993817}"/>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5-C032-4178-AEC7-6FAD98993817}"/>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BD_Resumen!$CE$386:$CE$389</c:f>
              <c:strCache>
                <c:ptCount val="4"/>
                <c:pt idx="0">
                  <c:v>Menos de 30 minutos</c:v>
                </c:pt>
                <c:pt idx="1">
                  <c:v>30 - 60 minutos</c:v>
                </c:pt>
                <c:pt idx="2">
                  <c:v>60 - 120 minutos</c:v>
                </c:pt>
                <c:pt idx="3">
                  <c:v>Más de 120 minutos</c:v>
                </c:pt>
              </c:strCache>
            </c:strRef>
          </c:cat>
          <c:val>
            <c:numRef>
              <c:f>BD_Resumen!$CF$386:$CF$389</c:f>
              <c:numCache>
                <c:formatCode>#,##0</c:formatCode>
                <c:ptCount val="4"/>
                <c:pt idx="0">
                  <c:v>6.9233791748526521</c:v>
                </c:pt>
                <c:pt idx="1">
                  <c:v>10.385068762278978</c:v>
                </c:pt>
                <c:pt idx="2">
                  <c:v>3.461689587426326</c:v>
                </c:pt>
                <c:pt idx="3">
                  <c:v>0</c:v>
                </c:pt>
              </c:numCache>
            </c:numRef>
          </c:val>
          <c:extLst>
            <c:ext xmlns:c16="http://schemas.microsoft.com/office/drawing/2014/chart" uri="{C3380CC4-5D6E-409C-BE32-E72D297353CC}">
              <c16:uniqueId val="{00000006-C032-4178-AEC7-6FAD98993817}"/>
            </c:ext>
          </c:extLst>
        </c:ser>
        <c:dLbls>
          <c:dLblPos val="outEnd"/>
          <c:showLegendKey val="0"/>
          <c:showVal val="1"/>
          <c:showCatName val="0"/>
          <c:showSerName val="0"/>
          <c:showPercent val="0"/>
          <c:showBubbleSize val="0"/>
        </c:dLbls>
        <c:gapWidth val="182"/>
        <c:axId val="813222240"/>
        <c:axId val="1705047904"/>
      </c:barChart>
      <c:catAx>
        <c:axId val="81322224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705047904"/>
        <c:crosses val="autoZero"/>
        <c:auto val="1"/>
        <c:lblAlgn val="ctr"/>
        <c:lblOffset val="100"/>
        <c:noMultiLvlLbl val="0"/>
      </c:catAx>
      <c:valAx>
        <c:axId val="1705047904"/>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81322224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manualLayout>
          <c:layoutTarget val="inner"/>
          <c:xMode val="edge"/>
          <c:yMode val="edge"/>
          <c:x val="6.9213442617918369E-2"/>
          <c:y val="0.18244444444444446"/>
          <c:w val="0.54481205200227167"/>
          <c:h val="0.80487641723356007"/>
        </c:manualLayout>
      </c:layout>
      <c:pieChart>
        <c:varyColors val="1"/>
        <c:ser>
          <c:idx val="0"/>
          <c:order val="0"/>
          <c:tx>
            <c:strRef>
              <c:f>BD_Resumen!$CG$453</c:f>
              <c:strCache>
                <c:ptCount val="1"/>
                <c:pt idx="0">
                  <c:v>Huella de Carbono</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1EF3-451E-8B39-BC5EF8033E9F}"/>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1EF3-451E-8B39-BC5EF8033E9F}"/>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1EF3-451E-8B39-BC5EF8033E9F}"/>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1EF3-451E-8B39-BC5EF8033E9F}"/>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1EF3-451E-8B39-BC5EF8033E9F}"/>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1EF3-451E-8B39-BC5EF8033E9F}"/>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1EF3-451E-8B39-BC5EF8033E9F}"/>
              </c:ext>
            </c:extLst>
          </c:dPt>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s-CO"/>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BD_Resumen!$CF$454:$CF$460</c:f>
              <c:strCache>
                <c:ptCount val="7"/>
                <c:pt idx="0">
                  <c:v>Transporte Público</c:v>
                </c:pt>
                <c:pt idx="1">
                  <c:v>Teletrabajo</c:v>
                </c:pt>
                <c:pt idx="2">
                  <c:v>Conductor Transporte Privado</c:v>
                </c:pt>
                <c:pt idx="3">
                  <c:v>Vehículo institucional</c:v>
                </c:pt>
                <c:pt idx="4">
                  <c:v>Bicicleta y patineta</c:v>
                </c:pt>
                <c:pt idx="5">
                  <c:v>Pasajero Transporte Privado</c:v>
                </c:pt>
                <c:pt idx="6">
                  <c:v>A pie o silla de ruedas</c:v>
                </c:pt>
              </c:strCache>
            </c:strRef>
          </c:cat>
          <c:val>
            <c:numRef>
              <c:f>BD_Resumen!$CG$454:$CG$460</c:f>
              <c:numCache>
                <c:formatCode>#,##0.0</c:formatCode>
                <c:ptCount val="7"/>
                <c:pt idx="0">
                  <c:v>5249.3387679687648</c:v>
                </c:pt>
                <c:pt idx="1">
                  <c:v>0</c:v>
                </c:pt>
                <c:pt idx="2">
                  <c:v>5195.6515695036933</c:v>
                </c:pt>
                <c:pt idx="3">
                  <c:v>0</c:v>
                </c:pt>
                <c:pt idx="4">
                  <c:v>0</c:v>
                </c:pt>
                <c:pt idx="5">
                  <c:v>0</c:v>
                </c:pt>
                <c:pt idx="6">
                  <c:v>0</c:v>
                </c:pt>
              </c:numCache>
            </c:numRef>
          </c:val>
          <c:extLst>
            <c:ext xmlns:c16="http://schemas.microsoft.com/office/drawing/2014/chart" uri="{C3380CC4-5D6E-409C-BE32-E72D297353CC}">
              <c16:uniqueId val="{0000000E-1EF3-451E-8B39-BC5EF8033E9F}"/>
            </c:ext>
          </c:extLst>
        </c:ser>
        <c:dLbls>
          <c:showLegendKey val="0"/>
          <c:showVal val="1"/>
          <c:showCatName val="0"/>
          <c:showSerName val="0"/>
          <c:showPercent val="0"/>
          <c:showBubbleSize val="0"/>
          <c:showLeaderLines val="1"/>
        </c:dLbls>
        <c:firstSliceAng val="0"/>
      </c:pieChart>
      <c:spPr>
        <a:noFill/>
        <a:ln>
          <a:noFill/>
        </a:ln>
        <a:effectLst/>
      </c:spPr>
    </c:plotArea>
    <c:legend>
      <c:legendPos val="r"/>
      <c:layout>
        <c:manualLayout>
          <c:xMode val="edge"/>
          <c:yMode val="edge"/>
          <c:x val="0.59713958482462415"/>
          <c:y val="0.24756579906678333"/>
          <c:w val="0.38467859699355761"/>
          <c:h val="0.6346716426071741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manualLayout>
          <c:layoutTarget val="inner"/>
          <c:xMode val="edge"/>
          <c:yMode val="edge"/>
          <c:x val="6.9213442617918369E-2"/>
          <c:y val="0.18244444444444446"/>
          <c:w val="0.54481205200227167"/>
          <c:h val="0.80487641723356007"/>
        </c:manualLayout>
      </c:layout>
      <c:pieChart>
        <c:varyColors val="1"/>
        <c:ser>
          <c:idx val="0"/>
          <c:order val="0"/>
          <c:tx>
            <c:strRef>
              <c:f>BD_Resumen!$CH$453</c:f>
              <c:strCache>
                <c:ptCount val="1"/>
                <c:pt idx="0">
                  <c:v>Huella Energética</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A768-4ECB-8666-AE52CC51BBFD}"/>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A768-4ECB-8666-AE52CC51BBFD}"/>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A768-4ECB-8666-AE52CC51BBFD}"/>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A768-4ECB-8666-AE52CC51BBFD}"/>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A768-4ECB-8666-AE52CC51BBFD}"/>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A768-4ECB-8666-AE52CC51BBFD}"/>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A768-4ECB-8666-AE52CC51BBFD}"/>
              </c:ext>
            </c:extLst>
          </c:dPt>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s-CO"/>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BD_Resumen!$CF$454:$CF$460</c:f>
              <c:strCache>
                <c:ptCount val="7"/>
                <c:pt idx="0">
                  <c:v>Transporte Público</c:v>
                </c:pt>
                <c:pt idx="1">
                  <c:v>Teletrabajo</c:v>
                </c:pt>
                <c:pt idx="2">
                  <c:v>Conductor Transporte Privado</c:v>
                </c:pt>
                <c:pt idx="3">
                  <c:v>Vehículo institucional</c:v>
                </c:pt>
                <c:pt idx="4">
                  <c:v>Bicicleta y patineta</c:v>
                </c:pt>
                <c:pt idx="5">
                  <c:v>Pasajero Transporte Privado</c:v>
                </c:pt>
                <c:pt idx="6">
                  <c:v>A pie o silla de ruedas</c:v>
                </c:pt>
              </c:strCache>
            </c:strRef>
          </c:cat>
          <c:val>
            <c:numRef>
              <c:f>BD_Resumen!$CH$454:$CH$460</c:f>
              <c:numCache>
                <c:formatCode>#,##0.0</c:formatCode>
                <c:ptCount val="7"/>
                <c:pt idx="0">
                  <c:v>689.06141530942955</c:v>
                </c:pt>
                <c:pt idx="1">
                  <c:v>0</c:v>
                </c:pt>
                <c:pt idx="2">
                  <c:v>682.01409400030104</c:v>
                </c:pt>
                <c:pt idx="3">
                  <c:v>0</c:v>
                </c:pt>
                <c:pt idx="4">
                  <c:v>0</c:v>
                </c:pt>
                <c:pt idx="5">
                  <c:v>0</c:v>
                </c:pt>
                <c:pt idx="6">
                  <c:v>0</c:v>
                </c:pt>
              </c:numCache>
            </c:numRef>
          </c:val>
          <c:extLst>
            <c:ext xmlns:c16="http://schemas.microsoft.com/office/drawing/2014/chart" uri="{C3380CC4-5D6E-409C-BE32-E72D297353CC}">
              <c16:uniqueId val="{0000000E-A768-4ECB-8666-AE52CC51BBFD}"/>
            </c:ext>
          </c:extLst>
        </c:ser>
        <c:dLbls>
          <c:showLegendKey val="0"/>
          <c:showVal val="1"/>
          <c:showCatName val="0"/>
          <c:showSerName val="0"/>
          <c:showPercent val="0"/>
          <c:showBubbleSize val="0"/>
          <c:showLeaderLines val="1"/>
        </c:dLbls>
        <c:firstSliceAng val="0"/>
      </c:pieChart>
      <c:spPr>
        <a:noFill/>
        <a:ln>
          <a:noFill/>
        </a:ln>
        <a:effectLst/>
      </c:spPr>
    </c:plotArea>
    <c:legend>
      <c:legendPos val="r"/>
      <c:layout>
        <c:manualLayout>
          <c:xMode val="edge"/>
          <c:yMode val="edge"/>
          <c:x val="0.59713958482462415"/>
          <c:y val="0.24756579906678333"/>
          <c:w val="0.38467859699355761"/>
          <c:h val="0.6346716426071741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manualLayout>
          <c:layoutTarget val="inner"/>
          <c:xMode val="edge"/>
          <c:yMode val="edge"/>
          <c:x val="6.9213442617918369E-2"/>
          <c:y val="0.18244444444444446"/>
          <c:w val="0.54481205200227167"/>
          <c:h val="0.80487641723356007"/>
        </c:manualLayout>
      </c:layout>
      <c:pieChart>
        <c:varyColors val="1"/>
        <c:ser>
          <c:idx val="0"/>
          <c:order val="0"/>
          <c:tx>
            <c:strRef>
              <c:f>BD_Resumen!$CI$453</c:f>
              <c:strCache>
                <c:ptCount val="1"/>
                <c:pt idx="0">
                  <c:v>Huella Económica</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1AEB-4283-AEB1-F35673AED9B0}"/>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1AEB-4283-AEB1-F35673AED9B0}"/>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1AEB-4283-AEB1-F35673AED9B0}"/>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1AEB-4283-AEB1-F35673AED9B0}"/>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1AEB-4283-AEB1-F35673AED9B0}"/>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1AEB-4283-AEB1-F35673AED9B0}"/>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1AEB-4283-AEB1-F35673AED9B0}"/>
              </c:ext>
            </c:extLst>
          </c:dPt>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s-CO"/>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BD_Resumen!$CF$454:$CF$460</c:f>
              <c:strCache>
                <c:ptCount val="7"/>
                <c:pt idx="0">
                  <c:v>Transporte Público</c:v>
                </c:pt>
                <c:pt idx="1">
                  <c:v>Teletrabajo</c:v>
                </c:pt>
                <c:pt idx="2">
                  <c:v>Conductor Transporte Privado</c:v>
                </c:pt>
                <c:pt idx="3">
                  <c:v>Vehículo institucional</c:v>
                </c:pt>
                <c:pt idx="4">
                  <c:v>Bicicleta y patineta</c:v>
                </c:pt>
                <c:pt idx="5">
                  <c:v>Pasajero Transporte Privado</c:v>
                </c:pt>
                <c:pt idx="6">
                  <c:v>A pie o silla de ruedas</c:v>
                </c:pt>
              </c:strCache>
            </c:strRef>
          </c:cat>
          <c:val>
            <c:numRef>
              <c:f>BD_Resumen!$CI$454:$CI$460</c:f>
              <c:numCache>
                <c:formatCode>#,##0.0</c:formatCode>
                <c:ptCount val="7"/>
                <c:pt idx="0">
                  <c:v>12721709.233791748</c:v>
                </c:pt>
                <c:pt idx="1">
                  <c:v>0</c:v>
                </c:pt>
                <c:pt idx="2">
                  <c:v>10832622.547568426</c:v>
                </c:pt>
                <c:pt idx="3">
                  <c:v>0</c:v>
                </c:pt>
                <c:pt idx="4">
                  <c:v>371775.97760852595</c:v>
                </c:pt>
                <c:pt idx="5">
                  <c:v>0</c:v>
                </c:pt>
                <c:pt idx="6">
                  <c:v>0</c:v>
                </c:pt>
              </c:numCache>
            </c:numRef>
          </c:val>
          <c:extLst>
            <c:ext xmlns:c16="http://schemas.microsoft.com/office/drawing/2014/chart" uri="{C3380CC4-5D6E-409C-BE32-E72D297353CC}">
              <c16:uniqueId val="{0000000E-1AEB-4283-AEB1-F35673AED9B0}"/>
            </c:ext>
          </c:extLst>
        </c:ser>
        <c:dLbls>
          <c:showLegendKey val="0"/>
          <c:showVal val="1"/>
          <c:showCatName val="0"/>
          <c:showSerName val="0"/>
          <c:showPercent val="0"/>
          <c:showBubbleSize val="0"/>
          <c:showLeaderLines val="1"/>
        </c:dLbls>
        <c:firstSliceAng val="0"/>
      </c:pieChart>
      <c:spPr>
        <a:noFill/>
        <a:ln>
          <a:noFill/>
        </a:ln>
        <a:effectLst/>
      </c:spPr>
    </c:plotArea>
    <c:legend>
      <c:legendPos val="r"/>
      <c:layout>
        <c:manualLayout>
          <c:xMode val="edge"/>
          <c:yMode val="edge"/>
          <c:x val="0.59713958482462415"/>
          <c:y val="0.24756579906678333"/>
          <c:w val="0.38467859699355761"/>
          <c:h val="0.6346716426071741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manualLayout>
          <c:layoutTarget val="inner"/>
          <c:xMode val="edge"/>
          <c:yMode val="edge"/>
          <c:x val="6.9213442617918369E-2"/>
          <c:y val="0.18244444444444446"/>
          <c:w val="0.54481205200227167"/>
          <c:h val="0.80487641723356007"/>
        </c:manualLayout>
      </c:layout>
      <c:pieChart>
        <c:varyColors val="1"/>
        <c:ser>
          <c:idx val="0"/>
          <c:order val="0"/>
          <c:tx>
            <c:strRef>
              <c:f>BD_Resumen!$CJ$220</c:f>
              <c:strCache>
                <c:ptCount val="1"/>
                <c:pt idx="0">
                  <c:v>Modo Principal</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82DB-4001-B11D-4E6B00A0AB03}"/>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82DB-4001-B11D-4E6B00A0AB03}"/>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82DB-4001-B11D-4E6B00A0AB03}"/>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82DB-4001-B11D-4E6B00A0AB03}"/>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82DB-4001-B11D-4E6B00A0AB03}"/>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82DB-4001-B11D-4E6B00A0AB03}"/>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82DB-4001-B11D-4E6B00A0AB03}"/>
              </c:ext>
            </c:extLst>
          </c:dPt>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s-CO"/>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BD_Resumen!$CI$221:$CI$227</c:f>
              <c:strCache>
                <c:ptCount val="7"/>
                <c:pt idx="0">
                  <c:v>Transporte Público</c:v>
                </c:pt>
                <c:pt idx="1">
                  <c:v>Teletrabajo</c:v>
                </c:pt>
                <c:pt idx="2">
                  <c:v>Conductor Transporte Privado</c:v>
                </c:pt>
                <c:pt idx="3">
                  <c:v>Vehículo institucional</c:v>
                </c:pt>
                <c:pt idx="4">
                  <c:v>Bicicleta y patineta</c:v>
                </c:pt>
                <c:pt idx="5">
                  <c:v>Pasajero Transporte Privado</c:v>
                </c:pt>
                <c:pt idx="6">
                  <c:v>A pie o silla de ruedas</c:v>
                </c:pt>
              </c:strCache>
            </c:strRef>
          </c:cat>
          <c:val>
            <c:numRef>
              <c:f>BD_Resumen!$CJ$221:$CJ$227</c:f>
              <c:numCache>
                <c:formatCode>#,##0</c:formatCode>
                <c:ptCount val="7"/>
                <c:pt idx="0">
                  <c:v>3.461689587426326</c:v>
                </c:pt>
                <c:pt idx="1">
                  <c:v>0</c:v>
                </c:pt>
                <c:pt idx="2">
                  <c:v>3.461689587426326</c:v>
                </c:pt>
                <c:pt idx="3">
                  <c:v>0</c:v>
                </c:pt>
                <c:pt idx="4">
                  <c:v>6.9233791748526521</c:v>
                </c:pt>
                <c:pt idx="5">
                  <c:v>0</c:v>
                </c:pt>
                <c:pt idx="6">
                  <c:v>6.9233791748526521</c:v>
                </c:pt>
              </c:numCache>
            </c:numRef>
          </c:val>
          <c:extLst>
            <c:ext xmlns:c16="http://schemas.microsoft.com/office/drawing/2014/chart" uri="{C3380CC4-5D6E-409C-BE32-E72D297353CC}">
              <c16:uniqueId val="{0000000E-82DB-4001-B11D-4E6B00A0AB03}"/>
            </c:ext>
          </c:extLst>
        </c:ser>
        <c:dLbls>
          <c:showLegendKey val="0"/>
          <c:showVal val="1"/>
          <c:showCatName val="0"/>
          <c:showSerName val="0"/>
          <c:showPercent val="0"/>
          <c:showBubbleSize val="0"/>
          <c:showLeaderLines val="1"/>
        </c:dLbls>
        <c:firstSliceAng val="0"/>
      </c:pieChart>
      <c:spPr>
        <a:noFill/>
        <a:ln>
          <a:noFill/>
        </a:ln>
        <a:effectLst/>
      </c:spPr>
    </c:plotArea>
    <c:legend>
      <c:legendPos val="r"/>
      <c:layout>
        <c:manualLayout>
          <c:xMode val="edge"/>
          <c:yMode val="edge"/>
          <c:x val="0.59713958482462415"/>
          <c:y val="0.24756579906678333"/>
          <c:w val="0.38467859699355761"/>
          <c:h val="0.6346716426071741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manualLayout>
          <c:layoutTarget val="inner"/>
          <c:xMode val="edge"/>
          <c:yMode val="edge"/>
          <c:x val="6.9213442617918369E-2"/>
          <c:y val="0.18244444444444446"/>
          <c:w val="0.54481205200227167"/>
          <c:h val="0.80487641723356007"/>
        </c:manualLayout>
      </c:layout>
      <c:doughnutChart>
        <c:varyColors val="1"/>
        <c:ser>
          <c:idx val="0"/>
          <c:order val="0"/>
          <c:tx>
            <c:strRef>
              <c:f>BD_Resumen!$CI$8</c:f>
              <c:strCache>
                <c:ptCount val="1"/>
                <c:pt idx="0">
                  <c:v>Rango Edad</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F42C-4421-B46C-0B6A5EAD6F7F}"/>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F42C-4421-B46C-0B6A5EAD6F7F}"/>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F42C-4421-B46C-0B6A5EAD6F7F}"/>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F42C-4421-B46C-0B6A5EAD6F7F}"/>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F42C-4421-B46C-0B6A5EAD6F7F}"/>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F42C-4421-B46C-0B6A5EAD6F7F}"/>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65000"/>
                        <a:lumOff val="35000"/>
                      </a:schemeClr>
                    </a:solidFill>
                    <a:latin typeface="+mn-lt"/>
                    <a:ea typeface="+mn-ea"/>
                    <a:cs typeface="+mn-cs"/>
                  </a:defRPr>
                </a:pPr>
                <a:endParaRPr lang="es-CO"/>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BD_Resumen!$CI$9:$CI$14</c:f>
              <c:strCache>
                <c:ptCount val="6"/>
                <c:pt idx="0">
                  <c:v>Menor de 18 años</c:v>
                </c:pt>
                <c:pt idx="1">
                  <c:v>18 - 29</c:v>
                </c:pt>
                <c:pt idx="2">
                  <c:v>30 - 39</c:v>
                </c:pt>
                <c:pt idx="3">
                  <c:v>40 - 49</c:v>
                </c:pt>
                <c:pt idx="4">
                  <c:v>50 - 59</c:v>
                </c:pt>
                <c:pt idx="5">
                  <c:v>Mayor de 60 años</c:v>
                </c:pt>
              </c:strCache>
            </c:strRef>
          </c:cat>
          <c:val>
            <c:numRef>
              <c:f>BD_Resumen!$CJ$9:$CJ$14</c:f>
              <c:numCache>
                <c:formatCode>#,##0</c:formatCode>
                <c:ptCount val="6"/>
                <c:pt idx="0">
                  <c:v>0</c:v>
                </c:pt>
                <c:pt idx="1">
                  <c:v>0</c:v>
                </c:pt>
                <c:pt idx="2">
                  <c:v>6.9233791748526521</c:v>
                </c:pt>
                <c:pt idx="3">
                  <c:v>3.461689587426326</c:v>
                </c:pt>
                <c:pt idx="4">
                  <c:v>10.385068762278978</c:v>
                </c:pt>
                <c:pt idx="5">
                  <c:v>0</c:v>
                </c:pt>
              </c:numCache>
            </c:numRef>
          </c:val>
          <c:extLst>
            <c:ext xmlns:c16="http://schemas.microsoft.com/office/drawing/2014/chart" uri="{C3380CC4-5D6E-409C-BE32-E72D297353CC}">
              <c16:uniqueId val="{0000000C-F42C-4421-B46C-0B6A5EAD6F7F}"/>
            </c:ext>
          </c:extLst>
        </c:ser>
        <c:dLbls>
          <c:showLegendKey val="0"/>
          <c:showVal val="1"/>
          <c:showCatName val="0"/>
          <c:showSerName val="0"/>
          <c:showPercent val="0"/>
          <c:showBubbleSize val="0"/>
          <c:showLeaderLines val="1"/>
        </c:dLbls>
        <c:firstSliceAng val="0"/>
        <c:holeSize val="75"/>
      </c:doughnutChart>
      <c:spPr>
        <a:noFill/>
        <a:ln>
          <a:noFill/>
        </a:ln>
        <a:effectLst/>
      </c:spPr>
    </c:plotArea>
    <c:legend>
      <c:legendPos val="r"/>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75000"/>
        </a:schemeClr>
      </a:solidFill>
      <a:round/>
    </a:ln>
    <a:effectLst/>
  </c:spPr>
  <c:txPr>
    <a:bodyPr/>
    <a:lstStyle/>
    <a:p>
      <a:pPr>
        <a:defRPr/>
      </a:pPr>
      <a:endParaRPr lang="es-CO"/>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manualLayout>
          <c:layoutTarget val="inner"/>
          <c:xMode val="edge"/>
          <c:yMode val="edge"/>
          <c:x val="6.9213442617918369E-2"/>
          <c:y val="0.18244444444444446"/>
          <c:w val="0.77306205538610584"/>
          <c:h val="0.69869337899647499"/>
        </c:manualLayout>
      </c:layout>
      <c:barChart>
        <c:barDir val="col"/>
        <c:grouping val="clustered"/>
        <c:varyColors val="0"/>
        <c:ser>
          <c:idx val="0"/>
          <c:order val="0"/>
          <c:tx>
            <c:strRef>
              <c:f>BD_Resumen!$CI$28</c:f>
              <c:strCache>
                <c:ptCount val="1"/>
                <c:pt idx="0">
                  <c:v>Estrato</c:v>
                </c:pt>
              </c:strCache>
            </c:strRef>
          </c:tx>
          <c:spPr>
            <a:solidFill>
              <a:schemeClr val="accent1"/>
            </a:solidFill>
            <a:ln w="19050">
              <a:solidFill>
                <a:schemeClr val="lt1"/>
              </a:solidFill>
            </a:ln>
            <a:effectLst/>
          </c:spPr>
          <c:invertIfNegative val="0"/>
          <c:dPt>
            <c:idx val="1"/>
            <c:invertIfNegative val="0"/>
            <c:bubble3D val="0"/>
            <c:spPr>
              <a:solidFill>
                <a:schemeClr val="accent2"/>
              </a:solidFill>
              <a:ln w="19050">
                <a:solidFill>
                  <a:schemeClr val="lt1"/>
                </a:solidFill>
              </a:ln>
              <a:effectLst/>
            </c:spPr>
            <c:extLst>
              <c:ext xmlns:c16="http://schemas.microsoft.com/office/drawing/2014/chart" uri="{C3380CC4-5D6E-409C-BE32-E72D297353CC}">
                <c16:uniqueId val="{00000001-B091-4DA0-8DA6-33A53EE4734C}"/>
              </c:ext>
            </c:extLst>
          </c:dPt>
          <c:dPt>
            <c:idx val="2"/>
            <c:invertIfNegative val="0"/>
            <c:bubble3D val="0"/>
            <c:spPr>
              <a:solidFill>
                <a:schemeClr val="accent3"/>
              </a:solidFill>
              <a:ln w="19050">
                <a:solidFill>
                  <a:schemeClr val="lt1"/>
                </a:solidFill>
              </a:ln>
              <a:effectLst/>
            </c:spPr>
            <c:extLst>
              <c:ext xmlns:c16="http://schemas.microsoft.com/office/drawing/2014/chart" uri="{C3380CC4-5D6E-409C-BE32-E72D297353CC}">
                <c16:uniqueId val="{00000003-B091-4DA0-8DA6-33A53EE4734C}"/>
              </c:ext>
            </c:extLst>
          </c:dPt>
          <c:dPt>
            <c:idx val="3"/>
            <c:invertIfNegative val="0"/>
            <c:bubble3D val="0"/>
            <c:spPr>
              <a:solidFill>
                <a:schemeClr val="accent4"/>
              </a:solidFill>
              <a:ln w="19050">
                <a:solidFill>
                  <a:schemeClr val="lt1"/>
                </a:solidFill>
              </a:ln>
              <a:effectLst/>
            </c:spPr>
            <c:extLst>
              <c:ext xmlns:c16="http://schemas.microsoft.com/office/drawing/2014/chart" uri="{C3380CC4-5D6E-409C-BE32-E72D297353CC}">
                <c16:uniqueId val="{00000005-B091-4DA0-8DA6-33A53EE4734C}"/>
              </c:ext>
            </c:extLst>
          </c:dPt>
          <c:dPt>
            <c:idx val="4"/>
            <c:invertIfNegative val="0"/>
            <c:bubble3D val="0"/>
            <c:spPr>
              <a:solidFill>
                <a:schemeClr val="accent5"/>
              </a:solidFill>
              <a:ln w="19050">
                <a:solidFill>
                  <a:schemeClr val="lt1"/>
                </a:solidFill>
              </a:ln>
              <a:effectLst/>
            </c:spPr>
            <c:extLst>
              <c:ext xmlns:c16="http://schemas.microsoft.com/office/drawing/2014/chart" uri="{C3380CC4-5D6E-409C-BE32-E72D297353CC}">
                <c16:uniqueId val="{00000007-B091-4DA0-8DA6-33A53EE4734C}"/>
              </c:ext>
            </c:extLst>
          </c:dPt>
          <c:dPt>
            <c:idx val="5"/>
            <c:invertIfNegative val="0"/>
            <c:bubble3D val="0"/>
            <c:spPr>
              <a:solidFill>
                <a:schemeClr val="accent6"/>
              </a:solidFill>
              <a:ln w="19050">
                <a:solidFill>
                  <a:schemeClr val="lt1"/>
                </a:solidFill>
              </a:ln>
              <a:effectLst/>
            </c:spPr>
            <c:extLst>
              <c:ext xmlns:c16="http://schemas.microsoft.com/office/drawing/2014/chart" uri="{C3380CC4-5D6E-409C-BE32-E72D297353CC}">
                <c16:uniqueId val="{00000009-B091-4DA0-8DA6-33A53EE4734C}"/>
              </c:ext>
            </c:extLst>
          </c:dPt>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65000"/>
                        <a:lumOff val="3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BD_Resumen!$CI$29:$CI$34</c:f>
              <c:strCache>
                <c:ptCount val="6"/>
                <c:pt idx="0">
                  <c:v>Estrato 1</c:v>
                </c:pt>
                <c:pt idx="1">
                  <c:v>Estrato 2</c:v>
                </c:pt>
                <c:pt idx="2">
                  <c:v>Estrato 3</c:v>
                </c:pt>
                <c:pt idx="3">
                  <c:v>Estrato 4</c:v>
                </c:pt>
                <c:pt idx="4">
                  <c:v>Estrato 5</c:v>
                </c:pt>
                <c:pt idx="5">
                  <c:v>Estrato 6</c:v>
                </c:pt>
              </c:strCache>
            </c:strRef>
          </c:cat>
          <c:val>
            <c:numRef>
              <c:f>BD_Resumen!$CJ$29:$CJ$34</c:f>
              <c:numCache>
                <c:formatCode>#,##0</c:formatCode>
                <c:ptCount val="6"/>
                <c:pt idx="0">
                  <c:v>0</c:v>
                </c:pt>
                <c:pt idx="1">
                  <c:v>0</c:v>
                </c:pt>
                <c:pt idx="2">
                  <c:v>17.308447937131632</c:v>
                </c:pt>
                <c:pt idx="3">
                  <c:v>3.461689587426326</c:v>
                </c:pt>
                <c:pt idx="4">
                  <c:v>0</c:v>
                </c:pt>
                <c:pt idx="5">
                  <c:v>0</c:v>
                </c:pt>
              </c:numCache>
            </c:numRef>
          </c:val>
          <c:extLst>
            <c:ext xmlns:c16="http://schemas.microsoft.com/office/drawing/2014/chart" uri="{C3380CC4-5D6E-409C-BE32-E72D297353CC}">
              <c16:uniqueId val="{0000000A-B091-4DA0-8DA6-33A53EE4734C}"/>
            </c:ext>
          </c:extLst>
        </c:ser>
        <c:dLbls>
          <c:dLblPos val="outEnd"/>
          <c:showLegendKey val="0"/>
          <c:showVal val="1"/>
          <c:showCatName val="0"/>
          <c:showSerName val="0"/>
          <c:showPercent val="0"/>
          <c:showBubbleSize val="0"/>
        </c:dLbls>
        <c:gapWidth val="100"/>
        <c:axId val="1705447856"/>
        <c:axId val="2015192320"/>
      </c:barChart>
      <c:catAx>
        <c:axId val="170544785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015192320"/>
        <c:crosses val="autoZero"/>
        <c:auto val="1"/>
        <c:lblAlgn val="ctr"/>
        <c:lblOffset val="100"/>
        <c:noMultiLvlLbl val="0"/>
      </c:catAx>
      <c:valAx>
        <c:axId val="201519232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70544785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manualLayout>
          <c:layoutTarget val="inner"/>
          <c:xMode val="edge"/>
          <c:yMode val="edge"/>
          <c:x val="6.9213442617918369E-2"/>
          <c:y val="0.18244444444444446"/>
          <c:w val="0.77306205538610584"/>
          <c:h val="0.69869337899647499"/>
        </c:manualLayout>
      </c:layout>
      <c:barChart>
        <c:barDir val="bar"/>
        <c:grouping val="clustered"/>
        <c:varyColors val="0"/>
        <c:ser>
          <c:idx val="0"/>
          <c:order val="0"/>
          <c:tx>
            <c:strRef>
              <c:f>BD_Resumen!$CI$36</c:f>
              <c:strCache>
                <c:ptCount val="1"/>
                <c:pt idx="0">
                  <c:v>Nivel de ingresos</c:v>
                </c:pt>
              </c:strCache>
            </c:strRef>
          </c:tx>
          <c:spPr>
            <a:solidFill>
              <a:schemeClr val="accent1"/>
            </a:solidFill>
            <a:ln w="19050">
              <a:solidFill>
                <a:schemeClr val="lt1"/>
              </a:solidFill>
            </a:ln>
            <a:effectLst/>
          </c:spPr>
          <c:invertIfNegative val="0"/>
          <c:dPt>
            <c:idx val="1"/>
            <c:invertIfNegative val="0"/>
            <c:bubble3D val="0"/>
            <c:spPr>
              <a:solidFill>
                <a:schemeClr val="accent2"/>
              </a:solidFill>
              <a:ln w="19050">
                <a:solidFill>
                  <a:schemeClr val="lt1"/>
                </a:solidFill>
              </a:ln>
              <a:effectLst/>
            </c:spPr>
            <c:extLst>
              <c:ext xmlns:c16="http://schemas.microsoft.com/office/drawing/2014/chart" uri="{C3380CC4-5D6E-409C-BE32-E72D297353CC}">
                <c16:uniqueId val="{00000001-7CA9-4023-8361-2AEE6040FE87}"/>
              </c:ext>
            </c:extLst>
          </c:dPt>
          <c:dPt>
            <c:idx val="2"/>
            <c:invertIfNegative val="0"/>
            <c:bubble3D val="0"/>
            <c:spPr>
              <a:solidFill>
                <a:schemeClr val="accent3"/>
              </a:solidFill>
              <a:ln w="19050">
                <a:solidFill>
                  <a:schemeClr val="lt1"/>
                </a:solidFill>
              </a:ln>
              <a:effectLst/>
            </c:spPr>
            <c:extLst>
              <c:ext xmlns:c16="http://schemas.microsoft.com/office/drawing/2014/chart" uri="{C3380CC4-5D6E-409C-BE32-E72D297353CC}">
                <c16:uniqueId val="{00000003-7CA9-4023-8361-2AEE6040FE87}"/>
              </c:ext>
            </c:extLst>
          </c:dPt>
          <c:dPt>
            <c:idx val="3"/>
            <c:invertIfNegative val="0"/>
            <c:bubble3D val="0"/>
            <c:spPr>
              <a:solidFill>
                <a:schemeClr val="accent4"/>
              </a:solidFill>
              <a:ln w="19050">
                <a:solidFill>
                  <a:schemeClr val="lt1"/>
                </a:solidFill>
              </a:ln>
              <a:effectLst/>
            </c:spPr>
            <c:extLst>
              <c:ext xmlns:c16="http://schemas.microsoft.com/office/drawing/2014/chart" uri="{C3380CC4-5D6E-409C-BE32-E72D297353CC}">
                <c16:uniqueId val="{00000005-7CA9-4023-8361-2AEE6040FE87}"/>
              </c:ext>
            </c:extLst>
          </c:dPt>
          <c:dPt>
            <c:idx val="4"/>
            <c:invertIfNegative val="0"/>
            <c:bubble3D val="0"/>
            <c:spPr>
              <a:solidFill>
                <a:schemeClr val="accent5"/>
              </a:solidFill>
              <a:ln w="19050">
                <a:solidFill>
                  <a:schemeClr val="lt1"/>
                </a:solidFill>
              </a:ln>
              <a:effectLst/>
            </c:spPr>
            <c:extLst>
              <c:ext xmlns:c16="http://schemas.microsoft.com/office/drawing/2014/chart" uri="{C3380CC4-5D6E-409C-BE32-E72D297353CC}">
                <c16:uniqueId val="{00000007-7CA9-4023-8361-2AEE6040FE87}"/>
              </c:ext>
            </c:extLst>
          </c:dPt>
          <c:dPt>
            <c:idx val="5"/>
            <c:invertIfNegative val="0"/>
            <c:bubble3D val="0"/>
            <c:spPr>
              <a:solidFill>
                <a:schemeClr val="accent6"/>
              </a:solidFill>
              <a:ln w="19050">
                <a:solidFill>
                  <a:schemeClr val="lt1"/>
                </a:solidFill>
              </a:ln>
              <a:effectLst/>
            </c:spPr>
            <c:extLst>
              <c:ext xmlns:c16="http://schemas.microsoft.com/office/drawing/2014/chart" uri="{C3380CC4-5D6E-409C-BE32-E72D297353CC}">
                <c16:uniqueId val="{00000009-7CA9-4023-8361-2AEE6040FE87}"/>
              </c:ext>
            </c:extLst>
          </c:dPt>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65000"/>
                        <a:lumOff val="3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BD_Resumen!$CI$37:$CI$42</c:f>
              <c:strCache>
                <c:ptCount val="6"/>
                <c:pt idx="0">
                  <c:v>Menos de 1 SMMLV</c:v>
                </c:pt>
                <c:pt idx="1">
                  <c:v>Entre 1 y 3 SMMLV</c:v>
                </c:pt>
                <c:pt idx="2">
                  <c:v>Entre 3 y 5 SMMLV</c:v>
                </c:pt>
                <c:pt idx="3">
                  <c:v>Entre 5 y 8 SMMLV</c:v>
                </c:pt>
                <c:pt idx="4">
                  <c:v>Entre 8 y 10 SMMLV</c:v>
                </c:pt>
                <c:pt idx="5">
                  <c:v>Más de 10 SMMLV</c:v>
                </c:pt>
              </c:strCache>
            </c:strRef>
          </c:cat>
          <c:val>
            <c:numRef>
              <c:f>BD_Resumen!$CJ$37:$CJ$42</c:f>
              <c:numCache>
                <c:formatCode>#,##0</c:formatCode>
                <c:ptCount val="6"/>
                <c:pt idx="0">
                  <c:v>0</c:v>
                </c:pt>
                <c:pt idx="1">
                  <c:v>20.77013752455796</c:v>
                </c:pt>
                <c:pt idx="2">
                  <c:v>0</c:v>
                </c:pt>
                <c:pt idx="3">
                  <c:v>0</c:v>
                </c:pt>
                <c:pt idx="4">
                  <c:v>0</c:v>
                </c:pt>
                <c:pt idx="5">
                  <c:v>0</c:v>
                </c:pt>
              </c:numCache>
            </c:numRef>
          </c:val>
          <c:extLst>
            <c:ext xmlns:c16="http://schemas.microsoft.com/office/drawing/2014/chart" uri="{C3380CC4-5D6E-409C-BE32-E72D297353CC}">
              <c16:uniqueId val="{0000000A-7CA9-4023-8361-2AEE6040FE87}"/>
            </c:ext>
          </c:extLst>
        </c:ser>
        <c:dLbls>
          <c:dLblPos val="outEnd"/>
          <c:showLegendKey val="0"/>
          <c:showVal val="1"/>
          <c:showCatName val="0"/>
          <c:showSerName val="0"/>
          <c:showPercent val="0"/>
          <c:showBubbleSize val="0"/>
        </c:dLbls>
        <c:gapWidth val="100"/>
        <c:axId val="1705447856"/>
        <c:axId val="2015192320"/>
      </c:barChart>
      <c:catAx>
        <c:axId val="1705447856"/>
        <c:scaling>
          <c:orientation val="minMax"/>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500" b="0" i="0" u="none" strike="noStrike" kern="1200" baseline="0">
                <a:solidFill>
                  <a:schemeClr val="tx1">
                    <a:lumMod val="65000"/>
                    <a:lumOff val="35000"/>
                  </a:schemeClr>
                </a:solidFill>
                <a:latin typeface="+mn-lt"/>
                <a:ea typeface="+mn-ea"/>
                <a:cs typeface="+mn-cs"/>
              </a:defRPr>
            </a:pPr>
            <a:endParaRPr lang="es-CO"/>
          </a:p>
        </c:txPr>
        <c:crossAx val="2015192320"/>
        <c:crosses val="autoZero"/>
        <c:auto val="1"/>
        <c:lblAlgn val="ctr"/>
        <c:lblOffset val="100"/>
        <c:noMultiLvlLbl val="0"/>
      </c:catAx>
      <c:valAx>
        <c:axId val="2015192320"/>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70544785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manualLayout>
          <c:layoutTarget val="inner"/>
          <c:xMode val="edge"/>
          <c:yMode val="edge"/>
          <c:x val="1.3992301445980636E-2"/>
          <c:y val="8.9565162615569585E-2"/>
          <c:w val="0.9768661430916592"/>
          <c:h val="0.52235235120455159"/>
        </c:manualLayout>
      </c:layout>
      <c:ofPieChart>
        <c:ofPieType val="pie"/>
        <c:varyColors val="1"/>
        <c:ser>
          <c:idx val="0"/>
          <c:order val="0"/>
          <c:tx>
            <c:strRef>
              <c:f>BD_Resumen!$CI$76</c:f>
              <c:strCache>
                <c:ptCount val="1"/>
                <c:pt idx="0">
                  <c:v>Discapacidad</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8884-42A3-96B7-00577526CD4A}"/>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8884-42A3-96B7-00577526CD4A}"/>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8884-42A3-96B7-00577526CD4A}"/>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8884-42A3-96B7-00577526CD4A}"/>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8884-42A3-96B7-00577526CD4A}"/>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8884-42A3-96B7-00577526CD4A}"/>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8884-42A3-96B7-00577526CD4A}"/>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8884-42A3-96B7-00577526CD4A}"/>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8884-42A3-96B7-00577526CD4A}"/>
              </c:ext>
            </c:extLst>
          </c:dPt>
          <c:dLbls>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lumMod val="95000"/>
                        </a:schemeClr>
                      </a:solidFill>
                      <a:latin typeface="+mn-lt"/>
                      <a:ea typeface="+mn-ea"/>
                      <a:cs typeface="+mn-cs"/>
                    </a:defRPr>
                  </a:pPr>
                  <a:endParaRPr lang="es-CO"/>
                </a:p>
              </c:txPr>
              <c:dLblPos val="bestFit"/>
              <c:showLegendKey val="0"/>
              <c:showVal val="1"/>
              <c:showCatName val="0"/>
              <c:showSerName val="0"/>
              <c:showPercent val="0"/>
              <c:showBubbleSize val="0"/>
              <c:extLst>
                <c:ext xmlns:c16="http://schemas.microsoft.com/office/drawing/2014/chart" uri="{C3380CC4-5D6E-409C-BE32-E72D297353CC}">
                  <c16:uniqueId val="{00000001-8884-42A3-96B7-00577526CD4A}"/>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65000"/>
                        <a:lumOff val="35000"/>
                      </a:schemeClr>
                    </a:solidFill>
                    <a:latin typeface="+mn-lt"/>
                    <a:ea typeface="+mn-ea"/>
                    <a:cs typeface="+mn-cs"/>
                  </a:defRPr>
                </a:pPr>
                <a:endParaRPr lang="es-CO"/>
              </a:p>
            </c:txPr>
            <c:dLblPos val="bestFit"/>
            <c:showLegendKey val="0"/>
            <c:showVal val="1"/>
            <c:showCatName val="0"/>
            <c:showSerName val="0"/>
            <c:showPercent val="0"/>
            <c:showBubbleSize val="0"/>
            <c:showLeaderLines val="0"/>
            <c:extLst>
              <c:ext xmlns:c15="http://schemas.microsoft.com/office/drawing/2012/chart" uri="{CE6537A1-D6FC-4f65-9D91-7224C49458BB}"/>
            </c:extLst>
          </c:dLbls>
          <c:cat>
            <c:strRef>
              <c:f>BD_Resumen!$CI$77:$CI$84</c:f>
              <c:strCache>
                <c:ptCount val="8"/>
                <c:pt idx="0">
                  <c:v>Ninguna</c:v>
                </c:pt>
                <c:pt idx="1">
                  <c:v>Discapacidad visual</c:v>
                </c:pt>
                <c:pt idx="2">
                  <c:v>Discapacidad física</c:v>
                </c:pt>
                <c:pt idx="3">
                  <c:v>Discapacidad auditiva</c:v>
                </c:pt>
                <c:pt idx="4">
                  <c:v>Sordoceguera</c:v>
                </c:pt>
                <c:pt idx="5">
                  <c:v>Discapacidad intelectual</c:v>
                </c:pt>
                <c:pt idx="6">
                  <c:v>Discapacidad psicosocial (mental)</c:v>
                </c:pt>
                <c:pt idx="7">
                  <c:v>Discapacidad múltiple</c:v>
                </c:pt>
              </c:strCache>
            </c:strRef>
          </c:cat>
          <c:val>
            <c:numRef>
              <c:f>BD_Resumen!$CJ$77:$CJ$84</c:f>
              <c:numCache>
                <c:formatCode>#,##0</c:formatCode>
                <c:ptCount val="8"/>
                <c:pt idx="0">
                  <c:v>20.77013752455796</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12-8884-42A3-96B7-00577526CD4A}"/>
            </c:ext>
          </c:extLst>
        </c:ser>
        <c:dLbls>
          <c:dLblPos val="bestFit"/>
          <c:showLegendKey val="0"/>
          <c:showVal val="1"/>
          <c:showCatName val="0"/>
          <c:showSerName val="0"/>
          <c:showPercent val="0"/>
          <c:showBubbleSize val="0"/>
          <c:showLeaderLines val="0"/>
        </c:dLbls>
        <c:gapWidth val="100"/>
        <c:splitType val="pos"/>
        <c:splitPos val="7"/>
        <c:secondPieSize val="75"/>
        <c:serLines>
          <c:spPr>
            <a:ln w="9525" cap="flat" cmpd="sng" algn="ctr">
              <a:solidFill>
                <a:schemeClr val="tx1">
                  <a:lumMod val="35000"/>
                  <a:lumOff val="65000"/>
                </a:schemeClr>
              </a:solidFill>
              <a:round/>
            </a:ln>
            <a:effectLst/>
          </c:spPr>
        </c:serLines>
      </c:ofPieChart>
      <c:spPr>
        <a:noFill/>
        <a:ln>
          <a:noFill/>
        </a:ln>
        <a:effectLst/>
      </c:spPr>
    </c:plotArea>
    <c:legend>
      <c:legendPos val="b"/>
      <c:layout>
        <c:manualLayout>
          <c:xMode val="edge"/>
          <c:yMode val="edge"/>
          <c:x val="8.9914878956700001E-2"/>
          <c:y val="0.58695148279946707"/>
          <c:w val="0.78621463825275362"/>
          <c:h val="0.39429852642789054"/>
        </c:manualLayout>
      </c:layout>
      <c:overlay val="0"/>
      <c:spPr>
        <a:noFill/>
        <a:ln>
          <a:noFill/>
        </a:ln>
        <a:effectLst/>
      </c:spPr>
      <c:txPr>
        <a:bodyPr rot="0" spcFirstLastPara="1" vertOverflow="ellipsis" vert="horz" wrap="square" anchor="ctr" anchorCtr="1"/>
        <a:lstStyle/>
        <a:p>
          <a:pPr rtl="0">
            <a:defRPr sz="1100" b="0" i="0" u="none" strike="noStrike" kern="1200" baseline="0">
              <a:solidFill>
                <a:schemeClr val="tx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BD_Resumen!$CE$132</c:f>
              <c:strCache>
                <c:ptCount val="1"/>
                <c:pt idx="0">
                  <c:v>Localidad residencia</c:v>
                </c:pt>
              </c:strCache>
            </c:strRef>
          </c:tx>
          <c:spPr>
            <a:solidFill>
              <a:schemeClr val="accent6"/>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6">
                        <a:lumMod val="7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BD_Resumen!$CE$133:$CE$153</c15:sqref>
                  </c15:fullRef>
                </c:ext>
              </c:extLst>
              <c:f>BD_Resumen!$CE$135:$CE$153</c:f>
              <c:strCache>
                <c:ptCount val="19"/>
                <c:pt idx="0">
                  <c:v>Engativá</c:v>
                </c:pt>
                <c:pt idx="1">
                  <c:v>Usaquén</c:v>
                </c:pt>
                <c:pt idx="2">
                  <c:v>No resido en Bogotá</c:v>
                </c:pt>
                <c:pt idx="3">
                  <c:v>Teusaquillo</c:v>
                </c:pt>
                <c:pt idx="4">
                  <c:v>Fontibón</c:v>
                </c:pt>
                <c:pt idx="5">
                  <c:v>Puente Aranda</c:v>
                </c:pt>
                <c:pt idx="6">
                  <c:v>Chapinero</c:v>
                </c:pt>
                <c:pt idx="7">
                  <c:v>Barrios Unidos</c:v>
                </c:pt>
                <c:pt idx="8">
                  <c:v>San Cristóbal</c:v>
                </c:pt>
                <c:pt idx="9">
                  <c:v>Ciudad Bolívar</c:v>
                </c:pt>
                <c:pt idx="10">
                  <c:v>Rafael Uribe Uribe</c:v>
                </c:pt>
                <c:pt idx="11">
                  <c:v>Tunjuelito</c:v>
                </c:pt>
                <c:pt idx="12">
                  <c:v>Bosa</c:v>
                </c:pt>
                <c:pt idx="13">
                  <c:v>Los Mártires</c:v>
                </c:pt>
                <c:pt idx="14">
                  <c:v>Usme</c:v>
                </c:pt>
                <c:pt idx="15">
                  <c:v>Antonio Nariño</c:v>
                </c:pt>
                <c:pt idx="16">
                  <c:v>Santa Fe</c:v>
                </c:pt>
                <c:pt idx="17">
                  <c:v>La Candelaria</c:v>
                </c:pt>
                <c:pt idx="18">
                  <c:v>Sumapaz</c:v>
                </c:pt>
              </c:strCache>
            </c:strRef>
          </c:cat>
          <c:val>
            <c:numRef>
              <c:extLst>
                <c:ext xmlns:c15="http://schemas.microsoft.com/office/drawing/2012/chart" uri="{02D57815-91ED-43cb-92C2-25804820EDAC}">
                  <c15:fullRef>
                    <c15:sqref>BD_Resumen!$CF$133:$CF$153</c15:sqref>
                  </c15:fullRef>
                </c:ext>
              </c:extLst>
              <c:f>BD_Resumen!$CF$135:$CF$153</c:f>
              <c:numCache>
                <c:formatCode>#,##0</c:formatCode>
                <c:ptCount val="19"/>
                <c:pt idx="0">
                  <c:v>0</c:v>
                </c:pt>
                <c:pt idx="1">
                  <c:v>0</c:v>
                </c:pt>
                <c:pt idx="2">
                  <c:v>3.461689587426326</c:v>
                </c:pt>
                <c:pt idx="3">
                  <c:v>0</c:v>
                </c:pt>
                <c:pt idx="4">
                  <c:v>0</c:v>
                </c:pt>
                <c:pt idx="5">
                  <c:v>0</c:v>
                </c:pt>
                <c:pt idx="6">
                  <c:v>0</c:v>
                </c:pt>
                <c:pt idx="7">
                  <c:v>0</c:v>
                </c:pt>
                <c:pt idx="8">
                  <c:v>0</c:v>
                </c:pt>
                <c:pt idx="9">
                  <c:v>0</c:v>
                </c:pt>
                <c:pt idx="10">
                  <c:v>0</c:v>
                </c:pt>
                <c:pt idx="11">
                  <c:v>0</c:v>
                </c:pt>
                <c:pt idx="12">
                  <c:v>0</c:v>
                </c:pt>
                <c:pt idx="13">
                  <c:v>3.461689587426326</c:v>
                </c:pt>
                <c:pt idx="14">
                  <c:v>0</c:v>
                </c:pt>
                <c:pt idx="15">
                  <c:v>0</c:v>
                </c:pt>
                <c:pt idx="16">
                  <c:v>0</c:v>
                </c:pt>
                <c:pt idx="17">
                  <c:v>0</c:v>
                </c:pt>
                <c:pt idx="18">
                  <c:v>0</c:v>
                </c:pt>
              </c:numCache>
            </c:numRef>
          </c:val>
          <c:extLst>
            <c:ext xmlns:c16="http://schemas.microsoft.com/office/drawing/2014/chart" uri="{C3380CC4-5D6E-409C-BE32-E72D297353CC}">
              <c16:uniqueId val="{00000000-4688-43B5-BABB-51EBE615E83C}"/>
            </c:ext>
          </c:extLst>
        </c:ser>
        <c:dLbls>
          <c:showLegendKey val="0"/>
          <c:showVal val="0"/>
          <c:showCatName val="0"/>
          <c:showSerName val="0"/>
          <c:showPercent val="0"/>
          <c:showBubbleSize val="0"/>
        </c:dLbls>
        <c:gapWidth val="219"/>
        <c:overlap val="-27"/>
        <c:axId val="1838514752"/>
        <c:axId val="1925849328"/>
      </c:barChart>
      <c:catAx>
        <c:axId val="1838514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s-CO"/>
          </a:p>
        </c:txPr>
        <c:crossAx val="1925849328"/>
        <c:crosses val="autoZero"/>
        <c:auto val="1"/>
        <c:lblAlgn val="ctr"/>
        <c:lblOffset val="100"/>
        <c:noMultiLvlLbl val="0"/>
      </c:catAx>
      <c:valAx>
        <c:axId val="192584932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83851475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a:t>Sede de trabajo</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BD_Resumen!$CE$155</c:f>
              <c:strCache>
                <c:ptCount val="1"/>
                <c:pt idx="0">
                  <c:v>Sede</c:v>
                </c:pt>
              </c:strCache>
            </c:strRef>
          </c:tx>
          <c:spPr>
            <a:solidFill>
              <a:schemeClr val="accent2">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2">
                        <a:lumMod val="7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BD_Resumen!$CF$156:$CF$185</c15:sqref>
                  </c15:fullRef>
                </c:ext>
              </c:extLst>
              <c:f>(BD_Resumen!$CF$156:$CF$164,BD_Resumen!$CF$166:$CF$185)</c:f>
              <c:strCache>
                <c:ptCount val="25"/>
                <c:pt idx="0">
                  <c:v>Casa de Justicia Kennedy  - Sede secundaria - KR 72 # 36 - 57 Sur - Kennedy</c:v>
                </c:pt>
                <c:pt idx="1">
                  <c:v>Total general</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strCache>
            </c:strRef>
          </c:cat>
          <c:val>
            <c:numRef>
              <c:extLst>
                <c:ext xmlns:c15="http://schemas.microsoft.com/office/drawing/2012/chart" uri="{02D57815-91ED-43cb-92C2-25804820EDAC}">
                  <c15:fullRef>
                    <c15:sqref>BD_Resumen!$CG$156:$CG$181</c15:sqref>
                  </c15:fullRef>
                </c:ext>
              </c:extLst>
              <c:f>(BD_Resumen!$CG$156:$CG$164,BD_Resumen!$CG$166:$CG$181)</c:f>
              <c:numCache>
                <c:formatCode>#,##0</c:formatCode>
                <c:ptCount val="25"/>
                <c:pt idx="0">
                  <c:v>20.77013752455796</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0-F926-4E5D-863A-7CB8599114D9}"/>
            </c:ext>
          </c:extLst>
        </c:ser>
        <c:dLbls>
          <c:showLegendKey val="0"/>
          <c:showVal val="0"/>
          <c:showCatName val="0"/>
          <c:showSerName val="0"/>
          <c:showPercent val="0"/>
          <c:showBubbleSize val="0"/>
        </c:dLbls>
        <c:gapWidth val="219"/>
        <c:overlap val="-27"/>
        <c:axId val="1838514752"/>
        <c:axId val="1925849328"/>
      </c:barChart>
      <c:catAx>
        <c:axId val="1838514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s-CO"/>
          </a:p>
        </c:txPr>
        <c:crossAx val="1925849328"/>
        <c:crosses val="autoZero"/>
        <c:auto val="1"/>
        <c:lblAlgn val="ctr"/>
        <c:lblOffset val="100"/>
        <c:noMultiLvlLbl val="0"/>
      </c:catAx>
      <c:valAx>
        <c:axId val="192584932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s-CO"/>
          </a:p>
        </c:txPr>
        <c:crossAx val="183851475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20" b="0" i="0" u="none" strike="noStrike" kern="1200" spc="0" baseline="0">
                <a:solidFill>
                  <a:schemeClr val="tx1">
                    <a:lumMod val="65000"/>
                    <a:lumOff val="35000"/>
                  </a:schemeClr>
                </a:solidFill>
                <a:latin typeface="+mn-lt"/>
                <a:ea typeface="+mn-ea"/>
                <a:cs typeface="+mn-cs"/>
              </a:defRPr>
            </a:pPr>
            <a:r>
              <a:rPr lang="en-US"/>
              <a:t>Duración vs Distancia por modo</a:t>
            </a:r>
          </a:p>
        </c:rich>
      </c:tx>
      <c:overlay val="0"/>
      <c:spPr>
        <a:noFill/>
        <a:ln>
          <a:noFill/>
        </a:ln>
        <a:effectLst/>
      </c:spPr>
      <c:txPr>
        <a:bodyPr rot="0" spcFirstLastPara="1" vertOverflow="ellipsis" vert="horz" wrap="square" anchor="ctr" anchorCtr="1"/>
        <a:lstStyle/>
        <a:p>
          <a:pPr>
            <a:defRPr sz="132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BD_Resumen!$CG$414</c:f>
              <c:strCache>
                <c:ptCount val="1"/>
                <c:pt idx="0">
                  <c:v>Distancia viaje</c:v>
                </c:pt>
              </c:strCache>
            </c:strRef>
          </c:tx>
          <c:spPr>
            <a:solidFill>
              <a:schemeClr val="accent1"/>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100" b="1" i="0" u="none" strike="noStrike" kern="1200" baseline="0">
                    <a:solidFill>
                      <a:schemeClr val="accent1">
                        <a:lumMod val="7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BD_Resumen!$CE$415:$CE$431</c15:sqref>
                  </c15:fullRef>
                </c:ext>
              </c:extLst>
              <c:f>(BD_Resumen!$CE$415:$CE$418,BD_Resumen!$CE$420:$CE$427)</c:f>
              <c:strCache>
                <c:ptCount val="12"/>
                <c:pt idx="0">
                  <c:v>Transmilenio</c:v>
                </c:pt>
                <c:pt idx="1">
                  <c:v>Teletrabajo</c:v>
                </c:pt>
                <c:pt idx="2">
                  <c:v>Bicicleta</c:v>
                </c:pt>
                <c:pt idx="3">
                  <c:v>SITP</c:v>
                </c:pt>
                <c:pt idx="4">
                  <c:v>Motocicleta conductor</c:v>
                </c:pt>
                <c:pt idx="5">
                  <c:v>Ruta institucional</c:v>
                </c:pt>
                <c:pt idx="6">
                  <c:v>Vehiculo institucional</c:v>
                </c:pt>
                <c:pt idx="7">
                  <c:v>Taxi</c:v>
                </c:pt>
                <c:pt idx="8">
                  <c:v>A pie</c:v>
                </c:pt>
                <c:pt idx="9">
                  <c:v>Bus intermunicipal</c:v>
                </c:pt>
                <c:pt idx="10">
                  <c:v>Automóvil pasajero</c:v>
                </c:pt>
                <c:pt idx="11">
                  <c:v>TPC</c:v>
                </c:pt>
              </c:strCache>
            </c:strRef>
          </c:cat>
          <c:val>
            <c:numRef>
              <c:extLst>
                <c:ext xmlns:c15="http://schemas.microsoft.com/office/drawing/2012/chart" uri="{02D57815-91ED-43cb-92C2-25804820EDAC}">
                  <c15:fullRef>
                    <c15:sqref>BD_Resumen!$CG$415:$CG$431</c15:sqref>
                  </c15:fullRef>
                </c:ext>
              </c:extLst>
              <c:f>(BD_Resumen!$CG$415:$CG$418,BD_Resumen!$CG$420:$CG$427)</c:f>
              <c:numCache>
                <c:formatCode>#,##0.0</c:formatCode>
                <c:ptCount val="12"/>
                <c:pt idx="0">
                  <c:v>0</c:v>
                </c:pt>
                <c:pt idx="1">
                  <c:v>0</c:v>
                </c:pt>
                <c:pt idx="2">
                  <c:v>13.135525000000001</c:v>
                </c:pt>
                <c:pt idx="3">
                  <c:v>0</c:v>
                </c:pt>
                <c:pt idx="4">
                  <c:v>13.067499999999979</c:v>
                </c:pt>
                <c:pt idx="5">
                  <c:v>0</c:v>
                </c:pt>
                <c:pt idx="6">
                  <c:v>0</c:v>
                </c:pt>
                <c:pt idx="7">
                  <c:v>9.7495589999999908</c:v>
                </c:pt>
                <c:pt idx="8">
                  <c:v>2.1958333333333324</c:v>
                </c:pt>
                <c:pt idx="9">
                  <c:v>0</c:v>
                </c:pt>
                <c:pt idx="10">
                  <c:v>0</c:v>
                </c:pt>
                <c:pt idx="11">
                  <c:v>0</c:v>
                </c:pt>
              </c:numCache>
            </c:numRef>
          </c:val>
          <c:extLst>
            <c:ext xmlns:c16="http://schemas.microsoft.com/office/drawing/2014/chart" uri="{C3380CC4-5D6E-409C-BE32-E72D297353CC}">
              <c16:uniqueId val="{00000000-972C-4BF0-B946-0DE740C8F7DD}"/>
            </c:ext>
          </c:extLst>
        </c:ser>
        <c:dLbls>
          <c:dLblPos val="outEnd"/>
          <c:showLegendKey val="0"/>
          <c:showVal val="1"/>
          <c:showCatName val="0"/>
          <c:showSerName val="0"/>
          <c:showPercent val="0"/>
          <c:showBubbleSize val="0"/>
        </c:dLbls>
        <c:gapWidth val="150"/>
        <c:axId val="813200240"/>
        <c:axId val="817470464"/>
      </c:barChart>
      <c:lineChart>
        <c:grouping val="stacked"/>
        <c:varyColors val="0"/>
        <c:ser>
          <c:idx val="1"/>
          <c:order val="1"/>
          <c:tx>
            <c:strRef>
              <c:f>BD_Resumen!$CH$414</c:f>
              <c:strCache>
                <c:ptCount val="1"/>
                <c:pt idx="0">
                  <c:v>Duración viaje</c:v>
                </c:pt>
              </c:strCache>
            </c:strRef>
          </c:tx>
          <c:spPr>
            <a:ln w="3175" cap="rnd">
              <a:solidFill>
                <a:schemeClr val="accent2">
                  <a:alpha val="50000"/>
                </a:schemeClr>
              </a:solidFill>
              <a:round/>
            </a:ln>
            <a:effectLst/>
          </c:spPr>
          <c:marker>
            <c:symbol val="circle"/>
            <c:size val="5"/>
            <c:spPr>
              <a:solidFill>
                <a:schemeClr val="accent2">
                  <a:lumMod val="50000"/>
                </a:schemeClr>
              </a:solidFill>
              <a:ln w="0">
                <a:noFill/>
              </a:ln>
              <a:effectLst/>
            </c:spPr>
          </c:marker>
          <c:dLbls>
            <c:numFmt formatCode="#,##0;;;" sourceLinked="0"/>
            <c:spPr>
              <a:noFill/>
              <a:ln>
                <a:noFill/>
              </a:ln>
              <a:effectLst/>
            </c:spPr>
            <c:txPr>
              <a:bodyPr rot="0" spcFirstLastPara="1" vertOverflow="ellipsis" vert="horz" wrap="square" anchor="ctr" anchorCtr="1"/>
              <a:lstStyle/>
              <a:p>
                <a:pPr>
                  <a:defRPr sz="1100" b="1" i="0" u="none" strike="noStrike" kern="1200" baseline="0">
                    <a:solidFill>
                      <a:schemeClr val="accent2">
                        <a:lumMod val="7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BD_Resumen!$CE$415:$CE$431</c15:sqref>
                  </c15:fullRef>
                </c:ext>
              </c:extLst>
              <c:f>(BD_Resumen!$CE$415:$CE$418,BD_Resumen!$CE$420:$CE$427)</c:f>
              <c:strCache>
                <c:ptCount val="12"/>
                <c:pt idx="0">
                  <c:v>Transmilenio</c:v>
                </c:pt>
                <c:pt idx="1">
                  <c:v>Teletrabajo</c:v>
                </c:pt>
                <c:pt idx="2">
                  <c:v>Bicicleta</c:v>
                </c:pt>
                <c:pt idx="3">
                  <c:v>SITP</c:v>
                </c:pt>
                <c:pt idx="4">
                  <c:v>Motocicleta conductor</c:v>
                </c:pt>
                <c:pt idx="5">
                  <c:v>Ruta institucional</c:v>
                </c:pt>
                <c:pt idx="6">
                  <c:v>Vehiculo institucional</c:v>
                </c:pt>
                <c:pt idx="7">
                  <c:v>Taxi</c:v>
                </c:pt>
                <c:pt idx="8">
                  <c:v>A pie</c:v>
                </c:pt>
                <c:pt idx="9">
                  <c:v>Bus intermunicipal</c:v>
                </c:pt>
                <c:pt idx="10">
                  <c:v>Automóvil pasajero</c:v>
                </c:pt>
                <c:pt idx="11">
                  <c:v>TPC</c:v>
                </c:pt>
              </c:strCache>
            </c:strRef>
          </c:cat>
          <c:val>
            <c:numRef>
              <c:extLst>
                <c:ext xmlns:c15="http://schemas.microsoft.com/office/drawing/2012/chart" uri="{02D57815-91ED-43cb-92C2-25804820EDAC}">
                  <c15:fullRef>
                    <c15:sqref>BD_Resumen!$CH$415:$CH$431</c15:sqref>
                  </c15:fullRef>
                </c:ext>
              </c:extLst>
              <c:f>(BD_Resumen!$CH$415:$CH$418,BD_Resumen!$CH$420:$CH$427)</c:f>
              <c:numCache>
                <c:formatCode>#,##0.0</c:formatCode>
                <c:ptCount val="12"/>
                <c:pt idx="0">
                  <c:v>0</c:v>
                </c:pt>
                <c:pt idx="1">
                  <c:v>0</c:v>
                </c:pt>
                <c:pt idx="2">
                  <c:v>66.249999999999986</c:v>
                </c:pt>
                <c:pt idx="3">
                  <c:v>0</c:v>
                </c:pt>
                <c:pt idx="4">
                  <c:v>34.999999999999957</c:v>
                </c:pt>
                <c:pt idx="5">
                  <c:v>0</c:v>
                </c:pt>
                <c:pt idx="6">
                  <c:v>0</c:v>
                </c:pt>
                <c:pt idx="7">
                  <c:v>44.999999999999993</c:v>
                </c:pt>
                <c:pt idx="8">
                  <c:v>38.749999999999986</c:v>
                </c:pt>
                <c:pt idx="9">
                  <c:v>0</c:v>
                </c:pt>
                <c:pt idx="10">
                  <c:v>0</c:v>
                </c:pt>
                <c:pt idx="11">
                  <c:v>0</c:v>
                </c:pt>
              </c:numCache>
            </c:numRef>
          </c:val>
          <c:smooth val="0"/>
          <c:extLst>
            <c:ext xmlns:c16="http://schemas.microsoft.com/office/drawing/2014/chart" uri="{C3380CC4-5D6E-409C-BE32-E72D297353CC}">
              <c16:uniqueId val="{00000001-972C-4BF0-B946-0DE740C8F7DD}"/>
            </c:ext>
          </c:extLst>
        </c:ser>
        <c:dLbls>
          <c:showLegendKey val="0"/>
          <c:showVal val="1"/>
          <c:showCatName val="0"/>
          <c:showSerName val="0"/>
          <c:showPercent val="0"/>
          <c:showBubbleSize val="0"/>
        </c:dLbls>
        <c:marker val="1"/>
        <c:smooth val="0"/>
        <c:axId val="1625239376"/>
        <c:axId val="375122912"/>
      </c:lineChart>
      <c:catAx>
        <c:axId val="8132002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s-CO"/>
          </a:p>
        </c:txPr>
        <c:crossAx val="817470464"/>
        <c:crosses val="autoZero"/>
        <c:auto val="1"/>
        <c:lblAlgn val="ctr"/>
        <c:lblOffset val="100"/>
        <c:noMultiLvlLbl val="0"/>
      </c:catAx>
      <c:valAx>
        <c:axId val="81747046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a:t>Distancia [km</a:t>
                </a:r>
                <a:r>
                  <a:rPr lang="es-ES"/>
                  <a:t>]</a:t>
                </a:r>
                <a:endParaRPr lang="en-US"/>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s-CO"/>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s-CO"/>
          </a:p>
        </c:txPr>
        <c:crossAx val="813200240"/>
        <c:crosses val="autoZero"/>
        <c:crossBetween val="between"/>
      </c:valAx>
      <c:valAx>
        <c:axId val="375122912"/>
        <c:scaling>
          <c:orientation val="minMax"/>
        </c:scaling>
        <c:delete val="0"/>
        <c:axPos val="r"/>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a:t>Duración [min]</a:t>
                </a: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s-CO"/>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s-CO"/>
          </a:p>
        </c:txPr>
        <c:crossAx val="1625239376"/>
        <c:crosses val="max"/>
        <c:crossBetween val="between"/>
      </c:valAx>
      <c:catAx>
        <c:axId val="1625239376"/>
        <c:scaling>
          <c:orientation val="minMax"/>
        </c:scaling>
        <c:delete val="1"/>
        <c:axPos val="b"/>
        <c:numFmt formatCode="General" sourceLinked="1"/>
        <c:majorTickMark val="out"/>
        <c:minorTickMark val="none"/>
        <c:tickLblPos val="nextTo"/>
        <c:crossAx val="375122912"/>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100"/>
      </a:pPr>
      <a:endParaRPr lang="es-CO"/>
    </a:p>
  </c:txPr>
  <c:printSettings>
    <c:headerFooter/>
    <c:pageMargins b="0.75" l="0.7" r="0.7" t="0.75" header="0.3" footer="0.3"/>
    <c:pageSetup paperSize="9" orientation="landscape"/>
  </c:printSettings>
</c:chartSpace>
</file>

<file path=xl/charts/chartEx1.xml><?xml version="1.0" encoding="utf-8"?>
<cx:chartSpace xmlns:a="http://schemas.openxmlformats.org/drawingml/2006/main" xmlns:r="http://schemas.openxmlformats.org/officeDocument/2006/relationships" xmlns:cx="http://schemas.microsoft.com/office/drawing/2014/chartex">
  <cx:chartData>
    <cx:data id="0">
      <cx:strDim type="cat">
        <cx:f>_xlchart.v1.5</cx:f>
      </cx:strDim>
      <cx:numDim type="size">
        <cx:f>_xlchart.v1.6</cx:f>
      </cx:numDim>
    </cx:data>
  </cx:chartData>
  <cx:chart>
    <cx:plotArea>
      <cx:plotAreaRegion>
        <cx:series layoutId="sunburst" uniqueId="{8BD53342-3268-4DAD-92E3-B829F2CB73AA}" formatIdx="0">
          <cx:dataLabels pos="ctr">
            <cx:txPr>
              <a:bodyPr spcFirstLastPara="1" vertOverflow="ellipsis" horzOverflow="overflow" wrap="square" lIns="0" tIns="0" rIns="0" bIns="0" anchor="ctr" anchorCtr="1"/>
              <a:lstStyle/>
              <a:p>
                <a:pPr algn="ctr" rtl="0">
                  <a:defRPr sz="900"/>
                </a:pPr>
                <a:endParaRPr lang="es-ES" sz="900" b="0" i="0" u="none" strike="noStrike" baseline="0">
                  <a:solidFill>
                    <a:sysClr val="window" lastClr="FFFFFF"/>
                  </a:solidFill>
                  <a:latin typeface="Calibri" panose="020F0502020204030204"/>
                </a:endParaRPr>
              </a:p>
            </cx:txPr>
            <cx:visibility seriesName="0" categoryName="1" value="0"/>
            <cx:separator>, </cx:separator>
          </cx:dataLabels>
          <cx:dataId val="0"/>
          <cx:layoutPr/>
        </cx:series>
      </cx:plotAreaRegion>
    </cx:plotArea>
  </cx:chart>
</cx:chartSpace>
</file>

<file path=xl/charts/chartEx2.xml><?xml version="1.0" encoding="utf-8"?>
<cx:chartSpace xmlns:a="http://schemas.openxmlformats.org/drawingml/2006/main" xmlns:r="http://schemas.openxmlformats.org/officeDocument/2006/relationships" xmlns:cx="http://schemas.microsoft.com/office/drawing/2014/chartex">
  <cx:chartData>
    <cx:data id="0">
      <cx:strDim type="cat">
        <cx:f>_xlchart.v1.3</cx:f>
      </cx:strDim>
      <cx:numDim type="size">
        <cx:f>_xlchart.v1.4</cx:f>
      </cx:numDim>
    </cx:data>
  </cx:chartData>
  <cx:chart>
    <cx:title pos="t" align="ctr" overlay="0">
      <cx:tx>
        <cx:txData>
          <cx:v>Etnia</cx:v>
        </cx:txData>
      </cx:tx>
      <cx:txPr>
        <a:bodyPr spcFirstLastPara="1" vertOverflow="ellipsis" horzOverflow="overflow" wrap="square" lIns="0" tIns="0" rIns="0" bIns="0" anchor="ctr" anchorCtr="1"/>
        <a:lstStyle/>
        <a:p>
          <a:pPr algn="ctr" rtl="0">
            <a:defRPr sz="1400"/>
          </a:pPr>
          <a:r>
            <a:rPr lang="es-ES" sz="1400" b="0" i="0" u="none" strike="noStrike" baseline="0">
              <a:solidFill>
                <a:sysClr val="windowText" lastClr="000000">
                  <a:lumMod val="65000"/>
                  <a:lumOff val="35000"/>
                </a:sysClr>
              </a:solidFill>
              <a:latin typeface="Calibri" panose="020F0502020204030204"/>
            </a:rPr>
            <a:t>Etnia</a:t>
          </a:r>
        </a:p>
      </cx:txPr>
    </cx:title>
    <cx:plotArea>
      <cx:plotAreaRegion>
        <cx:series layoutId="treemap" uniqueId="{E823F36E-4548-4E0F-A01C-1D005D1F0CF7}" formatIdx="0">
          <cx:tx>
            <cx:txData>
              <cx:f>_xlchart.v1.2</cx:f>
              <cx:v>Etnia</cx:v>
            </cx:txData>
          </cx:tx>
          <cx:dataLabels>
            <cx:txPr>
              <a:bodyPr spcFirstLastPara="1" vertOverflow="ellipsis" horzOverflow="overflow" wrap="square" lIns="0" tIns="0" rIns="0" bIns="0" anchor="ctr" anchorCtr="1"/>
              <a:lstStyle/>
              <a:p>
                <a:pPr algn="ctr" rtl="0">
                  <a:defRPr sz="900"/>
                </a:pPr>
                <a:endParaRPr lang="es-ES" sz="900" b="0" i="0" u="none" strike="noStrike" baseline="0">
                  <a:solidFill>
                    <a:sysClr val="window" lastClr="FFFFFF"/>
                  </a:solidFill>
                  <a:latin typeface="Calibri" panose="020F0502020204030204"/>
                </a:endParaRPr>
              </a:p>
            </cx:txPr>
            <cx:visibility seriesName="0" categoryName="1" value="0"/>
          </cx:dataLabels>
          <cx:dataId val="0"/>
          <cx:layoutPr/>
        </cx:series>
      </cx:plotAreaRegion>
    </cx:plotArea>
    <cx:legend pos="b" align="ctr" overlay="0">
      <cx:txPr>
        <a:bodyPr spcFirstLastPara="1" vertOverflow="ellipsis" horzOverflow="overflow" wrap="square" lIns="0" tIns="0" rIns="0" bIns="0" anchor="ctr" anchorCtr="1"/>
        <a:lstStyle/>
        <a:p>
          <a:pPr algn="ctr" rtl="0">
            <a:defRPr sz="1000"/>
          </a:pPr>
          <a:endParaRPr lang="es-ES" sz="1000" b="0" i="0" u="none" strike="noStrike" baseline="0">
            <a:solidFill>
              <a:sysClr val="windowText" lastClr="000000">
                <a:lumMod val="65000"/>
                <a:lumOff val="35000"/>
              </a:sysClr>
            </a:solidFill>
            <a:latin typeface="Calibri" panose="020F0502020204030204"/>
          </a:endParaRPr>
        </a:p>
      </cx:txPr>
    </cx:legend>
  </cx:chart>
</cx:chartSpace>
</file>

<file path=xl/charts/chartEx3.xml><?xml version="1.0" encoding="utf-8"?>
<cx:chartSpace xmlns:a="http://schemas.openxmlformats.org/drawingml/2006/main" xmlns:r="http://schemas.openxmlformats.org/officeDocument/2006/relationships" xmlns:cx="http://schemas.microsoft.com/office/drawing/2014/chartex">
  <cx:chartData>
    <cx:data id="0">
      <cx:strDim type="cat">
        <cx:f>_xlchart.v1.0</cx:f>
      </cx:strDim>
      <cx:numDim type="size">
        <cx:f>_xlchart.v1.1</cx:f>
      </cx:numDim>
    </cx:data>
  </cx:chartData>
  <cx:chart>
    <cx:title pos="t" align="ctr" overlay="0">
      <cx:tx>
        <cx:rich>
          <a:bodyPr spcFirstLastPara="1" vertOverflow="ellipsis" horzOverflow="overflow" wrap="square" lIns="0" tIns="0" rIns="0" bIns="0" anchor="ctr" anchorCtr="1"/>
          <a:lstStyle/>
          <a:p>
            <a:pPr algn="ctr" rtl="0">
              <a:spcBef>
                <a:spcPts val="0"/>
              </a:spcBef>
              <a:spcAft>
                <a:spcPts val="0"/>
              </a:spcAft>
            </a:pPr>
            <a:r>
              <a:rPr lang="es-ES" sz="1400" b="0" i="0" baseline="0">
                <a:solidFill>
                  <a:srgbClr val="595959"/>
                </a:solidFill>
                <a:effectLst/>
                <a:latin typeface="Calibri" panose="020F0502020204030204" pitchFamily="34" charset="0"/>
                <a:ea typeface="Calibri" panose="020F0502020204030204" pitchFamily="34" charset="0"/>
                <a:cs typeface="Calibri" panose="020F0502020204030204" pitchFamily="34" charset="0"/>
              </a:rPr>
              <a:t>Relación de Modo Principal y Modo Auxiliar </a:t>
            </a:r>
            <a:endParaRPr lang="es-CO" sz="1400">
              <a:effectLst/>
            </a:endParaRPr>
          </a:p>
        </cx:rich>
      </cx:tx>
    </cx:title>
    <cx:plotArea>
      <cx:plotAreaRegion>
        <cx:series layoutId="sunburst" uniqueId="{8BD53342-3268-4DAD-92E3-B829F2CB73AA}" formatIdx="0">
          <cx:dataLabels>
            <cx:txPr>
              <a:bodyPr spcFirstLastPara="1" vertOverflow="ellipsis" horzOverflow="overflow" wrap="square" lIns="0" tIns="0" rIns="0" bIns="0" anchor="ctr" anchorCtr="1"/>
              <a:lstStyle/>
              <a:p>
                <a:pPr algn="ctr" rtl="0">
                  <a:defRPr sz="800"/>
                </a:pPr>
                <a:endParaRPr lang="es-ES" sz="800" b="0" i="0" u="none" strike="noStrike" baseline="0">
                  <a:solidFill>
                    <a:srgbClr val="FFFFFF"/>
                  </a:solidFill>
                  <a:latin typeface="Calibri"/>
                  <a:cs typeface="Calibri"/>
                </a:endParaRPr>
              </a:p>
            </cx:txPr>
            <cx:visibility seriesName="0" categoryName="1" value="0"/>
          </cx:dataLabels>
          <cx:dataId val="0"/>
          <cx:layoutPr/>
        </cx:series>
      </cx:plotAreaRegion>
    </cx:plotArea>
  </cx:chart>
</cx: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381">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lt1"/>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381">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lt1"/>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381">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lt1"/>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8.xml><?xml version="1.0" encoding="utf-8"?>
<cs:chartStyle xmlns:cs="http://schemas.microsoft.com/office/drawing/2012/chartStyle" xmlns:a="http://schemas.openxmlformats.org/drawingml/2006/main" id="333">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50000"/>
            <a:lumOff val="50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a:ln w="1905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40" b="0" kern="1200" spc="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image" Target="../media/image5.jpg"/><Relationship Id="rId13" Type="http://schemas.openxmlformats.org/officeDocument/2006/relationships/hyperlink" Target="#'5 Plan de Acci&#243;n -Estrategias '!A1"/><Relationship Id="rId3" Type="http://schemas.openxmlformats.org/officeDocument/2006/relationships/image" Target="../media/image2.jpg"/><Relationship Id="rId7" Type="http://schemas.openxmlformats.org/officeDocument/2006/relationships/hyperlink" Target="#'2 Equipo PIMS'!A1"/><Relationship Id="rId12" Type="http://schemas.openxmlformats.org/officeDocument/2006/relationships/image" Target="../media/image7.jpg"/><Relationship Id="rId2" Type="http://schemas.openxmlformats.org/officeDocument/2006/relationships/hyperlink" Target="#'1 Datos Entidad'!A1"/><Relationship Id="rId1" Type="http://schemas.openxmlformats.org/officeDocument/2006/relationships/image" Target="../media/image1.jpg"/><Relationship Id="rId6" Type="http://schemas.openxmlformats.org/officeDocument/2006/relationships/image" Target="../media/image4.jpg"/><Relationship Id="rId11" Type="http://schemas.openxmlformats.org/officeDocument/2006/relationships/hyperlink" Target="#'6 Evaluaci&#243;n y seguimiento'!A1"/><Relationship Id="rId5" Type="http://schemas.openxmlformats.org/officeDocument/2006/relationships/image" Target="../media/image3.jpg"/><Relationship Id="rId10" Type="http://schemas.openxmlformats.org/officeDocument/2006/relationships/image" Target="../media/image6.jpg"/><Relationship Id="rId4" Type="http://schemas.openxmlformats.org/officeDocument/2006/relationships/hyperlink" Target="#'4 Diagn&#243;stico'!A1"/><Relationship Id="rId9" Type="http://schemas.openxmlformats.org/officeDocument/2006/relationships/hyperlink" Target="#'3 Estrategia de Comunicaci&#243;n'!A1"/><Relationship Id="rId14" Type="http://schemas.openxmlformats.org/officeDocument/2006/relationships/image" Target="../media/image8.jpg"/></Relationships>
</file>

<file path=xl/drawings/_rels/drawing2.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hyperlink" Target="#Inicio!A1"/><Relationship Id="rId1" Type="http://schemas.openxmlformats.org/officeDocument/2006/relationships/image" Target="../media/image9.jpg"/><Relationship Id="rId6" Type="http://schemas.openxmlformats.org/officeDocument/2006/relationships/image" Target="../media/image12.png"/><Relationship Id="rId5" Type="http://schemas.openxmlformats.org/officeDocument/2006/relationships/image" Target="../media/image11.png"/><Relationship Id="rId4" Type="http://schemas.openxmlformats.org/officeDocument/2006/relationships/hyperlink" Target="#'2 Equipo PIMS'!A1"/></Relationships>
</file>

<file path=xl/drawings/_rels/drawing3.xml.rels><?xml version="1.0" encoding="UTF-8" standalone="yes"?>
<Relationships xmlns="http://schemas.openxmlformats.org/package/2006/relationships"><Relationship Id="rId3" Type="http://schemas.openxmlformats.org/officeDocument/2006/relationships/image" Target="../media/image10.png"/><Relationship Id="rId7" Type="http://schemas.openxmlformats.org/officeDocument/2006/relationships/image" Target="../media/image12.png"/><Relationship Id="rId2" Type="http://schemas.openxmlformats.org/officeDocument/2006/relationships/hyperlink" Target="#Inicio!A1"/><Relationship Id="rId1" Type="http://schemas.openxmlformats.org/officeDocument/2006/relationships/image" Target="../media/image13.jpg"/><Relationship Id="rId6" Type="http://schemas.openxmlformats.org/officeDocument/2006/relationships/hyperlink" Target="#'1 Datos Entidad'!A1"/><Relationship Id="rId5" Type="http://schemas.openxmlformats.org/officeDocument/2006/relationships/image" Target="../media/image11.png"/><Relationship Id="rId4" Type="http://schemas.openxmlformats.org/officeDocument/2006/relationships/hyperlink" Target="#'3 Estrategia de Comunicaci&#243;n'!A1"/></Relationships>
</file>

<file path=xl/drawings/_rels/drawing4.xml.rels><?xml version="1.0" encoding="UTF-8" standalone="yes"?>
<Relationships xmlns="http://schemas.openxmlformats.org/package/2006/relationships"><Relationship Id="rId8" Type="http://schemas.openxmlformats.org/officeDocument/2006/relationships/image" Target="../media/image15.jpeg"/><Relationship Id="rId3" Type="http://schemas.openxmlformats.org/officeDocument/2006/relationships/image" Target="../media/image10.png"/><Relationship Id="rId7" Type="http://schemas.openxmlformats.org/officeDocument/2006/relationships/image" Target="../media/image12.png"/><Relationship Id="rId2" Type="http://schemas.openxmlformats.org/officeDocument/2006/relationships/hyperlink" Target="#Inicio!A1"/><Relationship Id="rId1" Type="http://schemas.openxmlformats.org/officeDocument/2006/relationships/image" Target="../media/image14.jpg"/><Relationship Id="rId6" Type="http://schemas.openxmlformats.org/officeDocument/2006/relationships/hyperlink" Target="#'2 Equipo PIMS'!A1"/><Relationship Id="rId5" Type="http://schemas.openxmlformats.org/officeDocument/2006/relationships/image" Target="../media/image11.png"/><Relationship Id="rId4" Type="http://schemas.openxmlformats.org/officeDocument/2006/relationships/hyperlink" Target="#'4 Diagn&#243;stico'!A1"/><Relationship Id="rId9" Type="http://schemas.openxmlformats.org/officeDocument/2006/relationships/image" Target="../media/image16.png"/></Relationships>
</file>

<file path=xl/drawings/_rels/drawing5.xml.rels><?xml version="1.0" encoding="UTF-8" standalone="yes"?>
<Relationships xmlns="http://schemas.openxmlformats.org/package/2006/relationships"><Relationship Id="rId13" Type="http://schemas.openxmlformats.org/officeDocument/2006/relationships/chart" Target="../charts/chart11.xml"/><Relationship Id="rId18" Type="http://schemas.openxmlformats.org/officeDocument/2006/relationships/chart" Target="../charts/chart16.xml"/><Relationship Id="rId26" Type="http://schemas.openxmlformats.org/officeDocument/2006/relationships/chart" Target="../charts/chart23.xml"/><Relationship Id="rId21" Type="http://schemas.openxmlformats.org/officeDocument/2006/relationships/chart" Target="../charts/chart18.xml"/><Relationship Id="rId34" Type="http://schemas.openxmlformats.org/officeDocument/2006/relationships/image" Target="../media/image12.png"/><Relationship Id="rId7" Type="http://schemas.microsoft.com/office/2014/relationships/chartEx" Target="../charts/chartEx2.xml"/><Relationship Id="rId12" Type="http://schemas.openxmlformats.org/officeDocument/2006/relationships/chart" Target="../charts/chart10.xml"/><Relationship Id="rId17" Type="http://schemas.openxmlformats.org/officeDocument/2006/relationships/chart" Target="../charts/chart15.xml"/><Relationship Id="rId25" Type="http://schemas.openxmlformats.org/officeDocument/2006/relationships/chart" Target="../charts/chart22.xml"/><Relationship Id="rId33" Type="http://schemas.openxmlformats.org/officeDocument/2006/relationships/hyperlink" Target="#'3 Estrategia de Comunicaci&#243;n'!A1"/><Relationship Id="rId38" Type="http://schemas.openxmlformats.org/officeDocument/2006/relationships/chart" Target="../charts/chart28.xml"/><Relationship Id="rId2" Type="http://schemas.openxmlformats.org/officeDocument/2006/relationships/chart" Target="../charts/chart2.xml"/><Relationship Id="rId16" Type="http://schemas.openxmlformats.org/officeDocument/2006/relationships/chart" Target="../charts/chart14.xml"/><Relationship Id="rId20" Type="http://schemas.openxmlformats.org/officeDocument/2006/relationships/chart" Target="../charts/chart17.xml"/><Relationship Id="rId29" Type="http://schemas.openxmlformats.org/officeDocument/2006/relationships/hyperlink" Target="#Inicio!A1"/><Relationship Id="rId1" Type="http://schemas.openxmlformats.org/officeDocument/2006/relationships/chart" Target="../charts/chart1.xml"/><Relationship Id="rId6" Type="http://schemas.openxmlformats.org/officeDocument/2006/relationships/chart" Target="../charts/chart5.xml"/><Relationship Id="rId11" Type="http://schemas.openxmlformats.org/officeDocument/2006/relationships/chart" Target="../charts/chart9.xml"/><Relationship Id="rId24" Type="http://schemas.openxmlformats.org/officeDocument/2006/relationships/chart" Target="../charts/chart21.xml"/><Relationship Id="rId32" Type="http://schemas.openxmlformats.org/officeDocument/2006/relationships/image" Target="../media/image11.png"/><Relationship Id="rId37" Type="http://schemas.openxmlformats.org/officeDocument/2006/relationships/chart" Target="../charts/chart27.xml"/><Relationship Id="rId5" Type="http://schemas.openxmlformats.org/officeDocument/2006/relationships/chart" Target="../charts/chart4.xml"/><Relationship Id="rId15" Type="http://schemas.openxmlformats.org/officeDocument/2006/relationships/chart" Target="../charts/chart13.xml"/><Relationship Id="rId23" Type="http://schemas.openxmlformats.org/officeDocument/2006/relationships/chart" Target="../charts/chart20.xml"/><Relationship Id="rId28" Type="http://schemas.openxmlformats.org/officeDocument/2006/relationships/image" Target="../media/image17.png"/><Relationship Id="rId36" Type="http://schemas.openxmlformats.org/officeDocument/2006/relationships/chart" Target="../charts/chart26.xml"/><Relationship Id="rId10" Type="http://schemas.openxmlformats.org/officeDocument/2006/relationships/chart" Target="../charts/chart8.xml"/><Relationship Id="rId19" Type="http://schemas.microsoft.com/office/2014/relationships/chartEx" Target="../charts/chartEx3.xml"/><Relationship Id="rId31" Type="http://schemas.openxmlformats.org/officeDocument/2006/relationships/hyperlink" Target="#'5 Plan de Acci&#243;n -Estrategias '!A1"/><Relationship Id="rId4" Type="http://schemas.microsoft.com/office/2014/relationships/chartEx" Target="../charts/chartEx1.xml"/><Relationship Id="rId9" Type="http://schemas.openxmlformats.org/officeDocument/2006/relationships/chart" Target="../charts/chart7.xml"/><Relationship Id="rId14" Type="http://schemas.openxmlformats.org/officeDocument/2006/relationships/chart" Target="../charts/chart12.xml"/><Relationship Id="rId22" Type="http://schemas.openxmlformats.org/officeDocument/2006/relationships/chart" Target="../charts/chart19.xml"/><Relationship Id="rId27" Type="http://schemas.openxmlformats.org/officeDocument/2006/relationships/chart" Target="../charts/chart24.xml"/><Relationship Id="rId30" Type="http://schemas.openxmlformats.org/officeDocument/2006/relationships/image" Target="../media/image18.png"/><Relationship Id="rId35" Type="http://schemas.openxmlformats.org/officeDocument/2006/relationships/chart" Target="../charts/chart25.xml"/><Relationship Id="rId8" Type="http://schemas.openxmlformats.org/officeDocument/2006/relationships/chart" Target="../charts/chart6.xml"/><Relationship Id="rId3" Type="http://schemas.openxmlformats.org/officeDocument/2006/relationships/chart" Target="../charts/chart3.xml"/></Relationships>
</file>

<file path=xl/drawings/_rels/drawing6.xml.rels><?xml version="1.0" encoding="UTF-8" standalone="yes"?>
<Relationships xmlns="http://schemas.openxmlformats.org/package/2006/relationships"><Relationship Id="rId3" Type="http://schemas.openxmlformats.org/officeDocument/2006/relationships/image" Target="../media/image10.png"/><Relationship Id="rId7" Type="http://schemas.openxmlformats.org/officeDocument/2006/relationships/image" Target="../media/image12.png"/><Relationship Id="rId2" Type="http://schemas.openxmlformats.org/officeDocument/2006/relationships/hyperlink" Target="#Inicio!A1"/><Relationship Id="rId1" Type="http://schemas.openxmlformats.org/officeDocument/2006/relationships/image" Target="../media/image19.jpg"/><Relationship Id="rId6" Type="http://schemas.openxmlformats.org/officeDocument/2006/relationships/hyperlink" Target="#'4 Diagn&#243;stico'!A1"/><Relationship Id="rId5" Type="http://schemas.openxmlformats.org/officeDocument/2006/relationships/image" Target="../media/image11.png"/><Relationship Id="rId4" Type="http://schemas.openxmlformats.org/officeDocument/2006/relationships/hyperlink" Target="#'6 Evaluaci&#243;n y seguimiento'!A1"/></Relationships>
</file>

<file path=xl/drawings/_rels/drawing7.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hyperlink" Target="#Inicio!A1"/><Relationship Id="rId1" Type="http://schemas.openxmlformats.org/officeDocument/2006/relationships/image" Target="../media/image20.jpg"/><Relationship Id="rId6" Type="http://schemas.openxmlformats.org/officeDocument/2006/relationships/image" Target="../media/image12.png"/><Relationship Id="rId5" Type="http://schemas.openxmlformats.org/officeDocument/2006/relationships/hyperlink" Target="#'5 Plan de Acci&#243;n -Estrategias '!A1"/><Relationship Id="rId4" Type="http://schemas.openxmlformats.org/officeDocument/2006/relationships/image" Target="../media/image11.png"/></Relationships>
</file>

<file path=xl/drawings/drawing1.xml><?xml version="1.0" encoding="utf-8"?>
<xdr:wsDr xmlns:xdr="http://schemas.openxmlformats.org/drawingml/2006/spreadsheetDrawing" xmlns:a="http://schemas.openxmlformats.org/drawingml/2006/main">
  <xdr:twoCellAnchor editAs="oneCell">
    <xdr:from>
      <xdr:col>2</xdr:col>
      <xdr:colOff>11546</xdr:colOff>
      <xdr:row>13</xdr:row>
      <xdr:rowOff>34636</xdr:rowOff>
    </xdr:from>
    <xdr:to>
      <xdr:col>11</xdr:col>
      <xdr:colOff>773873</xdr:colOff>
      <xdr:row>14</xdr:row>
      <xdr:rowOff>440269</xdr:rowOff>
    </xdr:to>
    <xdr:pic>
      <xdr:nvPicPr>
        <xdr:cNvPr id="2" name="Imagen 1">
          <a:extLst>
            <a:ext uri="{FF2B5EF4-FFF2-40B4-BE49-F238E27FC236}">
              <a16:creationId xmlns:a16="http://schemas.microsoft.com/office/drawing/2014/main" id="{BC08D590-D835-4061-BC68-C019EF84D2C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84746" y="5863936"/>
          <a:ext cx="7658427" cy="869183"/>
        </a:xfrm>
        <a:prstGeom prst="rect">
          <a:avLst/>
        </a:prstGeom>
      </xdr:spPr>
    </xdr:pic>
    <xdr:clientData/>
  </xdr:twoCellAnchor>
  <xdr:twoCellAnchor editAs="oneCell">
    <xdr:from>
      <xdr:col>3</xdr:col>
      <xdr:colOff>23002</xdr:colOff>
      <xdr:row>5</xdr:row>
      <xdr:rowOff>11454</xdr:rowOff>
    </xdr:from>
    <xdr:to>
      <xdr:col>4</xdr:col>
      <xdr:colOff>702493</xdr:colOff>
      <xdr:row>7</xdr:row>
      <xdr:rowOff>506218</xdr:rowOff>
    </xdr:to>
    <xdr:pic>
      <xdr:nvPicPr>
        <xdr:cNvPr id="3" name="Imagen 2">
          <a:hlinkClick xmlns:r="http://schemas.openxmlformats.org/officeDocument/2006/relationships" r:id="rId2"/>
          <a:extLst>
            <a:ext uri="{FF2B5EF4-FFF2-40B4-BE49-F238E27FC236}">
              <a16:creationId xmlns:a16="http://schemas.microsoft.com/office/drawing/2014/main" id="{D47F4614-6086-4634-B62E-0415E55D9C46}"/>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321702" y="2246654"/>
          <a:ext cx="1416091" cy="1421864"/>
        </a:xfrm>
        <a:prstGeom prst="rect">
          <a:avLst/>
        </a:prstGeom>
      </xdr:spPr>
    </xdr:pic>
    <xdr:clientData/>
  </xdr:twoCellAnchor>
  <xdr:twoCellAnchor editAs="oneCell">
    <xdr:from>
      <xdr:col>3</xdr:col>
      <xdr:colOff>34453</xdr:colOff>
      <xdr:row>9</xdr:row>
      <xdr:rowOff>28106</xdr:rowOff>
    </xdr:from>
    <xdr:to>
      <xdr:col>4</xdr:col>
      <xdr:colOff>713944</xdr:colOff>
      <xdr:row>11</xdr:row>
      <xdr:rowOff>291961</xdr:rowOff>
    </xdr:to>
    <xdr:pic>
      <xdr:nvPicPr>
        <xdr:cNvPr id="4" name="Imagen 3">
          <a:hlinkClick xmlns:r="http://schemas.openxmlformats.org/officeDocument/2006/relationships" r:id="rId4"/>
          <a:extLst>
            <a:ext uri="{FF2B5EF4-FFF2-40B4-BE49-F238E27FC236}">
              <a16:creationId xmlns:a16="http://schemas.microsoft.com/office/drawing/2014/main" id="{550E9A02-7C5E-4C42-BD3B-14C13CAD2975}"/>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2333153" y="4047656"/>
          <a:ext cx="1416091" cy="1419555"/>
        </a:xfrm>
        <a:prstGeom prst="rect">
          <a:avLst/>
        </a:prstGeom>
      </xdr:spPr>
    </xdr:pic>
    <xdr:clientData/>
  </xdr:twoCellAnchor>
  <xdr:twoCellAnchor editAs="oneCell">
    <xdr:from>
      <xdr:col>2</xdr:col>
      <xdr:colOff>22817</xdr:colOff>
      <xdr:row>0</xdr:row>
      <xdr:rowOff>427181</xdr:rowOff>
    </xdr:from>
    <xdr:to>
      <xdr:col>11</xdr:col>
      <xdr:colOff>785144</xdr:colOff>
      <xdr:row>3</xdr:row>
      <xdr:rowOff>441796</xdr:rowOff>
    </xdr:to>
    <xdr:pic>
      <xdr:nvPicPr>
        <xdr:cNvPr id="5" name="Imagen 4">
          <a:extLst>
            <a:ext uri="{FF2B5EF4-FFF2-40B4-BE49-F238E27FC236}">
              <a16:creationId xmlns:a16="http://schemas.microsoft.com/office/drawing/2014/main" id="{14A43B86-4146-41A3-91C5-FDB0F201A004}"/>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496017" y="427181"/>
          <a:ext cx="7658427" cy="1405265"/>
        </a:xfrm>
        <a:prstGeom prst="rect">
          <a:avLst/>
        </a:prstGeom>
      </xdr:spPr>
    </xdr:pic>
    <xdr:clientData/>
  </xdr:twoCellAnchor>
  <xdr:twoCellAnchor editAs="oneCell">
    <xdr:from>
      <xdr:col>6</xdr:col>
      <xdr:colOff>34272</xdr:colOff>
      <xdr:row>5</xdr:row>
      <xdr:rowOff>22719</xdr:rowOff>
    </xdr:from>
    <xdr:to>
      <xdr:col>7</xdr:col>
      <xdr:colOff>713763</xdr:colOff>
      <xdr:row>8</xdr:row>
      <xdr:rowOff>9483</xdr:rowOff>
    </xdr:to>
    <xdr:pic>
      <xdr:nvPicPr>
        <xdr:cNvPr id="6" name="Imagen 5">
          <a:hlinkClick xmlns:r="http://schemas.openxmlformats.org/officeDocument/2006/relationships" r:id="rId7"/>
          <a:extLst>
            <a:ext uri="{FF2B5EF4-FFF2-40B4-BE49-F238E27FC236}">
              <a16:creationId xmlns:a16="http://schemas.microsoft.com/office/drawing/2014/main" id="{D3546FFB-968B-409C-B3A5-4A34FA35A945}"/>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4631672" y="2257919"/>
          <a:ext cx="1416091" cy="1421864"/>
        </a:xfrm>
        <a:prstGeom prst="rect">
          <a:avLst/>
        </a:prstGeom>
      </xdr:spPr>
    </xdr:pic>
    <xdr:clientData/>
  </xdr:twoCellAnchor>
  <xdr:twoCellAnchor editAs="oneCell">
    <xdr:from>
      <xdr:col>9</xdr:col>
      <xdr:colOff>22646</xdr:colOff>
      <xdr:row>5</xdr:row>
      <xdr:rowOff>11092</xdr:rowOff>
    </xdr:from>
    <xdr:to>
      <xdr:col>10</xdr:col>
      <xdr:colOff>702137</xdr:colOff>
      <xdr:row>7</xdr:row>
      <xdr:rowOff>505856</xdr:rowOff>
    </xdr:to>
    <xdr:pic>
      <xdr:nvPicPr>
        <xdr:cNvPr id="7" name="Imagen 6">
          <a:hlinkClick xmlns:r="http://schemas.openxmlformats.org/officeDocument/2006/relationships" r:id="rId9"/>
          <a:extLst>
            <a:ext uri="{FF2B5EF4-FFF2-40B4-BE49-F238E27FC236}">
              <a16:creationId xmlns:a16="http://schemas.microsoft.com/office/drawing/2014/main" id="{77E41B39-9250-42E0-969A-692AA3424957}"/>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6918746" y="2246292"/>
          <a:ext cx="1416091" cy="1421864"/>
        </a:xfrm>
        <a:prstGeom prst="rect">
          <a:avLst/>
        </a:prstGeom>
      </xdr:spPr>
    </xdr:pic>
    <xdr:clientData/>
  </xdr:twoCellAnchor>
  <xdr:twoCellAnchor editAs="oneCell">
    <xdr:from>
      <xdr:col>9</xdr:col>
      <xdr:colOff>22544</xdr:colOff>
      <xdr:row>9</xdr:row>
      <xdr:rowOff>34092</xdr:rowOff>
    </xdr:from>
    <xdr:to>
      <xdr:col>10</xdr:col>
      <xdr:colOff>702035</xdr:colOff>
      <xdr:row>11</xdr:row>
      <xdr:rowOff>297947</xdr:rowOff>
    </xdr:to>
    <xdr:pic>
      <xdr:nvPicPr>
        <xdr:cNvPr id="8" name="Imagen 7">
          <a:hlinkClick xmlns:r="http://schemas.openxmlformats.org/officeDocument/2006/relationships" r:id="rId11"/>
          <a:extLst>
            <a:ext uri="{FF2B5EF4-FFF2-40B4-BE49-F238E27FC236}">
              <a16:creationId xmlns:a16="http://schemas.microsoft.com/office/drawing/2014/main" id="{20AA14BB-2F7D-481D-B26C-9474AFE70CC1}"/>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6918644" y="4053642"/>
          <a:ext cx="1416091" cy="1419555"/>
        </a:xfrm>
        <a:prstGeom prst="rect">
          <a:avLst/>
        </a:prstGeom>
      </xdr:spPr>
    </xdr:pic>
    <xdr:clientData/>
  </xdr:twoCellAnchor>
  <xdr:twoCellAnchor editAs="oneCell">
    <xdr:from>
      <xdr:col>6</xdr:col>
      <xdr:colOff>16112</xdr:colOff>
      <xdr:row>9</xdr:row>
      <xdr:rowOff>27652</xdr:rowOff>
    </xdr:from>
    <xdr:to>
      <xdr:col>7</xdr:col>
      <xdr:colOff>701953</xdr:colOff>
      <xdr:row>11</xdr:row>
      <xdr:rowOff>291507</xdr:rowOff>
    </xdr:to>
    <xdr:pic>
      <xdr:nvPicPr>
        <xdr:cNvPr id="9" name="Imagen 8">
          <a:hlinkClick xmlns:r="http://schemas.openxmlformats.org/officeDocument/2006/relationships" r:id="rId13"/>
          <a:extLst>
            <a:ext uri="{FF2B5EF4-FFF2-40B4-BE49-F238E27FC236}">
              <a16:creationId xmlns:a16="http://schemas.microsoft.com/office/drawing/2014/main" id="{75BC8763-C8B4-4976-8743-FED192B6F67D}"/>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4613512" y="4047202"/>
          <a:ext cx="1422441" cy="141955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542643</xdr:colOff>
      <xdr:row>0</xdr:row>
      <xdr:rowOff>190499</xdr:rowOff>
    </xdr:from>
    <xdr:to>
      <xdr:col>11</xdr:col>
      <xdr:colOff>430696</xdr:colOff>
      <xdr:row>2</xdr:row>
      <xdr:rowOff>475954</xdr:rowOff>
    </xdr:to>
    <xdr:pic>
      <xdr:nvPicPr>
        <xdr:cNvPr id="3" name="Imagen 2">
          <a:extLst>
            <a:ext uri="{FF2B5EF4-FFF2-40B4-BE49-F238E27FC236}">
              <a16:creationId xmlns:a16="http://schemas.microsoft.com/office/drawing/2014/main" id="{06D5E070-18EB-4B93-8B64-AF47FBC97DE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15843" y="190499"/>
          <a:ext cx="7653196" cy="1428455"/>
        </a:xfrm>
        <a:prstGeom prst="rect">
          <a:avLst/>
        </a:prstGeom>
      </xdr:spPr>
    </xdr:pic>
    <xdr:clientData/>
  </xdr:twoCellAnchor>
  <xdr:twoCellAnchor editAs="oneCell">
    <xdr:from>
      <xdr:col>0</xdr:col>
      <xdr:colOff>571500</xdr:colOff>
      <xdr:row>0</xdr:row>
      <xdr:rowOff>396875</xdr:rowOff>
    </xdr:from>
    <xdr:to>
      <xdr:col>2</xdr:col>
      <xdr:colOff>458327</xdr:colOff>
      <xdr:row>2</xdr:row>
      <xdr:rowOff>333875</xdr:rowOff>
    </xdr:to>
    <xdr:pic>
      <xdr:nvPicPr>
        <xdr:cNvPr id="6" name="Imagen 5">
          <a:hlinkClick xmlns:r="http://schemas.openxmlformats.org/officeDocument/2006/relationships" r:id="rId2"/>
          <a:extLst>
            <a:ext uri="{FF2B5EF4-FFF2-40B4-BE49-F238E27FC236}">
              <a16:creationId xmlns:a16="http://schemas.microsoft.com/office/drawing/2014/main" id="{14F7BDC2-F7D4-FD16-2F14-481F895E92CF}"/>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571500" y="396875"/>
          <a:ext cx="1347327" cy="1080000"/>
        </a:xfrm>
        <a:prstGeom prst="rect">
          <a:avLst/>
        </a:prstGeom>
      </xdr:spPr>
    </xdr:pic>
    <xdr:clientData/>
  </xdr:twoCellAnchor>
  <xdr:twoCellAnchor editAs="oneCell">
    <xdr:from>
      <xdr:col>11</xdr:col>
      <xdr:colOff>634999</xdr:colOff>
      <xdr:row>1</xdr:row>
      <xdr:rowOff>444500</xdr:rowOff>
    </xdr:from>
    <xdr:to>
      <xdr:col>13</xdr:col>
      <xdr:colOff>6606</xdr:colOff>
      <xdr:row>3</xdr:row>
      <xdr:rowOff>21500</xdr:rowOff>
    </xdr:to>
    <xdr:pic>
      <xdr:nvPicPr>
        <xdr:cNvPr id="9" name="Imagen 8">
          <a:hlinkClick xmlns:r="http://schemas.openxmlformats.org/officeDocument/2006/relationships" r:id="rId4"/>
          <a:extLst>
            <a:ext uri="{FF2B5EF4-FFF2-40B4-BE49-F238E27FC236}">
              <a16:creationId xmlns:a16="http://schemas.microsoft.com/office/drawing/2014/main" id="{4EADB467-AAA5-5500-0A68-789B3015C97E}"/>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9763124" y="1016000"/>
          <a:ext cx="1136000" cy="720000"/>
        </a:xfrm>
        <a:prstGeom prst="rect">
          <a:avLst/>
        </a:prstGeom>
      </xdr:spPr>
    </xdr:pic>
    <xdr:clientData/>
  </xdr:twoCellAnchor>
  <xdr:twoCellAnchor editAs="oneCell">
    <xdr:from>
      <xdr:col>11</xdr:col>
      <xdr:colOff>610374</xdr:colOff>
      <xdr:row>0</xdr:row>
      <xdr:rowOff>213499</xdr:rowOff>
    </xdr:from>
    <xdr:to>
      <xdr:col>12</xdr:col>
      <xdr:colOff>848553</xdr:colOff>
      <xdr:row>1</xdr:row>
      <xdr:rowOff>361999</xdr:rowOff>
    </xdr:to>
    <xdr:pic>
      <xdr:nvPicPr>
        <xdr:cNvPr id="11" name="Imagen 10">
          <a:hlinkClick xmlns:r="http://schemas.openxmlformats.org/officeDocument/2006/relationships" r:id="rId2"/>
          <a:extLst>
            <a:ext uri="{FF2B5EF4-FFF2-40B4-BE49-F238E27FC236}">
              <a16:creationId xmlns:a16="http://schemas.microsoft.com/office/drawing/2014/main" id="{EE912F82-7FBB-289D-9D9B-7D555CE773B5}"/>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9738499" y="213499"/>
          <a:ext cx="1111304" cy="7200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4</xdr:col>
      <xdr:colOff>18144</xdr:colOff>
      <xdr:row>0</xdr:row>
      <xdr:rowOff>172355</xdr:rowOff>
    </xdr:from>
    <xdr:to>
      <xdr:col>10</xdr:col>
      <xdr:colOff>95368</xdr:colOff>
      <xdr:row>4</xdr:row>
      <xdr:rowOff>7537</xdr:rowOff>
    </xdr:to>
    <xdr:pic>
      <xdr:nvPicPr>
        <xdr:cNvPr id="2" name="Imagen 1">
          <a:extLst>
            <a:ext uri="{FF2B5EF4-FFF2-40B4-BE49-F238E27FC236}">
              <a16:creationId xmlns:a16="http://schemas.microsoft.com/office/drawing/2014/main" id="{C9455889-C49B-41F6-BA70-73021D67586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957287" y="172355"/>
          <a:ext cx="7651867" cy="1449896"/>
        </a:xfrm>
        <a:prstGeom prst="rect">
          <a:avLst/>
        </a:prstGeom>
      </xdr:spPr>
    </xdr:pic>
    <xdr:clientData/>
  </xdr:twoCellAnchor>
  <xdr:twoCellAnchor editAs="oneCell">
    <xdr:from>
      <xdr:col>1</xdr:col>
      <xdr:colOff>716642</xdr:colOff>
      <xdr:row>0</xdr:row>
      <xdr:rowOff>317500</xdr:rowOff>
    </xdr:from>
    <xdr:to>
      <xdr:col>3</xdr:col>
      <xdr:colOff>594398</xdr:colOff>
      <xdr:row>3</xdr:row>
      <xdr:rowOff>9571</xdr:rowOff>
    </xdr:to>
    <xdr:pic>
      <xdr:nvPicPr>
        <xdr:cNvPr id="12" name="Imagen 11">
          <a:hlinkClick xmlns:r="http://schemas.openxmlformats.org/officeDocument/2006/relationships" r:id="rId2"/>
          <a:extLst>
            <a:ext uri="{FF2B5EF4-FFF2-40B4-BE49-F238E27FC236}">
              <a16:creationId xmlns:a16="http://schemas.microsoft.com/office/drawing/2014/main" id="{D10C164F-2D71-4341-A2AF-5E001AF30162}"/>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451428" y="317500"/>
          <a:ext cx="1347327" cy="1080000"/>
        </a:xfrm>
        <a:prstGeom prst="rect">
          <a:avLst/>
        </a:prstGeom>
      </xdr:spPr>
    </xdr:pic>
    <xdr:clientData/>
  </xdr:twoCellAnchor>
  <xdr:twoCellAnchor editAs="oneCell">
    <xdr:from>
      <xdr:col>10</xdr:col>
      <xdr:colOff>269553</xdr:colOff>
      <xdr:row>2</xdr:row>
      <xdr:rowOff>31429</xdr:rowOff>
    </xdr:from>
    <xdr:to>
      <xdr:col>11</xdr:col>
      <xdr:colOff>670768</xdr:colOff>
      <xdr:row>4</xdr:row>
      <xdr:rowOff>62001</xdr:rowOff>
    </xdr:to>
    <xdr:pic>
      <xdr:nvPicPr>
        <xdr:cNvPr id="17" name="Imagen 16">
          <a:hlinkClick xmlns:r="http://schemas.openxmlformats.org/officeDocument/2006/relationships" r:id="rId4"/>
          <a:extLst>
            <a:ext uri="{FF2B5EF4-FFF2-40B4-BE49-F238E27FC236}">
              <a16:creationId xmlns:a16="http://schemas.microsoft.com/office/drawing/2014/main" id="{741C4FDE-1788-4988-93DE-0E3829439644}"/>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0783339" y="956715"/>
          <a:ext cx="1136000" cy="720000"/>
        </a:xfrm>
        <a:prstGeom prst="rect">
          <a:avLst/>
        </a:prstGeom>
      </xdr:spPr>
    </xdr:pic>
    <xdr:clientData/>
  </xdr:twoCellAnchor>
  <xdr:twoCellAnchor editAs="oneCell">
    <xdr:from>
      <xdr:col>10</xdr:col>
      <xdr:colOff>244928</xdr:colOff>
      <xdr:row>0</xdr:row>
      <xdr:rowOff>154214</xdr:rowOff>
    </xdr:from>
    <xdr:to>
      <xdr:col>11</xdr:col>
      <xdr:colOff>621447</xdr:colOff>
      <xdr:row>1</xdr:row>
      <xdr:rowOff>411571</xdr:rowOff>
    </xdr:to>
    <xdr:pic>
      <xdr:nvPicPr>
        <xdr:cNvPr id="18" name="Imagen 17">
          <a:hlinkClick xmlns:r="http://schemas.openxmlformats.org/officeDocument/2006/relationships" r:id="rId6"/>
          <a:extLst>
            <a:ext uri="{FF2B5EF4-FFF2-40B4-BE49-F238E27FC236}">
              <a16:creationId xmlns:a16="http://schemas.microsoft.com/office/drawing/2014/main" id="{E00C6BEA-58D3-4FB7-B8B0-C2DFB41F6B52}"/>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10758714" y="154214"/>
          <a:ext cx="1111304" cy="7200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417283</xdr:colOff>
      <xdr:row>0</xdr:row>
      <xdr:rowOff>199570</xdr:rowOff>
    </xdr:from>
    <xdr:to>
      <xdr:col>11</xdr:col>
      <xdr:colOff>583294</xdr:colOff>
      <xdr:row>2</xdr:row>
      <xdr:rowOff>485025</xdr:rowOff>
    </xdr:to>
    <xdr:pic>
      <xdr:nvPicPr>
        <xdr:cNvPr id="2" name="Imagen 1">
          <a:extLst>
            <a:ext uri="{FF2B5EF4-FFF2-40B4-BE49-F238E27FC236}">
              <a16:creationId xmlns:a16="http://schemas.microsoft.com/office/drawing/2014/main" id="{6B430EE4-2B62-4C1B-AB4E-E469D4F17F7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890483" y="199570"/>
          <a:ext cx="7608211" cy="1428455"/>
        </a:xfrm>
        <a:prstGeom prst="rect">
          <a:avLst/>
        </a:prstGeom>
      </xdr:spPr>
    </xdr:pic>
    <xdr:clientData/>
  </xdr:twoCellAnchor>
  <xdr:twoCellAnchor editAs="oneCell">
    <xdr:from>
      <xdr:col>0</xdr:col>
      <xdr:colOff>498929</xdr:colOff>
      <xdr:row>0</xdr:row>
      <xdr:rowOff>326571</xdr:rowOff>
    </xdr:from>
    <xdr:to>
      <xdr:col>2</xdr:col>
      <xdr:colOff>376685</xdr:colOff>
      <xdr:row>2</xdr:row>
      <xdr:rowOff>263571</xdr:rowOff>
    </xdr:to>
    <xdr:pic>
      <xdr:nvPicPr>
        <xdr:cNvPr id="6" name="Imagen 5">
          <a:hlinkClick xmlns:r="http://schemas.openxmlformats.org/officeDocument/2006/relationships" r:id="rId2"/>
          <a:extLst>
            <a:ext uri="{FF2B5EF4-FFF2-40B4-BE49-F238E27FC236}">
              <a16:creationId xmlns:a16="http://schemas.microsoft.com/office/drawing/2014/main" id="{D8C91FEF-5B36-44A2-B72C-F8FA32F5D707}"/>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498929" y="326571"/>
          <a:ext cx="1347327" cy="1080000"/>
        </a:xfrm>
        <a:prstGeom prst="rect">
          <a:avLst/>
        </a:prstGeom>
      </xdr:spPr>
    </xdr:pic>
    <xdr:clientData/>
  </xdr:twoCellAnchor>
  <xdr:twoCellAnchor editAs="oneCell">
    <xdr:from>
      <xdr:col>11</xdr:col>
      <xdr:colOff>641482</xdr:colOff>
      <xdr:row>1</xdr:row>
      <xdr:rowOff>376144</xdr:rowOff>
    </xdr:from>
    <xdr:to>
      <xdr:col>13</xdr:col>
      <xdr:colOff>62982</xdr:colOff>
      <xdr:row>2</xdr:row>
      <xdr:rowOff>524644</xdr:rowOff>
    </xdr:to>
    <xdr:pic>
      <xdr:nvPicPr>
        <xdr:cNvPr id="7" name="Imagen 6">
          <a:hlinkClick xmlns:r="http://schemas.openxmlformats.org/officeDocument/2006/relationships" r:id="rId4"/>
          <a:extLst>
            <a:ext uri="{FF2B5EF4-FFF2-40B4-BE49-F238E27FC236}">
              <a16:creationId xmlns:a16="http://schemas.microsoft.com/office/drawing/2014/main" id="{F42DAFD5-77AC-446F-9903-4E880E77A7D2}"/>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9522411" y="947644"/>
          <a:ext cx="1136000" cy="720000"/>
        </a:xfrm>
        <a:prstGeom prst="rect">
          <a:avLst/>
        </a:prstGeom>
      </xdr:spPr>
    </xdr:pic>
    <xdr:clientData/>
  </xdr:twoCellAnchor>
  <xdr:twoCellAnchor editAs="oneCell">
    <xdr:from>
      <xdr:col>11</xdr:col>
      <xdr:colOff>616857</xdr:colOff>
      <xdr:row>0</xdr:row>
      <xdr:rowOff>145143</xdr:rowOff>
    </xdr:from>
    <xdr:to>
      <xdr:col>13</xdr:col>
      <xdr:colOff>13661</xdr:colOff>
      <xdr:row>1</xdr:row>
      <xdr:rowOff>293643</xdr:rowOff>
    </xdr:to>
    <xdr:pic>
      <xdr:nvPicPr>
        <xdr:cNvPr id="8" name="Imagen 7">
          <a:hlinkClick xmlns:r="http://schemas.openxmlformats.org/officeDocument/2006/relationships" r:id="rId6"/>
          <a:extLst>
            <a:ext uri="{FF2B5EF4-FFF2-40B4-BE49-F238E27FC236}">
              <a16:creationId xmlns:a16="http://schemas.microsoft.com/office/drawing/2014/main" id="{B929F892-C76A-42FB-A2FB-6E20029F315F}"/>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9497786" y="145143"/>
          <a:ext cx="1111304" cy="720000"/>
        </a:xfrm>
        <a:prstGeom prst="rect">
          <a:avLst/>
        </a:prstGeom>
      </xdr:spPr>
    </xdr:pic>
    <xdr:clientData/>
  </xdr:twoCellAnchor>
  <xdr:twoCellAnchor editAs="oneCell">
    <xdr:from>
      <xdr:col>3</xdr:col>
      <xdr:colOff>299357</xdr:colOff>
      <xdr:row>5</xdr:row>
      <xdr:rowOff>299358</xdr:rowOff>
    </xdr:from>
    <xdr:to>
      <xdr:col>7</xdr:col>
      <xdr:colOff>440871</xdr:colOff>
      <xdr:row>5</xdr:row>
      <xdr:rowOff>2185308</xdr:rowOff>
    </xdr:to>
    <xdr:pic>
      <xdr:nvPicPr>
        <xdr:cNvPr id="9" name="Imagen 8">
          <a:extLst>
            <a:ext uri="{FF2B5EF4-FFF2-40B4-BE49-F238E27FC236}">
              <a16:creationId xmlns:a16="http://schemas.microsoft.com/office/drawing/2014/main" id="{44B7CE60-FF98-4618-A90C-97B0895DCFA3}"/>
            </a:ext>
          </a:extLst>
        </xdr:cNvPr>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l="17628" t="19954" r="25962" b="23603"/>
        <a:stretch/>
      </xdr:blipFill>
      <xdr:spPr bwMode="auto">
        <a:xfrm>
          <a:off x="2422071" y="2585358"/>
          <a:ext cx="3352800" cy="188595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7</xdr:col>
      <xdr:colOff>653143</xdr:colOff>
      <xdr:row>5</xdr:row>
      <xdr:rowOff>246331</xdr:rowOff>
    </xdr:from>
    <xdr:to>
      <xdr:col>12</xdr:col>
      <xdr:colOff>163286</xdr:colOff>
      <xdr:row>5</xdr:row>
      <xdr:rowOff>2252321</xdr:rowOff>
    </xdr:to>
    <xdr:pic>
      <xdr:nvPicPr>
        <xdr:cNvPr id="4" name="Imagen 3">
          <a:extLst>
            <a:ext uri="{FF2B5EF4-FFF2-40B4-BE49-F238E27FC236}">
              <a16:creationId xmlns:a16="http://schemas.microsoft.com/office/drawing/2014/main" id="{79CDED02-D9B1-4CEA-86FA-3CBAEC90F722}"/>
            </a:ext>
          </a:extLst>
        </xdr:cNvPr>
        <xdr:cNvPicPr>
          <a:picLocks noChangeAspect="1"/>
        </xdr:cNvPicPr>
      </xdr:nvPicPr>
      <xdr:blipFill>
        <a:blip xmlns:r="http://schemas.openxmlformats.org/officeDocument/2006/relationships" r:embed="rId9"/>
        <a:stretch>
          <a:fillRect/>
        </a:stretch>
      </xdr:blipFill>
      <xdr:spPr>
        <a:xfrm>
          <a:off x="5987143" y="2532331"/>
          <a:ext cx="3524250" cy="200599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15</xdr:col>
      <xdr:colOff>0</xdr:colOff>
      <xdr:row>46</xdr:row>
      <xdr:rowOff>0</xdr:rowOff>
    </xdr:from>
    <xdr:to>
      <xdr:col>17</xdr:col>
      <xdr:colOff>0</xdr:colOff>
      <xdr:row>66</xdr:row>
      <xdr:rowOff>0</xdr:rowOff>
    </xdr:to>
    <mc:AlternateContent xmlns:mc="http://schemas.openxmlformats.org/markup-compatibility/2006" xmlns:a14="http://schemas.microsoft.com/office/drawing/2010/main">
      <mc:Choice Requires="a14">
        <xdr:graphicFrame macro="">
          <xdr:nvGraphicFramePr>
            <xdr:cNvPr id="94" name="Modo_Auxiliar 1">
              <a:extLst>
                <a:ext uri="{FF2B5EF4-FFF2-40B4-BE49-F238E27FC236}">
                  <a16:creationId xmlns:a16="http://schemas.microsoft.com/office/drawing/2014/main" id="{F24549ED-0E01-49A8-9355-10538DAF728E}"/>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Modo_Auxiliar 1"/>
            </a:graphicData>
          </a:graphic>
        </xdr:graphicFrame>
      </mc:Choice>
      <mc:Fallback xmlns="">
        <xdr:sp macro="" textlink="">
          <xdr:nvSpPr>
            <xdr:cNvPr id="0" name=""/>
            <xdr:cNvSpPr>
              <a:spLocks noTextEdit="1"/>
            </xdr:cNvSpPr>
          </xdr:nvSpPr>
          <xdr:spPr>
            <a:xfrm>
              <a:off x="31149421" y="10019944"/>
              <a:ext cx="4215925" cy="3845607"/>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absolute">
    <xdr:from>
      <xdr:col>2</xdr:col>
      <xdr:colOff>0</xdr:colOff>
      <xdr:row>6</xdr:row>
      <xdr:rowOff>0</xdr:rowOff>
    </xdr:from>
    <xdr:to>
      <xdr:col>4</xdr:col>
      <xdr:colOff>0</xdr:colOff>
      <xdr:row>38</xdr:row>
      <xdr:rowOff>19050</xdr:rowOff>
    </xdr:to>
    <xdr:graphicFrame macro="">
      <xdr:nvGraphicFramePr>
        <xdr:cNvPr id="163" name="Gráfico 162">
          <a:extLst>
            <a:ext uri="{FF2B5EF4-FFF2-40B4-BE49-F238E27FC236}">
              <a16:creationId xmlns:a16="http://schemas.microsoft.com/office/drawing/2014/main" id="{D4A80256-A252-439C-93D2-40B07FA76FF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4</xdr:col>
      <xdr:colOff>3808</xdr:colOff>
      <xdr:row>6</xdr:row>
      <xdr:rowOff>34637</xdr:rowOff>
    </xdr:from>
    <xdr:to>
      <xdr:col>6</xdr:col>
      <xdr:colOff>3809</xdr:colOff>
      <xdr:row>21</xdr:row>
      <xdr:rowOff>18236</xdr:rowOff>
    </xdr:to>
    <xdr:graphicFrame macro="">
      <xdr:nvGraphicFramePr>
        <xdr:cNvPr id="164" name="Gráfico 163">
          <a:extLst>
            <a:ext uri="{FF2B5EF4-FFF2-40B4-BE49-F238E27FC236}">
              <a16:creationId xmlns:a16="http://schemas.microsoft.com/office/drawing/2014/main" id="{6764BB18-B04F-49F7-B4C9-1ECA2161A304}"/>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absolute">
    <xdr:from>
      <xdr:col>4</xdr:col>
      <xdr:colOff>0</xdr:colOff>
      <xdr:row>20</xdr:row>
      <xdr:rowOff>187492</xdr:rowOff>
    </xdr:from>
    <xdr:to>
      <xdr:col>6</xdr:col>
      <xdr:colOff>0</xdr:colOff>
      <xdr:row>38</xdr:row>
      <xdr:rowOff>19050</xdr:rowOff>
    </xdr:to>
    <xdr:graphicFrame macro="">
      <xdr:nvGraphicFramePr>
        <xdr:cNvPr id="165" name="Gráfico 164">
          <a:extLst>
            <a:ext uri="{FF2B5EF4-FFF2-40B4-BE49-F238E27FC236}">
              <a16:creationId xmlns:a16="http://schemas.microsoft.com/office/drawing/2014/main" id="{916EF513-68C0-4744-B224-EAD594333AA9}"/>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absolute">
    <xdr:from>
      <xdr:col>2</xdr:col>
      <xdr:colOff>1945</xdr:colOff>
      <xdr:row>38</xdr:row>
      <xdr:rowOff>0</xdr:rowOff>
    </xdr:from>
    <xdr:to>
      <xdr:col>4</xdr:col>
      <xdr:colOff>0</xdr:colOff>
      <xdr:row>66</xdr:row>
      <xdr:rowOff>0</xdr:rowOff>
    </xdr:to>
    <mc:AlternateContent xmlns:mc="http://schemas.openxmlformats.org/markup-compatibility/2006">
      <mc:Choice xmlns:cx1="http://schemas.microsoft.com/office/drawing/2015/9/8/chartex" Requires="cx1">
        <xdr:graphicFrame macro="">
          <xdr:nvGraphicFramePr>
            <xdr:cNvPr id="166" name="Gráfico 165">
              <a:extLst>
                <a:ext uri="{FF2B5EF4-FFF2-40B4-BE49-F238E27FC236}">
                  <a16:creationId xmlns:a16="http://schemas.microsoft.com/office/drawing/2014/main" id="{0AAA9A9F-A617-4A1B-A4BF-E61C76143A8A}"/>
                </a:ext>
              </a:extLst>
            </xdr:cNvPr>
            <xdr:cNvGraphicFramePr>
              <a:graphicFrameLocks noChangeAspect="1"/>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4"/>
            </a:graphicData>
          </a:graphic>
        </xdr:graphicFrame>
      </mc:Choice>
      <mc:Fallback>
        <xdr:sp macro="" textlink="">
          <xdr:nvSpPr>
            <xdr:cNvPr id="0" name=""/>
            <xdr:cNvSpPr>
              <a:spLocks noTextEdit="1"/>
            </xdr:cNvSpPr>
          </xdr:nvSpPr>
          <xdr:spPr>
            <a:xfrm>
              <a:off x="2844205" y="8427720"/>
              <a:ext cx="5133935" cy="5334000"/>
            </a:xfrm>
            <a:prstGeom prst="rect">
              <a:avLst/>
            </a:prstGeom>
            <a:solidFill>
              <a:prstClr val="white"/>
            </a:solidFill>
            <a:ln w="1">
              <a:solidFill>
                <a:prstClr val="green"/>
              </a:solidFill>
            </a:ln>
          </xdr:spPr>
          <xdr:txBody>
            <a:bodyPr vertOverflow="clip" horzOverflow="clip"/>
            <a:lstStyle/>
            <a:p>
              <a:r>
                <a:rPr lang="es-CO" sz="1100"/>
                <a:t>Este gráfico no está disponible en su versión de Excel.
Si edita esta forma o guarda el libro en un formato de archivo diferente, el gráfico no se podrá utilizar.</a:t>
              </a:r>
            </a:p>
          </xdr:txBody>
        </xdr:sp>
      </mc:Fallback>
    </mc:AlternateContent>
    <xdr:clientData/>
  </xdr:twoCellAnchor>
  <xdr:twoCellAnchor editAs="absolute">
    <xdr:from>
      <xdr:col>4</xdr:col>
      <xdr:colOff>0</xdr:colOff>
      <xdr:row>38</xdr:row>
      <xdr:rowOff>0</xdr:rowOff>
    </xdr:from>
    <xdr:to>
      <xdr:col>6</xdr:col>
      <xdr:colOff>0</xdr:colOff>
      <xdr:row>52</xdr:row>
      <xdr:rowOff>0</xdr:rowOff>
    </xdr:to>
    <xdr:graphicFrame macro="">
      <xdr:nvGraphicFramePr>
        <xdr:cNvPr id="167" name="Gráfico 166">
          <a:extLst>
            <a:ext uri="{FF2B5EF4-FFF2-40B4-BE49-F238E27FC236}">
              <a16:creationId xmlns:a16="http://schemas.microsoft.com/office/drawing/2014/main" id="{25F9D08B-47D4-4203-9CEC-D69AC75C36CE}"/>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absolute">
    <xdr:from>
      <xdr:col>4</xdr:col>
      <xdr:colOff>0</xdr:colOff>
      <xdr:row>52</xdr:row>
      <xdr:rowOff>0</xdr:rowOff>
    </xdr:from>
    <xdr:to>
      <xdr:col>6</xdr:col>
      <xdr:colOff>0</xdr:colOff>
      <xdr:row>66</xdr:row>
      <xdr:rowOff>0</xdr:rowOff>
    </xdr:to>
    <xdr:graphicFrame macro="">
      <xdr:nvGraphicFramePr>
        <xdr:cNvPr id="168" name="Gráfico 167">
          <a:extLst>
            <a:ext uri="{FF2B5EF4-FFF2-40B4-BE49-F238E27FC236}">
              <a16:creationId xmlns:a16="http://schemas.microsoft.com/office/drawing/2014/main" id="{BCC72380-A0D8-4BBD-BCD9-1694D025C7F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absolute">
    <xdr:from>
      <xdr:col>2</xdr:col>
      <xdr:colOff>1945</xdr:colOff>
      <xdr:row>66</xdr:row>
      <xdr:rowOff>0</xdr:rowOff>
    </xdr:from>
    <xdr:to>
      <xdr:col>4</xdr:col>
      <xdr:colOff>0</xdr:colOff>
      <xdr:row>90</xdr:row>
      <xdr:rowOff>0</xdr:rowOff>
    </xdr:to>
    <mc:AlternateContent xmlns:mc="http://schemas.openxmlformats.org/markup-compatibility/2006">
      <mc:Choice xmlns:cx1="http://schemas.microsoft.com/office/drawing/2015/9/8/chartex" Requires="cx1">
        <xdr:graphicFrame macro="">
          <xdr:nvGraphicFramePr>
            <xdr:cNvPr id="169" name="Gráfico 168">
              <a:extLst>
                <a:ext uri="{FF2B5EF4-FFF2-40B4-BE49-F238E27FC236}">
                  <a16:creationId xmlns:a16="http://schemas.microsoft.com/office/drawing/2014/main" id="{F1025EBE-E5DA-4621-8A25-C6765D04C915}"/>
                </a:ext>
              </a:extLst>
            </xdr:cNvPr>
            <xdr:cNvGraphicFramePr>
              <a:graphicFrameLocks noChangeAspect="1"/>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7"/>
            </a:graphicData>
          </a:graphic>
        </xdr:graphicFrame>
      </mc:Choice>
      <mc:Fallback>
        <xdr:sp macro="" textlink="">
          <xdr:nvSpPr>
            <xdr:cNvPr id="0" name=""/>
            <xdr:cNvSpPr>
              <a:spLocks noTextEdit="1"/>
            </xdr:cNvSpPr>
          </xdr:nvSpPr>
          <xdr:spPr>
            <a:xfrm>
              <a:off x="2844205" y="13761720"/>
              <a:ext cx="5133935" cy="4572000"/>
            </a:xfrm>
            <a:prstGeom prst="rect">
              <a:avLst/>
            </a:prstGeom>
            <a:solidFill>
              <a:prstClr val="white"/>
            </a:solidFill>
            <a:ln w="1">
              <a:solidFill>
                <a:prstClr val="green"/>
              </a:solidFill>
            </a:ln>
          </xdr:spPr>
          <xdr:txBody>
            <a:bodyPr vertOverflow="clip" horzOverflow="clip"/>
            <a:lstStyle/>
            <a:p>
              <a:r>
                <a:rPr lang="es-CO" sz="1100"/>
                <a:t>Este gráfico no está disponible en su versión de Excel.
Si edita esta forma o guarda el libro en un formato de archivo diferente, el gráfico no se podrá utilizar.</a:t>
              </a:r>
            </a:p>
          </xdr:txBody>
        </xdr:sp>
      </mc:Fallback>
    </mc:AlternateContent>
    <xdr:clientData/>
  </xdr:twoCellAnchor>
  <xdr:twoCellAnchor editAs="absolute">
    <xdr:from>
      <xdr:col>4</xdr:col>
      <xdr:colOff>1</xdr:colOff>
      <xdr:row>66</xdr:row>
      <xdr:rowOff>0</xdr:rowOff>
    </xdr:from>
    <xdr:to>
      <xdr:col>6</xdr:col>
      <xdr:colOff>1</xdr:colOff>
      <xdr:row>90</xdr:row>
      <xdr:rowOff>0</xdr:rowOff>
    </xdr:to>
    <xdr:graphicFrame macro="">
      <xdr:nvGraphicFramePr>
        <xdr:cNvPr id="170" name="Gráfico 169">
          <a:extLst>
            <a:ext uri="{FF2B5EF4-FFF2-40B4-BE49-F238E27FC236}">
              <a16:creationId xmlns:a16="http://schemas.microsoft.com/office/drawing/2014/main" id="{DCC41407-D266-49F6-97C4-F07FDC99DA5D}"/>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absolute">
    <xdr:from>
      <xdr:col>2</xdr:col>
      <xdr:colOff>0</xdr:colOff>
      <xdr:row>90</xdr:row>
      <xdr:rowOff>0</xdr:rowOff>
    </xdr:from>
    <xdr:to>
      <xdr:col>6</xdr:col>
      <xdr:colOff>0</xdr:colOff>
      <xdr:row>109</xdr:row>
      <xdr:rowOff>1780</xdr:rowOff>
    </xdr:to>
    <xdr:graphicFrame macro="">
      <xdr:nvGraphicFramePr>
        <xdr:cNvPr id="171" name="Gráfico 170">
          <a:extLst>
            <a:ext uri="{FF2B5EF4-FFF2-40B4-BE49-F238E27FC236}">
              <a16:creationId xmlns:a16="http://schemas.microsoft.com/office/drawing/2014/main" id="{BD502814-0425-4EF2-B5C2-A4AD47AEBCD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absolute">
    <xdr:from>
      <xdr:col>2</xdr:col>
      <xdr:colOff>0</xdr:colOff>
      <xdr:row>109</xdr:row>
      <xdr:rowOff>1780</xdr:rowOff>
    </xdr:from>
    <xdr:to>
      <xdr:col>6</xdr:col>
      <xdr:colOff>0</xdr:colOff>
      <xdr:row>130</xdr:row>
      <xdr:rowOff>53340</xdr:rowOff>
    </xdr:to>
    <xdr:graphicFrame macro="">
      <xdr:nvGraphicFramePr>
        <xdr:cNvPr id="172" name="Gráfico 171">
          <a:extLst>
            <a:ext uri="{FF2B5EF4-FFF2-40B4-BE49-F238E27FC236}">
              <a16:creationId xmlns:a16="http://schemas.microsoft.com/office/drawing/2014/main" id="{6E78D61D-A041-46AB-9357-053FB8313B89}"/>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absolute">
    <xdr:from>
      <xdr:col>14</xdr:col>
      <xdr:colOff>0</xdr:colOff>
      <xdr:row>6</xdr:row>
      <xdr:rowOff>0</xdr:rowOff>
    </xdr:from>
    <xdr:to>
      <xdr:col>18</xdr:col>
      <xdr:colOff>828</xdr:colOff>
      <xdr:row>29</xdr:row>
      <xdr:rowOff>0</xdr:rowOff>
    </xdr:to>
    <xdr:graphicFrame macro="">
      <xdr:nvGraphicFramePr>
        <xdr:cNvPr id="175" name="Gráfico 174">
          <a:extLst>
            <a:ext uri="{FF2B5EF4-FFF2-40B4-BE49-F238E27FC236}">
              <a16:creationId xmlns:a16="http://schemas.microsoft.com/office/drawing/2014/main" id="{F933F714-E2DC-4A3C-9DC6-8232E1D55DBE}"/>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absolute">
    <xdr:from>
      <xdr:col>10</xdr:col>
      <xdr:colOff>2764</xdr:colOff>
      <xdr:row>6</xdr:row>
      <xdr:rowOff>0</xdr:rowOff>
    </xdr:from>
    <xdr:to>
      <xdr:col>12</xdr:col>
      <xdr:colOff>0</xdr:colOff>
      <xdr:row>22</xdr:row>
      <xdr:rowOff>0</xdr:rowOff>
    </xdr:to>
    <xdr:graphicFrame macro="">
      <xdr:nvGraphicFramePr>
        <xdr:cNvPr id="202" name="Gráfico 201">
          <a:extLst>
            <a:ext uri="{FF2B5EF4-FFF2-40B4-BE49-F238E27FC236}">
              <a16:creationId xmlns:a16="http://schemas.microsoft.com/office/drawing/2014/main" id="{C3DF875F-AA8D-42C4-B4F9-D28F8B79AB66}"/>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editAs="absolute">
    <xdr:from>
      <xdr:col>12</xdr:col>
      <xdr:colOff>0</xdr:colOff>
      <xdr:row>6</xdr:row>
      <xdr:rowOff>0</xdr:rowOff>
    </xdr:from>
    <xdr:to>
      <xdr:col>14</xdr:col>
      <xdr:colOff>0</xdr:colOff>
      <xdr:row>22</xdr:row>
      <xdr:rowOff>0</xdr:rowOff>
    </xdr:to>
    <xdr:graphicFrame macro="">
      <xdr:nvGraphicFramePr>
        <xdr:cNvPr id="203" name="Gráfico 202">
          <a:extLst>
            <a:ext uri="{FF2B5EF4-FFF2-40B4-BE49-F238E27FC236}">
              <a16:creationId xmlns:a16="http://schemas.microsoft.com/office/drawing/2014/main" id="{806C85E1-E3F1-46AD-BDB0-D54CB469B945}"/>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editAs="absolute">
    <xdr:from>
      <xdr:col>10</xdr:col>
      <xdr:colOff>2764</xdr:colOff>
      <xdr:row>22</xdr:row>
      <xdr:rowOff>0</xdr:rowOff>
    </xdr:from>
    <xdr:to>
      <xdr:col>12</xdr:col>
      <xdr:colOff>0</xdr:colOff>
      <xdr:row>38</xdr:row>
      <xdr:rowOff>0</xdr:rowOff>
    </xdr:to>
    <xdr:graphicFrame macro="">
      <xdr:nvGraphicFramePr>
        <xdr:cNvPr id="204" name="Gráfico 203">
          <a:extLst>
            <a:ext uri="{FF2B5EF4-FFF2-40B4-BE49-F238E27FC236}">
              <a16:creationId xmlns:a16="http://schemas.microsoft.com/office/drawing/2014/main" id="{60CDA8BE-9D69-4314-B3AB-CA74FDDCF526}"/>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editAs="absolute">
    <xdr:from>
      <xdr:col>12</xdr:col>
      <xdr:colOff>0</xdr:colOff>
      <xdr:row>22</xdr:row>
      <xdr:rowOff>0</xdr:rowOff>
    </xdr:from>
    <xdr:to>
      <xdr:col>14</xdr:col>
      <xdr:colOff>0</xdr:colOff>
      <xdr:row>38</xdr:row>
      <xdr:rowOff>0</xdr:rowOff>
    </xdr:to>
    <xdr:graphicFrame macro="">
      <xdr:nvGraphicFramePr>
        <xdr:cNvPr id="205" name="Gráfico 204">
          <a:extLst>
            <a:ext uri="{FF2B5EF4-FFF2-40B4-BE49-F238E27FC236}">
              <a16:creationId xmlns:a16="http://schemas.microsoft.com/office/drawing/2014/main" id="{887CEB79-1E3C-4275-AD51-EFC2BBA04EEB}"/>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editAs="oneCell">
    <xdr:from>
      <xdr:col>1</xdr:col>
      <xdr:colOff>0</xdr:colOff>
      <xdr:row>6</xdr:row>
      <xdr:rowOff>1</xdr:rowOff>
    </xdr:from>
    <xdr:to>
      <xdr:col>2</xdr:col>
      <xdr:colOff>0</xdr:colOff>
      <xdr:row>11</xdr:row>
      <xdr:rowOff>1</xdr:rowOff>
    </xdr:to>
    <mc:AlternateContent xmlns:mc="http://schemas.openxmlformats.org/markup-compatibility/2006" xmlns:a14="http://schemas.microsoft.com/office/drawing/2010/main">
      <mc:Choice Requires="a14">
        <xdr:graphicFrame macro="">
          <xdr:nvGraphicFramePr>
            <xdr:cNvPr id="49" name="Año 1">
              <a:extLst>
                <a:ext uri="{FF2B5EF4-FFF2-40B4-BE49-F238E27FC236}">
                  <a16:creationId xmlns:a16="http://schemas.microsoft.com/office/drawing/2014/main" id="{C7FD3D4D-7B62-4958-9395-91EE79E31A46}"/>
                </a:ext>
              </a:extLst>
            </xdr:cNvPr>
            <xdr:cNvGraphicFramePr>
              <a:graphicFrameLocks noChangeAspect="1" noMove="1" noResize="1"/>
            </xdr:cNvGraphicFramePr>
          </xdr:nvGraphicFramePr>
          <xdr:xfrm>
            <a:off x="0" y="0"/>
            <a:ext cx="0" cy="0"/>
          </xdr:xfrm>
          <a:graphic>
            <a:graphicData uri="http://schemas.microsoft.com/office/drawing/2010/slicer">
              <sle:slicer xmlns:sle="http://schemas.microsoft.com/office/drawing/2010/slicer" name="Año 1"/>
            </a:graphicData>
          </a:graphic>
        </xdr:graphicFrame>
      </mc:Choice>
      <mc:Fallback xmlns="">
        <xdr:sp macro="" textlink="">
          <xdr:nvSpPr>
            <xdr:cNvPr id="0" name=""/>
            <xdr:cNvSpPr>
              <a:spLocks noTextEdit="1"/>
            </xdr:cNvSpPr>
          </xdr:nvSpPr>
          <xdr:spPr>
            <a:xfrm>
              <a:off x="726393" y="2328730"/>
              <a:ext cx="2107962" cy="961402"/>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1</xdr:col>
      <xdr:colOff>0</xdr:colOff>
      <xdr:row>11</xdr:row>
      <xdr:rowOff>0</xdr:rowOff>
    </xdr:from>
    <xdr:to>
      <xdr:col>2</xdr:col>
      <xdr:colOff>0</xdr:colOff>
      <xdr:row>17</xdr:row>
      <xdr:rowOff>1475</xdr:rowOff>
    </xdr:to>
    <mc:AlternateContent xmlns:mc="http://schemas.openxmlformats.org/markup-compatibility/2006" xmlns:a14="http://schemas.microsoft.com/office/drawing/2010/main">
      <mc:Choice Requires="a14">
        <xdr:graphicFrame macro="">
          <xdr:nvGraphicFramePr>
            <xdr:cNvPr id="58" name="Género">
              <a:extLst>
                <a:ext uri="{FF2B5EF4-FFF2-40B4-BE49-F238E27FC236}">
                  <a16:creationId xmlns:a16="http://schemas.microsoft.com/office/drawing/2014/main" id="{3BA538BE-B102-462F-93FE-C6A0F6160523}"/>
                </a:ext>
              </a:extLst>
            </xdr:cNvPr>
            <xdr:cNvGraphicFramePr>
              <a:graphicFrameLocks noChangeAspect="1" noMove="1" noResize="1"/>
            </xdr:cNvGraphicFramePr>
          </xdr:nvGraphicFramePr>
          <xdr:xfrm>
            <a:off x="0" y="0"/>
            <a:ext cx="0" cy="0"/>
          </xdr:xfrm>
          <a:graphic>
            <a:graphicData uri="http://schemas.microsoft.com/office/drawing/2010/slicer">
              <sle:slicer xmlns:sle="http://schemas.microsoft.com/office/drawing/2010/slicer" name="Género"/>
            </a:graphicData>
          </a:graphic>
        </xdr:graphicFrame>
      </mc:Choice>
      <mc:Fallback xmlns="">
        <xdr:sp macro="" textlink="">
          <xdr:nvSpPr>
            <xdr:cNvPr id="0" name=""/>
            <xdr:cNvSpPr>
              <a:spLocks noTextEdit="1"/>
            </xdr:cNvSpPr>
          </xdr:nvSpPr>
          <xdr:spPr>
            <a:xfrm>
              <a:off x="726393" y="3290131"/>
              <a:ext cx="2107962" cy="1155157"/>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1</xdr:col>
      <xdr:colOff>0</xdr:colOff>
      <xdr:row>17</xdr:row>
      <xdr:rowOff>0</xdr:rowOff>
    </xdr:from>
    <xdr:to>
      <xdr:col>2</xdr:col>
      <xdr:colOff>0</xdr:colOff>
      <xdr:row>25</xdr:row>
      <xdr:rowOff>0</xdr:rowOff>
    </xdr:to>
    <mc:AlternateContent xmlns:mc="http://schemas.openxmlformats.org/markup-compatibility/2006" xmlns:a14="http://schemas.microsoft.com/office/drawing/2010/main">
      <mc:Choice Requires="a14">
        <xdr:graphicFrame macro="">
          <xdr:nvGraphicFramePr>
            <xdr:cNvPr id="60" name="Rango Edad">
              <a:extLst>
                <a:ext uri="{FF2B5EF4-FFF2-40B4-BE49-F238E27FC236}">
                  <a16:creationId xmlns:a16="http://schemas.microsoft.com/office/drawing/2014/main" id="{9EE68D8D-CEA1-4E3B-8F2C-EC9EBA1DE011}"/>
                </a:ext>
              </a:extLst>
            </xdr:cNvPr>
            <xdr:cNvGraphicFramePr>
              <a:graphicFrameLocks noChangeAspect="1" noMove="1" noResize="1"/>
            </xdr:cNvGraphicFramePr>
          </xdr:nvGraphicFramePr>
          <xdr:xfrm>
            <a:off x="0" y="0"/>
            <a:ext cx="0" cy="0"/>
          </xdr:xfrm>
          <a:graphic>
            <a:graphicData uri="http://schemas.microsoft.com/office/drawing/2010/slicer">
              <sle:slicer xmlns:sle="http://schemas.microsoft.com/office/drawing/2010/slicer" name="Rango Edad"/>
            </a:graphicData>
          </a:graphic>
        </xdr:graphicFrame>
      </mc:Choice>
      <mc:Fallback xmlns="">
        <xdr:sp macro="" textlink="">
          <xdr:nvSpPr>
            <xdr:cNvPr id="0" name=""/>
            <xdr:cNvSpPr>
              <a:spLocks noTextEdit="1"/>
            </xdr:cNvSpPr>
          </xdr:nvSpPr>
          <xdr:spPr>
            <a:xfrm>
              <a:off x="726393" y="4443813"/>
              <a:ext cx="2107962" cy="1538243"/>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1</xdr:col>
      <xdr:colOff>0</xdr:colOff>
      <xdr:row>25</xdr:row>
      <xdr:rowOff>1</xdr:rowOff>
    </xdr:from>
    <xdr:to>
      <xdr:col>2</xdr:col>
      <xdr:colOff>0</xdr:colOff>
      <xdr:row>34</xdr:row>
      <xdr:rowOff>1</xdr:rowOff>
    </xdr:to>
    <mc:AlternateContent xmlns:mc="http://schemas.openxmlformats.org/markup-compatibility/2006" xmlns:a14="http://schemas.microsoft.com/office/drawing/2010/main">
      <mc:Choice Requires="a14">
        <xdr:graphicFrame macro="">
          <xdr:nvGraphicFramePr>
            <xdr:cNvPr id="61" name="Etnia">
              <a:extLst>
                <a:ext uri="{FF2B5EF4-FFF2-40B4-BE49-F238E27FC236}">
                  <a16:creationId xmlns:a16="http://schemas.microsoft.com/office/drawing/2014/main" id="{5E84B25E-85F2-499D-8916-5A01C3977965}"/>
                </a:ext>
              </a:extLst>
            </xdr:cNvPr>
            <xdr:cNvGraphicFramePr>
              <a:graphicFrameLocks noChangeAspect="1" noMove="1" noResize="1"/>
            </xdr:cNvGraphicFramePr>
          </xdr:nvGraphicFramePr>
          <xdr:xfrm>
            <a:off x="0" y="0"/>
            <a:ext cx="0" cy="0"/>
          </xdr:xfrm>
          <a:graphic>
            <a:graphicData uri="http://schemas.microsoft.com/office/drawing/2010/slicer">
              <sle:slicer xmlns:sle="http://schemas.microsoft.com/office/drawing/2010/slicer" name="Etnia"/>
            </a:graphicData>
          </a:graphic>
        </xdr:graphicFrame>
      </mc:Choice>
      <mc:Fallback xmlns="">
        <xdr:sp macro="" textlink="">
          <xdr:nvSpPr>
            <xdr:cNvPr id="0" name=""/>
            <xdr:cNvSpPr>
              <a:spLocks noTextEdit="1"/>
            </xdr:cNvSpPr>
          </xdr:nvSpPr>
          <xdr:spPr>
            <a:xfrm>
              <a:off x="726393" y="5982057"/>
              <a:ext cx="2107962" cy="1730523"/>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1</xdr:col>
      <xdr:colOff>0</xdr:colOff>
      <xdr:row>34</xdr:row>
      <xdr:rowOff>1</xdr:rowOff>
    </xdr:from>
    <xdr:to>
      <xdr:col>2</xdr:col>
      <xdr:colOff>0</xdr:colOff>
      <xdr:row>41</xdr:row>
      <xdr:rowOff>0</xdr:rowOff>
    </xdr:to>
    <mc:AlternateContent xmlns:mc="http://schemas.openxmlformats.org/markup-compatibility/2006" xmlns:a14="http://schemas.microsoft.com/office/drawing/2010/main">
      <mc:Choice Requires="a14">
        <xdr:graphicFrame macro="">
          <xdr:nvGraphicFramePr>
            <xdr:cNvPr id="62" name="Discapacidad 1">
              <a:extLst>
                <a:ext uri="{FF2B5EF4-FFF2-40B4-BE49-F238E27FC236}">
                  <a16:creationId xmlns:a16="http://schemas.microsoft.com/office/drawing/2014/main" id="{A8EF160A-6F55-40DF-8D7E-81A73CF75F45}"/>
                </a:ext>
              </a:extLst>
            </xdr:cNvPr>
            <xdr:cNvGraphicFramePr>
              <a:graphicFrameLocks noChangeAspect="1" noMove="1" noResize="1"/>
            </xdr:cNvGraphicFramePr>
          </xdr:nvGraphicFramePr>
          <xdr:xfrm>
            <a:off x="0" y="0"/>
            <a:ext cx="0" cy="0"/>
          </xdr:xfrm>
          <a:graphic>
            <a:graphicData uri="http://schemas.microsoft.com/office/drawing/2010/slicer">
              <sle:slicer xmlns:sle="http://schemas.microsoft.com/office/drawing/2010/slicer" name="Discapacidad 1"/>
            </a:graphicData>
          </a:graphic>
        </xdr:graphicFrame>
      </mc:Choice>
      <mc:Fallback xmlns="">
        <xdr:sp macro="" textlink="">
          <xdr:nvSpPr>
            <xdr:cNvPr id="0" name=""/>
            <xdr:cNvSpPr>
              <a:spLocks noTextEdit="1"/>
            </xdr:cNvSpPr>
          </xdr:nvSpPr>
          <xdr:spPr>
            <a:xfrm>
              <a:off x="726393" y="7712580"/>
              <a:ext cx="2107962" cy="1345962"/>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1</xdr:col>
      <xdr:colOff>0</xdr:colOff>
      <xdr:row>41</xdr:row>
      <xdr:rowOff>1</xdr:rowOff>
    </xdr:from>
    <xdr:to>
      <xdr:col>2</xdr:col>
      <xdr:colOff>0</xdr:colOff>
      <xdr:row>50</xdr:row>
      <xdr:rowOff>1</xdr:rowOff>
    </xdr:to>
    <mc:AlternateContent xmlns:mc="http://schemas.openxmlformats.org/markup-compatibility/2006" xmlns:a14="http://schemas.microsoft.com/office/drawing/2010/main">
      <mc:Choice Requires="a14">
        <xdr:graphicFrame macro="">
          <xdr:nvGraphicFramePr>
            <xdr:cNvPr id="63" name="Estrato 1">
              <a:extLst>
                <a:ext uri="{FF2B5EF4-FFF2-40B4-BE49-F238E27FC236}">
                  <a16:creationId xmlns:a16="http://schemas.microsoft.com/office/drawing/2014/main" id="{255A09AB-C3C2-4CFF-99BD-8725EF925F14}"/>
                </a:ext>
              </a:extLst>
            </xdr:cNvPr>
            <xdr:cNvGraphicFramePr>
              <a:graphicFrameLocks noChangeAspect="1" noMove="1" noResize="1"/>
            </xdr:cNvGraphicFramePr>
          </xdr:nvGraphicFramePr>
          <xdr:xfrm>
            <a:off x="0" y="0"/>
            <a:ext cx="0" cy="0"/>
          </xdr:xfrm>
          <a:graphic>
            <a:graphicData uri="http://schemas.microsoft.com/office/drawing/2010/slicer">
              <sle:slicer xmlns:sle="http://schemas.microsoft.com/office/drawing/2010/slicer" name="Estrato 1"/>
            </a:graphicData>
          </a:graphic>
        </xdr:graphicFrame>
      </mc:Choice>
      <mc:Fallback xmlns="">
        <xdr:sp macro="" textlink="">
          <xdr:nvSpPr>
            <xdr:cNvPr id="0" name=""/>
            <xdr:cNvSpPr>
              <a:spLocks noTextEdit="1"/>
            </xdr:cNvSpPr>
          </xdr:nvSpPr>
          <xdr:spPr>
            <a:xfrm>
              <a:off x="726393" y="9058543"/>
              <a:ext cx="2107962" cy="1730523"/>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1</xdr:col>
      <xdr:colOff>0</xdr:colOff>
      <xdr:row>50</xdr:row>
      <xdr:rowOff>1</xdr:rowOff>
    </xdr:from>
    <xdr:to>
      <xdr:col>2</xdr:col>
      <xdr:colOff>0</xdr:colOff>
      <xdr:row>59</xdr:row>
      <xdr:rowOff>1</xdr:rowOff>
    </xdr:to>
    <mc:AlternateContent xmlns:mc="http://schemas.openxmlformats.org/markup-compatibility/2006" xmlns:a14="http://schemas.microsoft.com/office/drawing/2010/main">
      <mc:Choice Requires="a14">
        <xdr:graphicFrame macro="">
          <xdr:nvGraphicFramePr>
            <xdr:cNvPr id="64" name="Ingresos 1">
              <a:extLst>
                <a:ext uri="{FF2B5EF4-FFF2-40B4-BE49-F238E27FC236}">
                  <a16:creationId xmlns:a16="http://schemas.microsoft.com/office/drawing/2014/main" id="{0D97DD35-ECE1-46BA-800E-658E081A78F2}"/>
                </a:ext>
              </a:extLst>
            </xdr:cNvPr>
            <xdr:cNvGraphicFramePr>
              <a:graphicFrameLocks noChangeAspect="1" noMove="1" noResize="1"/>
            </xdr:cNvGraphicFramePr>
          </xdr:nvGraphicFramePr>
          <xdr:xfrm>
            <a:off x="0" y="0"/>
            <a:ext cx="0" cy="0"/>
          </xdr:xfrm>
          <a:graphic>
            <a:graphicData uri="http://schemas.microsoft.com/office/drawing/2010/slicer">
              <sle:slicer xmlns:sle="http://schemas.microsoft.com/office/drawing/2010/slicer" name="Ingresos 1"/>
            </a:graphicData>
          </a:graphic>
        </xdr:graphicFrame>
      </mc:Choice>
      <mc:Fallback xmlns="">
        <xdr:sp macro="" textlink="">
          <xdr:nvSpPr>
            <xdr:cNvPr id="0" name=""/>
            <xdr:cNvSpPr>
              <a:spLocks noTextEdit="1"/>
            </xdr:cNvSpPr>
          </xdr:nvSpPr>
          <xdr:spPr>
            <a:xfrm>
              <a:off x="726393" y="10789066"/>
              <a:ext cx="2107962" cy="1730524"/>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1</xdr:col>
      <xdr:colOff>0</xdr:colOff>
      <xdr:row>59</xdr:row>
      <xdr:rowOff>0</xdr:rowOff>
    </xdr:from>
    <xdr:to>
      <xdr:col>2</xdr:col>
      <xdr:colOff>0</xdr:colOff>
      <xdr:row>82</xdr:row>
      <xdr:rowOff>189023</xdr:rowOff>
    </xdr:to>
    <mc:AlternateContent xmlns:mc="http://schemas.openxmlformats.org/markup-compatibility/2006" xmlns:a14="http://schemas.microsoft.com/office/drawing/2010/main">
      <mc:Choice Requires="a14">
        <xdr:graphicFrame macro="">
          <xdr:nvGraphicFramePr>
            <xdr:cNvPr id="65" name="Localidad_Residencia 1">
              <a:extLst>
                <a:ext uri="{FF2B5EF4-FFF2-40B4-BE49-F238E27FC236}">
                  <a16:creationId xmlns:a16="http://schemas.microsoft.com/office/drawing/2014/main" id="{03DD852A-D377-4627-8E38-8B0D993852C0}"/>
                </a:ext>
              </a:extLst>
            </xdr:cNvPr>
            <xdr:cNvGraphicFramePr>
              <a:graphicFrameLocks noChangeAspect="1" noMove="1" noResize="1"/>
            </xdr:cNvGraphicFramePr>
          </xdr:nvGraphicFramePr>
          <xdr:xfrm>
            <a:off x="0" y="0"/>
            <a:ext cx="0" cy="0"/>
          </xdr:xfrm>
          <a:graphic>
            <a:graphicData uri="http://schemas.microsoft.com/office/drawing/2010/slicer">
              <sle:slicer xmlns:sle="http://schemas.microsoft.com/office/drawing/2010/slicer" name="Localidad_Residencia 1"/>
            </a:graphicData>
          </a:graphic>
        </xdr:graphicFrame>
      </mc:Choice>
      <mc:Fallback xmlns="">
        <xdr:sp macro="" textlink="">
          <xdr:nvSpPr>
            <xdr:cNvPr id="0" name=""/>
            <xdr:cNvSpPr>
              <a:spLocks noTextEdit="1"/>
            </xdr:cNvSpPr>
          </xdr:nvSpPr>
          <xdr:spPr>
            <a:xfrm>
              <a:off x="726393" y="12519589"/>
              <a:ext cx="2107962" cy="4611471"/>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1</xdr:col>
      <xdr:colOff>0</xdr:colOff>
      <xdr:row>83</xdr:row>
      <xdr:rowOff>0</xdr:rowOff>
    </xdr:from>
    <xdr:to>
      <xdr:col>2</xdr:col>
      <xdr:colOff>0</xdr:colOff>
      <xdr:row>106</xdr:row>
      <xdr:rowOff>0</xdr:rowOff>
    </xdr:to>
    <mc:AlternateContent xmlns:mc="http://schemas.openxmlformats.org/markup-compatibility/2006" xmlns:a14="http://schemas.microsoft.com/office/drawing/2010/main">
      <mc:Choice Requires="a14">
        <xdr:graphicFrame macro="">
          <xdr:nvGraphicFramePr>
            <xdr:cNvPr id="66" name="Sede_Trabajo 1">
              <a:extLst>
                <a:ext uri="{FF2B5EF4-FFF2-40B4-BE49-F238E27FC236}">
                  <a16:creationId xmlns:a16="http://schemas.microsoft.com/office/drawing/2014/main" id="{44F85A2C-3EC5-4386-9AC7-8F037BB5264A}"/>
                </a:ext>
              </a:extLst>
            </xdr:cNvPr>
            <xdr:cNvGraphicFramePr>
              <a:graphicFrameLocks noChangeAspect="1" noMove="1" noResize="1"/>
            </xdr:cNvGraphicFramePr>
          </xdr:nvGraphicFramePr>
          <xdr:xfrm>
            <a:off x="0" y="0"/>
            <a:ext cx="0" cy="0"/>
          </xdr:xfrm>
          <a:graphic>
            <a:graphicData uri="http://schemas.microsoft.com/office/drawing/2010/slicer">
              <sle:slicer xmlns:sle="http://schemas.microsoft.com/office/drawing/2010/slicer" name="Sede_Trabajo 1"/>
            </a:graphicData>
          </a:graphic>
        </xdr:graphicFrame>
      </mc:Choice>
      <mc:Fallback xmlns="">
        <xdr:sp macro="" textlink="">
          <xdr:nvSpPr>
            <xdr:cNvPr id="0" name=""/>
            <xdr:cNvSpPr>
              <a:spLocks noTextEdit="1"/>
            </xdr:cNvSpPr>
          </xdr:nvSpPr>
          <xdr:spPr>
            <a:xfrm>
              <a:off x="726393" y="17134318"/>
              <a:ext cx="2107962" cy="4422448"/>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14</xdr:col>
      <xdr:colOff>0</xdr:colOff>
      <xdr:row>29</xdr:row>
      <xdr:rowOff>0</xdr:rowOff>
    </xdr:from>
    <xdr:to>
      <xdr:col>15</xdr:col>
      <xdr:colOff>0</xdr:colOff>
      <xdr:row>52</xdr:row>
      <xdr:rowOff>0</xdr:rowOff>
    </xdr:to>
    <mc:AlternateContent xmlns:mc="http://schemas.openxmlformats.org/markup-compatibility/2006" xmlns:a14="http://schemas.microsoft.com/office/drawing/2010/main">
      <mc:Choice Requires="a14">
        <xdr:graphicFrame macro="">
          <xdr:nvGraphicFramePr>
            <xdr:cNvPr id="67" name="Franja_llegada">
              <a:extLst>
                <a:ext uri="{FF2B5EF4-FFF2-40B4-BE49-F238E27FC236}">
                  <a16:creationId xmlns:a16="http://schemas.microsoft.com/office/drawing/2014/main" id="{F4D0E514-4709-4C72-8508-782C53457CD0}"/>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Franja_llegada"/>
            </a:graphicData>
          </a:graphic>
        </xdr:graphicFrame>
      </mc:Choice>
      <mc:Fallback xmlns="">
        <xdr:sp macro="" textlink="">
          <xdr:nvSpPr>
            <xdr:cNvPr id="0" name=""/>
            <xdr:cNvSpPr>
              <a:spLocks noTextEdit="1"/>
            </xdr:cNvSpPr>
          </xdr:nvSpPr>
          <xdr:spPr>
            <a:xfrm>
              <a:off x="29041458" y="6751178"/>
              <a:ext cx="2107963" cy="4422448"/>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14</xdr:col>
      <xdr:colOff>0</xdr:colOff>
      <xdr:row>52</xdr:row>
      <xdr:rowOff>0</xdr:rowOff>
    </xdr:from>
    <xdr:to>
      <xdr:col>15</xdr:col>
      <xdr:colOff>0</xdr:colOff>
      <xdr:row>74</xdr:row>
      <xdr:rowOff>189023</xdr:rowOff>
    </xdr:to>
    <mc:AlternateContent xmlns:mc="http://schemas.openxmlformats.org/markup-compatibility/2006" xmlns:a14="http://schemas.microsoft.com/office/drawing/2010/main">
      <mc:Choice Requires="a14">
        <xdr:graphicFrame macro="">
          <xdr:nvGraphicFramePr>
            <xdr:cNvPr id="71" name="Franja_Salida">
              <a:extLst>
                <a:ext uri="{FF2B5EF4-FFF2-40B4-BE49-F238E27FC236}">
                  <a16:creationId xmlns:a16="http://schemas.microsoft.com/office/drawing/2014/main" id="{DDC3056C-8C76-4D63-8B0E-E88047602A82}"/>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Franja_Salida"/>
            </a:graphicData>
          </a:graphic>
        </xdr:graphicFrame>
      </mc:Choice>
      <mc:Fallback xmlns="">
        <xdr:sp macro="" textlink="">
          <xdr:nvSpPr>
            <xdr:cNvPr id="0" name=""/>
            <xdr:cNvSpPr>
              <a:spLocks noTextEdit="1"/>
            </xdr:cNvSpPr>
          </xdr:nvSpPr>
          <xdr:spPr>
            <a:xfrm>
              <a:off x="29041458" y="11173626"/>
              <a:ext cx="2107963" cy="4419191"/>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15</xdr:col>
      <xdr:colOff>0</xdr:colOff>
      <xdr:row>29</xdr:row>
      <xdr:rowOff>0</xdr:rowOff>
    </xdr:from>
    <xdr:to>
      <xdr:col>17</xdr:col>
      <xdr:colOff>1948</xdr:colOff>
      <xdr:row>46</xdr:row>
      <xdr:rowOff>0</xdr:rowOff>
    </xdr:to>
    <mc:AlternateContent xmlns:mc="http://schemas.openxmlformats.org/markup-compatibility/2006" xmlns:a14="http://schemas.microsoft.com/office/drawing/2010/main">
      <mc:Choice Requires="a14">
        <xdr:graphicFrame macro="">
          <xdr:nvGraphicFramePr>
            <xdr:cNvPr id="72" name="Modo_Principal 1">
              <a:extLst>
                <a:ext uri="{FF2B5EF4-FFF2-40B4-BE49-F238E27FC236}">
                  <a16:creationId xmlns:a16="http://schemas.microsoft.com/office/drawing/2014/main" id="{3F269471-AFE5-4F27-BA49-BD238B564769}"/>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Modo_Principal 1"/>
            </a:graphicData>
          </a:graphic>
        </xdr:graphicFrame>
      </mc:Choice>
      <mc:Fallback xmlns="">
        <xdr:sp macro="" textlink="">
          <xdr:nvSpPr>
            <xdr:cNvPr id="0" name=""/>
            <xdr:cNvSpPr>
              <a:spLocks noTextEdit="1"/>
            </xdr:cNvSpPr>
          </xdr:nvSpPr>
          <xdr:spPr>
            <a:xfrm>
              <a:off x="31149421" y="6751178"/>
              <a:ext cx="4217873" cy="3268766"/>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17</xdr:col>
      <xdr:colOff>0</xdr:colOff>
      <xdr:row>29</xdr:row>
      <xdr:rowOff>1</xdr:rowOff>
    </xdr:from>
    <xdr:to>
      <xdr:col>18</xdr:col>
      <xdr:colOff>828</xdr:colOff>
      <xdr:row>39</xdr:row>
      <xdr:rowOff>1</xdr:rowOff>
    </xdr:to>
    <mc:AlternateContent xmlns:mc="http://schemas.openxmlformats.org/markup-compatibility/2006" xmlns:a14="http://schemas.microsoft.com/office/drawing/2010/main">
      <mc:Choice Requires="a14">
        <xdr:graphicFrame macro="">
          <xdr:nvGraphicFramePr>
            <xdr:cNvPr id="93" name="Modo_Principal_Grupo 1">
              <a:extLst>
                <a:ext uri="{FF2B5EF4-FFF2-40B4-BE49-F238E27FC236}">
                  <a16:creationId xmlns:a16="http://schemas.microsoft.com/office/drawing/2014/main" id="{961FAE56-4685-40A7-B3E0-DAD17D1C7C6D}"/>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Modo_Principal_Grupo 1"/>
            </a:graphicData>
          </a:graphic>
        </xdr:graphicFrame>
      </mc:Choice>
      <mc:Fallback xmlns="">
        <xdr:sp macro="" textlink="">
          <xdr:nvSpPr>
            <xdr:cNvPr id="0" name=""/>
            <xdr:cNvSpPr>
              <a:spLocks noTextEdit="1"/>
            </xdr:cNvSpPr>
          </xdr:nvSpPr>
          <xdr:spPr>
            <a:xfrm>
              <a:off x="35365346" y="6751179"/>
              <a:ext cx="2108790" cy="1922803"/>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17</xdr:col>
      <xdr:colOff>0</xdr:colOff>
      <xdr:row>46</xdr:row>
      <xdr:rowOff>1</xdr:rowOff>
    </xdr:from>
    <xdr:to>
      <xdr:col>18</xdr:col>
      <xdr:colOff>828</xdr:colOff>
      <xdr:row>56</xdr:row>
      <xdr:rowOff>1</xdr:rowOff>
    </xdr:to>
    <mc:AlternateContent xmlns:mc="http://schemas.openxmlformats.org/markup-compatibility/2006" xmlns:a14="http://schemas.microsoft.com/office/drawing/2010/main">
      <mc:Choice Requires="a14">
        <xdr:graphicFrame macro="">
          <xdr:nvGraphicFramePr>
            <xdr:cNvPr id="95" name="Modo_Auxiliar_Grupo 1">
              <a:extLst>
                <a:ext uri="{FF2B5EF4-FFF2-40B4-BE49-F238E27FC236}">
                  <a16:creationId xmlns:a16="http://schemas.microsoft.com/office/drawing/2014/main" id="{790F9D3A-DAAD-4AD7-B465-FF7C7C8C1524}"/>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Modo_Auxiliar_Grupo 1"/>
            </a:graphicData>
          </a:graphic>
        </xdr:graphicFrame>
      </mc:Choice>
      <mc:Fallback xmlns="">
        <xdr:sp macro="" textlink="">
          <xdr:nvSpPr>
            <xdr:cNvPr id="0" name=""/>
            <xdr:cNvSpPr>
              <a:spLocks noTextEdit="1"/>
            </xdr:cNvSpPr>
          </xdr:nvSpPr>
          <xdr:spPr>
            <a:xfrm>
              <a:off x="35365346" y="10019945"/>
              <a:ext cx="2108790" cy="1922804"/>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15</xdr:col>
      <xdr:colOff>0</xdr:colOff>
      <xdr:row>66</xdr:row>
      <xdr:rowOff>0</xdr:rowOff>
    </xdr:from>
    <xdr:to>
      <xdr:col>17</xdr:col>
      <xdr:colOff>0</xdr:colOff>
      <xdr:row>85</xdr:row>
      <xdr:rowOff>0</xdr:rowOff>
    </xdr:to>
    <mc:AlternateContent xmlns:mc="http://schemas.openxmlformats.org/markup-compatibility/2006" xmlns:a14="http://schemas.microsoft.com/office/drawing/2010/main">
      <mc:Choice Requires="a14">
        <xdr:graphicFrame macro="">
          <xdr:nvGraphicFramePr>
            <xdr:cNvPr id="100" name="Modo_Anterior 1">
              <a:extLst>
                <a:ext uri="{FF2B5EF4-FFF2-40B4-BE49-F238E27FC236}">
                  <a16:creationId xmlns:a16="http://schemas.microsoft.com/office/drawing/2014/main" id="{9821782F-0646-46E1-A08B-16633E141BF2}"/>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Modo_Anterior 1"/>
            </a:graphicData>
          </a:graphic>
        </xdr:graphicFrame>
      </mc:Choice>
      <mc:Fallback xmlns="">
        <xdr:sp macro="" textlink="">
          <xdr:nvSpPr>
            <xdr:cNvPr id="0" name=""/>
            <xdr:cNvSpPr>
              <a:spLocks noTextEdit="1"/>
            </xdr:cNvSpPr>
          </xdr:nvSpPr>
          <xdr:spPr>
            <a:xfrm>
              <a:off x="31149421" y="13865551"/>
              <a:ext cx="4215925" cy="3653328"/>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17</xdr:col>
      <xdr:colOff>0</xdr:colOff>
      <xdr:row>66</xdr:row>
      <xdr:rowOff>1</xdr:rowOff>
    </xdr:from>
    <xdr:to>
      <xdr:col>18</xdr:col>
      <xdr:colOff>828</xdr:colOff>
      <xdr:row>75</xdr:row>
      <xdr:rowOff>1</xdr:rowOff>
    </xdr:to>
    <mc:AlternateContent xmlns:mc="http://schemas.openxmlformats.org/markup-compatibility/2006" xmlns:a14="http://schemas.microsoft.com/office/drawing/2010/main">
      <mc:Choice Requires="a14">
        <xdr:graphicFrame macro="">
          <xdr:nvGraphicFramePr>
            <xdr:cNvPr id="101" name="Anterior_Grupo 1">
              <a:extLst>
                <a:ext uri="{FF2B5EF4-FFF2-40B4-BE49-F238E27FC236}">
                  <a16:creationId xmlns:a16="http://schemas.microsoft.com/office/drawing/2014/main" id="{EFA12503-2FCC-4AAA-A6FE-CFB2FBD824DD}"/>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Anterior_Grupo 1"/>
            </a:graphicData>
          </a:graphic>
        </xdr:graphicFrame>
      </mc:Choice>
      <mc:Fallback xmlns="">
        <xdr:sp macro="" textlink="">
          <xdr:nvSpPr>
            <xdr:cNvPr id="0" name=""/>
            <xdr:cNvSpPr>
              <a:spLocks noTextEdit="1"/>
            </xdr:cNvSpPr>
          </xdr:nvSpPr>
          <xdr:spPr>
            <a:xfrm>
              <a:off x="35365346" y="13865552"/>
              <a:ext cx="2108790" cy="1730524"/>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15</xdr:col>
      <xdr:colOff>12310</xdr:colOff>
      <xdr:row>85</xdr:row>
      <xdr:rowOff>0</xdr:rowOff>
    </xdr:from>
    <xdr:to>
      <xdr:col>17</xdr:col>
      <xdr:colOff>0</xdr:colOff>
      <xdr:row>105</xdr:row>
      <xdr:rowOff>0</xdr:rowOff>
    </xdr:to>
    <mc:AlternateContent xmlns:mc="http://schemas.openxmlformats.org/markup-compatibility/2006" xmlns:a14="http://schemas.microsoft.com/office/drawing/2010/main">
      <mc:Choice Requires="a14">
        <xdr:graphicFrame macro="">
          <xdr:nvGraphicFramePr>
            <xdr:cNvPr id="102" name="Modo_Futuro 1">
              <a:extLst>
                <a:ext uri="{FF2B5EF4-FFF2-40B4-BE49-F238E27FC236}">
                  <a16:creationId xmlns:a16="http://schemas.microsoft.com/office/drawing/2014/main" id="{E95403B8-E315-4FD7-A5C3-85BFBD9E00BA}"/>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Modo_Futuro 1"/>
            </a:graphicData>
          </a:graphic>
        </xdr:graphicFrame>
      </mc:Choice>
      <mc:Fallback xmlns="">
        <xdr:sp macro="" textlink="">
          <xdr:nvSpPr>
            <xdr:cNvPr id="0" name=""/>
            <xdr:cNvSpPr>
              <a:spLocks noTextEdit="1"/>
            </xdr:cNvSpPr>
          </xdr:nvSpPr>
          <xdr:spPr>
            <a:xfrm>
              <a:off x="31161731" y="17518879"/>
              <a:ext cx="4203615" cy="3845607"/>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17</xdr:col>
      <xdr:colOff>0</xdr:colOff>
      <xdr:row>85</xdr:row>
      <xdr:rowOff>1</xdr:rowOff>
    </xdr:from>
    <xdr:to>
      <xdr:col>18</xdr:col>
      <xdr:colOff>828</xdr:colOff>
      <xdr:row>95</xdr:row>
      <xdr:rowOff>1</xdr:rowOff>
    </xdr:to>
    <mc:AlternateContent xmlns:mc="http://schemas.openxmlformats.org/markup-compatibility/2006" xmlns:a14="http://schemas.microsoft.com/office/drawing/2010/main">
      <mc:Choice Requires="a14">
        <xdr:graphicFrame macro="">
          <xdr:nvGraphicFramePr>
            <xdr:cNvPr id="104" name="Futuro_Grupo 1">
              <a:extLst>
                <a:ext uri="{FF2B5EF4-FFF2-40B4-BE49-F238E27FC236}">
                  <a16:creationId xmlns:a16="http://schemas.microsoft.com/office/drawing/2014/main" id="{3C417F21-1920-4409-995D-4E9C4774063D}"/>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Futuro_Grupo 1"/>
            </a:graphicData>
          </a:graphic>
        </xdr:graphicFrame>
      </mc:Choice>
      <mc:Fallback xmlns="">
        <xdr:sp macro="" textlink="">
          <xdr:nvSpPr>
            <xdr:cNvPr id="0" name=""/>
            <xdr:cNvSpPr>
              <a:spLocks noTextEdit="1"/>
            </xdr:cNvSpPr>
          </xdr:nvSpPr>
          <xdr:spPr>
            <a:xfrm>
              <a:off x="35365346" y="17518880"/>
              <a:ext cx="2108790" cy="1922803"/>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absolute">
    <xdr:from>
      <xdr:col>10</xdr:col>
      <xdr:colOff>2764</xdr:colOff>
      <xdr:row>69</xdr:row>
      <xdr:rowOff>0</xdr:rowOff>
    </xdr:from>
    <xdr:to>
      <xdr:col>12</xdr:col>
      <xdr:colOff>0</xdr:colOff>
      <xdr:row>91</xdr:row>
      <xdr:rowOff>0</xdr:rowOff>
    </xdr:to>
    <xdr:graphicFrame macro="">
      <xdr:nvGraphicFramePr>
        <xdr:cNvPr id="105" name="Gráfico 104">
          <a:extLst>
            <a:ext uri="{FF2B5EF4-FFF2-40B4-BE49-F238E27FC236}">
              <a16:creationId xmlns:a16="http://schemas.microsoft.com/office/drawing/2014/main" id="{2DA97B7D-3BD6-4BC8-9121-0F3118CA0766}"/>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editAs="absolute">
    <xdr:from>
      <xdr:col>10</xdr:col>
      <xdr:colOff>2764</xdr:colOff>
      <xdr:row>91</xdr:row>
      <xdr:rowOff>0</xdr:rowOff>
    </xdr:from>
    <xdr:to>
      <xdr:col>12</xdr:col>
      <xdr:colOff>0</xdr:colOff>
      <xdr:row>113</xdr:row>
      <xdr:rowOff>0</xdr:rowOff>
    </xdr:to>
    <xdr:graphicFrame macro="">
      <xdr:nvGraphicFramePr>
        <xdr:cNvPr id="106" name="Gráfico 105">
          <a:extLst>
            <a:ext uri="{FF2B5EF4-FFF2-40B4-BE49-F238E27FC236}">
              <a16:creationId xmlns:a16="http://schemas.microsoft.com/office/drawing/2014/main" id="{5257DDA4-9318-4DD4-8135-058676A0E531}"/>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editAs="absolute">
    <xdr:from>
      <xdr:col>6</xdr:col>
      <xdr:colOff>0</xdr:colOff>
      <xdr:row>23</xdr:row>
      <xdr:rowOff>189023</xdr:rowOff>
    </xdr:from>
    <xdr:to>
      <xdr:col>10</xdr:col>
      <xdr:colOff>2764</xdr:colOff>
      <xdr:row>41</xdr:row>
      <xdr:rowOff>0</xdr:rowOff>
    </xdr:to>
    <xdr:graphicFrame macro="">
      <xdr:nvGraphicFramePr>
        <xdr:cNvPr id="107" name="Gráfico 106">
          <a:extLst>
            <a:ext uri="{FF2B5EF4-FFF2-40B4-BE49-F238E27FC236}">
              <a16:creationId xmlns:a16="http://schemas.microsoft.com/office/drawing/2014/main" id="{1C28E4D6-354B-472E-85C9-71A7B3E90527}"/>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editAs="absolute">
    <xdr:from>
      <xdr:col>6</xdr:col>
      <xdr:colOff>0</xdr:colOff>
      <xdr:row>41</xdr:row>
      <xdr:rowOff>0</xdr:rowOff>
    </xdr:from>
    <xdr:to>
      <xdr:col>8</xdr:col>
      <xdr:colOff>828</xdr:colOff>
      <xdr:row>69</xdr:row>
      <xdr:rowOff>0</xdr:rowOff>
    </xdr:to>
    <mc:AlternateContent xmlns:mc="http://schemas.openxmlformats.org/markup-compatibility/2006">
      <mc:Choice xmlns:cx1="http://schemas.microsoft.com/office/drawing/2015/9/8/chartex" Requires="cx1">
        <xdr:graphicFrame macro="">
          <xdr:nvGraphicFramePr>
            <xdr:cNvPr id="108" name="Gráfico 107">
              <a:extLst>
                <a:ext uri="{FF2B5EF4-FFF2-40B4-BE49-F238E27FC236}">
                  <a16:creationId xmlns:a16="http://schemas.microsoft.com/office/drawing/2014/main" id="{6C3A6296-113B-47D0-89A7-8D6315009D94}"/>
                </a:ext>
              </a:extLst>
            </xdr:cNvPr>
            <xdr:cNvGraphicFramePr>
              <a:graphicFrameLocks noChangeAspect="1"/>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9"/>
            </a:graphicData>
          </a:graphic>
        </xdr:graphicFrame>
      </mc:Choice>
      <mc:Fallback>
        <xdr:sp macro="" textlink="">
          <xdr:nvSpPr>
            <xdr:cNvPr id="0" name=""/>
            <xdr:cNvSpPr>
              <a:spLocks noTextEdit="1"/>
            </xdr:cNvSpPr>
          </xdr:nvSpPr>
          <xdr:spPr>
            <a:xfrm>
              <a:off x="12214860" y="8999220"/>
              <a:ext cx="4237548" cy="5334000"/>
            </a:xfrm>
            <a:prstGeom prst="rect">
              <a:avLst/>
            </a:prstGeom>
            <a:solidFill>
              <a:prstClr val="white"/>
            </a:solidFill>
            <a:ln w="1">
              <a:solidFill>
                <a:prstClr val="green"/>
              </a:solidFill>
            </a:ln>
          </xdr:spPr>
          <xdr:txBody>
            <a:bodyPr vertOverflow="clip" horzOverflow="clip"/>
            <a:lstStyle/>
            <a:p>
              <a:r>
                <a:rPr lang="es-CO" sz="1100"/>
                <a:t>Este gráfico no está disponible en su versión de Excel.
Si edita esta forma o guarda el libro en un formato de archivo diferente, el gráfico no se podrá utilizar.</a:t>
              </a:r>
            </a:p>
          </xdr:txBody>
        </xdr:sp>
      </mc:Fallback>
    </mc:AlternateContent>
    <xdr:clientData/>
  </xdr:twoCellAnchor>
  <xdr:twoCellAnchor editAs="absolute">
    <xdr:from>
      <xdr:col>8</xdr:col>
      <xdr:colOff>828</xdr:colOff>
      <xdr:row>41</xdr:row>
      <xdr:rowOff>0</xdr:rowOff>
    </xdr:from>
    <xdr:to>
      <xdr:col>10</xdr:col>
      <xdr:colOff>2764</xdr:colOff>
      <xdr:row>55</xdr:row>
      <xdr:rowOff>0</xdr:rowOff>
    </xdr:to>
    <xdr:graphicFrame macro="">
      <xdr:nvGraphicFramePr>
        <xdr:cNvPr id="109" name="Gráfico 108">
          <a:extLst>
            <a:ext uri="{FF2B5EF4-FFF2-40B4-BE49-F238E27FC236}">
              <a16:creationId xmlns:a16="http://schemas.microsoft.com/office/drawing/2014/main" id="{A17ADF9A-F115-40AA-8BB7-40543BF7E197}"/>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editAs="absolute">
    <xdr:from>
      <xdr:col>8</xdr:col>
      <xdr:colOff>828</xdr:colOff>
      <xdr:row>55</xdr:row>
      <xdr:rowOff>0</xdr:rowOff>
    </xdr:from>
    <xdr:to>
      <xdr:col>10</xdr:col>
      <xdr:colOff>2764</xdr:colOff>
      <xdr:row>69</xdr:row>
      <xdr:rowOff>0</xdr:rowOff>
    </xdr:to>
    <xdr:graphicFrame macro="">
      <xdr:nvGraphicFramePr>
        <xdr:cNvPr id="110" name="Gráfico 109">
          <a:extLst>
            <a:ext uri="{FF2B5EF4-FFF2-40B4-BE49-F238E27FC236}">
              <a16:creationId xmlns:a16="http://schemas.microsoft.com/office/drawing/2014/main" id="{794C45DA-2F74-4362-924D-DDC6CCCEAA59}"/>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editAs="absolute">
    <xdr:from>
      <xdr:col>6</xdr:col>
      <xdr:colOff>0</xdr:colOff>
      <xdr:row>69</xdr:row>
      <xdr:rowOff>0</xdr:rowOff>
    </xdr:from>
    <xdr:to>
      <xdr:col>10</xdr:col>
      <xdr:colOff>2764</xdr:colOff>
      <xdr:row>91</xdr:row>
      <xdr:rowOff>0</xdr:rowOff>
    </xdr:to>
    <xdr:graphicFrame macro="">
      <xdr:nvGraphicFramePr>
        <xdr:cNvPr id="111" name="Chart 137">
          <a:extLst>
            <a:ext uri="{FF2B5EF4-FFF2-40B4-BE49-F238E27FC236}">
              <a16:creationId xmlns:a16="http://schemas.microsoft.com/office/drawing/2014/main" id="{0056056E-50F6-4098-A352-82CD4CBE1057}"/>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editAs="absolute">
    <xdr:from>
      <xdr:col>6</xdr:col>
      <xdr:colOff>0</xdr:colOff>
      <xdr:row>91</xdr:row>
      <xdr:rowOff>0</xdr:rowOff>
    </xdr:from>
    <xdr:to>
      <xdr:col>10</xdr:col>
      <xdr:colOff>2764</xdr:colOff>
      <xdr:row>113</xdr:row>
      <xdr:rowOff>0</xdr:rowOff>
    </xdr:to>
    <xdr:graphicFrame macro="">
      <xdr:nvGraphicFramePr>
        <xdr:cNvPr id="112" name="Chart 137">
          <a:extLst>
            <a:ext uri="{FF2B5EF4-FFF2-40B4-BE49-F238E27FC236}">
              <a16:creationId xmlns:a16="http://schemas.microsoft.com/office/drawing/2014/main" id="{2AED3BBF-0199-49D7-890E-6928AFC15074}"/>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editAs="absolute">
    <xdr:from>
      <xdr:col>12</xdr:col>
      <xdr:colOff>0</xdr:colOff>
      <xdr:row>55</xdr:row>
      <xdr:rowOff>0</xdr:rowOff>
    </xdr:from>
    <xdr:to>
      <xdr:col>14</xdr:col>
      <xdr:colOff>0</xdr:colOff>
      <xdr:row>69</xdr:row>
      <xdr:rowOff>0</xdr:rowOff>
    </xdr:to>
    <xdr:graphicFrame macro="">
      <xdr:nvGraphicFramePr>
        <xdr:cNvPr id="113" name="Gráfico 112">
          <a:extLst>
            <a:ext uri="{FF2B5EF4-FFF2-40B4-BE49-F238E27FC236}">
              <a16:creationId xmlns:a16="http://schemas.microsoft.com/office/drawing/2014/main" id="{68B7B2A2-18EA-4398-8EF5-357D3EDE126D}"/>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editAs="absolute">
    <xdr:from>
      <xdr:col>10</xdr:col>
      <xdr:colOff>2764</xdr:colOff>
      <xdr:row>55</xdr:row>
      <xdr:rowOff>0</xdr:rowOff>
    </xdr:from>
    <xdr:to>
      <xdr:col>12</xdr:col>
      <xdr:colOff>0</xdr:colOff>
      <xdr:row>69</xdr:row>
      <xdr:rowOff>0</xdr:rowOff>
    </xdr:to>
    <xdr:graphicFrame macro="">
      <xdr:nvGraphicFramePr>
        <xdr:cNvPr id="114" name="Gráfico 113">
          <a:extLst>
            <a:ext uri="{FF2B5EF4-FFF2-40B4-BE49-F238E27FC236}">
              <a16:creationId xmlns:a16="http://schemas.microsoft.com/office/drawing/2014/main" id="{2767A230-0955-4721-812A-8E5C7CA299BF}"/>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editAs="absolute">
    <xdr:from>
      <xdr:col>12</xdr:col>
      <xdr:colOff>0</xdr:colOff>
      <xdr:row>41</xdr:row>
      <xdr:rowOff>0</xdr:rowOff>
    </xdr:from>
    <xdr:to>
      <xdr:col>14</xdr:col>
      <xdr:colOff>0</xdr:colOff>
      <xdr:row>55</xdr:row>
      <xdr:rowOff>0</xdr:rowOff>
    </xdr:to>
    <xdr:graphicFrame macro="">
      <xdr:nvGraphicFramePr>
        <xdr:cNvPr id="115" name="Gráfico 114">
          <a:extLst>
            <a:ext uri="{FF2B5EF4-FFF2-40B4-BE49-F238E27FC236}">
              <a16:creationId xmlns:a16="http://schemas.microsoft.com/office/drawing/2014/main" id="{38ABF6E9-9CF0-4D45-96DC-8DEC79980F13}"/>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editAs="absolute">
    <xdr:from>
      <xdr:col>10</xdr:col>
      <xdr:colOff>2764</xdr:colOff>
      <xdr:row>41</xdr:row>
      <xdr:rowOff>0</xdr:rowOff>
    </xdr:from>
    <xdr:to>
      <xdr:col>12</xdr:col>
      <xdr:colOff>0</xdr:colOff>
      <xdr:row>55</xdr:row>
      <xdr:rowOff>0</xdr:rowOff>
    </xdr:to>
    <xdr:graphicFrame macro="">
      <xdr:nvGraphicFramePr>
        <xdr:cNvPr id="116" name="Gráfico 115">
          <a:extLst>
            <a:ext uri="{FF2B5EF4-FFF2-40B4-BE49-F238E27FC236}">
              <a16:creationId xmlns:a16="http://schemas.microsoft.com/office/drawing/2014/main" id="{64854984-1213-4BAE-ACEE-9AE976C03925}"/>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editAs="oneCell">
    <xdr:from>
      <xdr:col>6</xdr:col>
      <xdr:colOff>127000</xdr:colOff>
      <xdr:row>0</xdr:row>
      <xdr:rowOff>142875</xdr:rowOff>
    </xdr:from>
    <xdr:to>
      <xdr:col>9</xdr:col>
      <xdr:colOff>1314099</xdr:colOff>
      <xdr:row>3</xdr:row>
      <xdr:rowOff>206246</xdr:rowOff>
    </xdr:to>
    <xdr:pic>
      <xdr:nvPicPr>
        <xdr:cNvPr id="5" name="Imagen 4">
          <a:extLst>
            <a:ext uri="{FF2B5EF4-FFF2-40B4-BE49-F238E27FC236}">
              <a16:creationId xmlns:a16="http://schemas.microsoft.com/office/drawing/2014/main" id="{C2669903-21BC-1C1F-B3C0-41220CE271C0}"/>
            </a:ext>
          </a:extLst>
        </xdr:cNvPr>
        <xdr:cNvPicPr>
          <a:picLocks noChangeAspect="1"/>
        </xdr:cNvPicPr>
      </xdr:nvPicPr>
      <xdr:blipFill>
        <a:blip xmlns:r="http://schemas.openxmlformats.org/officeDocument/2006/relationships" r:embed="rId28"/>
        <a:stretch>
          <a:fillRect/>
        </a:stretch>
      </xdr:blipFill>
      <xdr:spPr>
        <a:xfrm>
          <a:off x="12573000" y="142875"/>
          <a:ext cx="7675529" cy="1438781"/>
        </a:xfrm>
        <a:prstGeom prst="rect">
          <a:avLst/>
        </a:prstGeom>
      </xdr:spPr>
    </xdr:pic>
    <xdr:clientData/>
  </xdr:twoCellAnchor>
  <xdr:twoCellAnchor editAs="oneCell">
    <xdr:from>
      <xdr:col>5</xdr:col>
      <xdr:colOff>603250</xdr:colOff>
      <xdr:row>0</xdr:row>
      <xdr:rowOff>254000</xdr:rowOff>
    </xdr:from>
    <xdr:to>
      <xdr:col>5</xdr:col>
      <xdr:colOff>1964299</xdr:colOff>
      <xdr:row>2</xdr:row>
      <xdr:rowOff>402811</xdr:rowOff>
    </xdr:to>
    <xdr:pic>
      <xdr:nvPicPr>
        <xdr:cNvPr id="6" name="Imagen 5">
          <a:hlinkClick xmlns:r="http://schemas.openxmlformats.org/officeDocument/2006/relationships" r:id="rId29"/>
          <a:extLst>
            <a:ext uri="{FF2B5EF4-FFF2-40B4-BE49-F238E27FC236}">
              <a16:creationId xmlns:a16="http://schemas.microsoft.com/office/drawing/2014/main" id="{6EED5885-3BC9-F15D-7D04-4220AAF6311F}"/>
            </a:ext>
          </a:extLst>
        </xdr:cNvPr>
        <xdr:cNvPicPr>
          <a:picLocks noChangeAspect="1"/>
        </xdr:cNvPicPr>
      </xdr:nvPicPr>
      <xdr:blipFill>
        <a:blip xmlns:r="http://schemas.openxmlformats.org/officeDocument/2006/relationships" r:embed="rId30"/>
        <a:stretch>
          <a:fillRect/>
        </a:stretch>
      </xdr:blipFill>
      <xdr:spPr>
        <a:xfrm>
          <a:off x="10890250" y="254000"/>
          <a:ext cx="1353429" cy="1079086"/>
        </a:xfrm>
        <a:prstGeom prst="rect">
          <a:avLst/>
        </a:prstGeom>
      </xdr:spPr>
    </xdr:pic>
    <xdr:clientData/>
  </xdr:twoCellAnchor>
  <xdr:twoCellAnchor editAs="oneCell">
    <xdr:from>
      <xdr:col>9</xdr:col>
      <xdr:colOff>1834375</xdr:colOff>
      <xdr:row>2</xdr:row>
      <xdr:rowOff>104001</xdr:rowOff>
    </xdr:from>
    <xdr:to>
      <xdr:col>10</xdr:col>
      <xdr:colOff>817090</xdr:colOff>
      <xdr:row>3</xdr:row>
      <xdr:rowOff>363626</xdr:rowOff>
    </xdr:to>
    <xdr:pic>
      <xdr:nvPicPr>
        <xdr:cNvPr id="7" name="Imagen 6">
          <a:hlinkClick xmlns:r="http://schemas.openxmlformats.org/officeDocument/2006/relationships" r:id="rId31"/>
          <a:extLst>
            <a:ext uri="{FF2B5EF4-FFF2-40B4-BE49-F238E27FC236}">
              <a16:creationId xmlns:a16="http://schemas.microsoft.com/office/drawing/2014/main" id="{06558872-17BB-4E7C-A3B1-16FC926478D4}"/>
            </a:ext>
          </a:extLst>
        </xdr:cNvPr>
        <xdr:cNvPicPr>
          <a:picLocks noChangeAspect="1"/>
        </xdr:cNvPicPr>
      </xdr:nvPicPr>
      <xdr:blipFill>
        <a:blip xmlns:r="http://schemas.openxmlformats.org/officeDocument/2006/relationships" r:embed="rId32">
          <a:extLst>
            <a:ext uri="{28A0092B-C50C-407E-A947-70E740481C1C}">
              <a14:useLocalDpi xmlns:a14="http://schemas.microsoft.com/office/drawing/2010/main" val="0"/>
            </a:ext>
          </a:extLst>
        </a:blip>
        <a:stretch>
          <a:fillRect/>
        </a:stretch>
      </xdr:blipFill>
      <xdr:spPr>
        <a:xfrm>
          <a:off x="20757375" y="1024751"/>
          <a:ext cx="1136000" cy="720000"/>
        </a:xfrm>
        <a:prstGeom prst="rect">
          <a:avLst/>
        </a:prstGeom>
      </xdr:spPr>
    </xdr:pic>
    <xdr:clientData/>
  </xdr:twoCellAnchor>
  <xdr:twoCellAnchor editAs="oneCell">
    <xdr:from>
      <xdr:col>9</xdr:col>
      <xdr:colOff>1809750</xdr:colOff>
      <xdr:row>0</xdr:row>
      <xdr:rowOff>222250</xdr:rowOff>
    </xdr:from>
    <xdr:to>
      <xdr:col>10</xdr:col>
      <xdr:colOff>762054</xdr:colOff>
      <xdr:row>2</xdr:row>
      <xdr:rowOff>21500</xdr:rowOff>
    </xdr:to>
    <xdr:pic>
      <xdr:nvPicPr>
        <xdr:cNvPr id="8" name="Imagen 7">
          <a:hlinkClick xmlns:r="http://schemas.openxmlformats.org/officeDocument/2006/relationships" r:id="rId33"/>
          <a:extLst>
            <a:ext uri="{FF2B5EF4-FFF2-40B4-BE49-F238E27FC236}">
              <a16:creationId xmlns:a16="http://schemas.microsoft.com/office/drawing/2014/main" id="{C53C0A20-1A68-4F9A-8B58-373910A13E2D}"/>
            </a:ext>
          </a:extLst>
        </xdr:cNvPr>
        <xdr:cNvPicPr>
          <a:picLocks noChangeAspect="1"/>
        </xdr:cNvPicPr>
      </xdr:nvPicPr>
      <xdr:blipFill>
        <a:blip xmlns:r="http://schemas.openxmlformats.org/officeDocument/2006/relationships" r:embed="rId34">
          <a:extLst>
            <a:ext uri="{28A0092B-C50C-407E-A947-70E740481C1C}">
              <a14:useLocalDpi xmlns:a14="http://schemas.microsoft.com/office/drawing/2010/main" val="0"/>
            </a:ext>
          </a:extLst>
        </a:blip>
        <a:stretch>
          <a:fillRect/>
        </a:stretch>
      </xdr:blipFill>
      <xdr:spPr>
        <a:xfrm>
          <a:off x="20732750" y="222250"/>
          <a:ext cx="1111304" cy="720000"/>
        </a:xfrm>
        <a:prstGeom prst="rect">
          <a:avLst/>
        </a:prstGeom>
      </xdr:spPr>
    </xdr:pic>
    <xdr:clientData/>
  </xdr:twoCellAnchor>
  <xdr:oneCellAnchor>
    <xdr:from>
      <xdr:col>6</xdr:col>
      <xdr:colOff>1624852</xdr:colOff>
      <xdr:row>55</xdr:row>
      <xdr:rowOff>9525</xdr:rowOff>
    </xdr:from>
    <xdr:ext cx="1054712" cy="264560"/>
    <xdr:sp macro="" textlink="">
      <xdr:nvSpPr>
        <xdr:cNvPr id="9" name="CuadroTexto 3">
          <a:extLst>
            <a:ext uri="{FF2B5EF4-FFF2-40B4-BE49-F238E27FC236}">
              <a16:creationId xmlns:a16="http://schemas.microsoft.com/office/drawing/2014/main" id="{432F737B-863B-6367-FC90-771E552A8BF6}"/>
            </a:ext>
          </a:extLst>
        </xdr:cNvPr>
        <xdr:cNvSpPr txBox="1"/>
      </xdr:nvSpPr>
      <xdr:spPr>
        <a:xfrm>
          <a:off x="13839264" y="11708466"/>
          <a:ext cx="105471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CO" sz="1100"/>
            <a:t>Modo Principal</a:t>
          </a:r>
        </a:p>
      </xdr:txBody>
    </xdr:sp>
    <xdr:clientData/>
  </xdr:oneCellAnchor>
  <xdr:oneCellAnchor>
    <xdr:from>
      <xdr:col>7</xdr:col>
      <xdr:colOff>915071</xdr:colOff>
      <xdr:row>66</xdr:row>
      <xdr:rowOff>224</xdr:rowOff>
    </xdr:from>
    <xdr:ext cx="990784" cy="264560"/>
    <xdr:sp macro="" textlink="">
      <xdr:nvSpPr>
        <xdr:cNvPr id="55" name="CuadroTexto 54">
          <a:extLst>
            <a:ext uri="{FF2B5EF4-FFF2-40B4-BE49-F238E27FC236}">
              <a16:creationId xmlns:a16="http://schemas.microsoft.com/office/drawing/2014/main" id="{7EF4E936-228B-4543-BD68-78CCFE8A37DA}"/>
            </a:ext>
          </a:extLst>
        </xdr:cNvPr>
        <xdr:cNvSpPr txBox="1"/>
      </xdr:nvSpPr>
      <xdr:spPr>
        <a:xfrm>
          <a:off x="15247395" y="13794665"/>
          <a:ext cx="99078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CO" sz="1100"/>
            <a:t>Modo Auxiliar</a:t>
          </a:r>
        </a:p>
      </xdr:txBody>
    </xdr:sp>
    <xdr:clientData/>
  </xdr:oneCellAnchor>
  <xdr:twoCellAnchor editAs="absolute">
    <xdr:from>
      <xdr:col>12</xdr:col>
      <xdr:colOff>0</xdr:colOff>
      <xdr:row>91</xdr:row>
      <xdr:rowOff>0</xdr:rowOff>
    </xdr:from>
    <xdr:to>
      <xdr:col>14</xdr:col>
      <xdr:colOff>1936</xdr:colOff>
      <xdr:row>105</xdr:row>
      <xdr:rowOff>0</xdr:rowOff>
    </xdr:to>
    <xdr:graphicFrame macro="">
      <xdr:nvGraphicFramePr>
        <xdr:cNvPr id="68" name="Gráfico 67">
          <a:extLst>
            <a:ext uri="{FF2B5EF4-FFF2-40B4-BE49-F238E27FC236}">
              <a16:creationId xmlns:a16="http://schemas.microsoft.com/office/drawing/2014/main" id="{97B4FF61-4937-4A58-AC95-C887110BE2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editAs="absolute">
    <xdr:from>
      <xdr:col>12</xdr:col>
      <xdr:colOff>0</xdr:colOff>
      <xdr:row>106</xdr:row>
      <xdr:rowOff>0</xdr:rowOff>
    </xdr:from>
    <xdr:to>
      <xdr:col>14</xdr:col>
      <xdr:colOff>1936</xdr:colOff>
      <xdr:row>120</xdr:row>
      <xdr:rowOff>0</xdr:rowOff>
    </xdr:to>
    <xdr:graphicFrame macro="">
      <xdr:nvGraphicFramePr>
        <xdr:cNvPr id="69" name="Gráfico 68">
          <a:extLst>
            <a:ext uri="{FF2B5EF4-FFF2-40B4-BE49-F238E27FC236}">
              <a16:creationId xmlns:a16="http://schemas.microsoft.com/office/drawing/2014/main" id="{E8659EFF-CF00-492D-9D99-BFE616B74D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editAs="absolute">
    <xdr:from>
      <xdr:col>12</xdr:col>
      <xdr:colOff>0</xdr:colOff>
      <xdr:row>121</xdr:row>
      <xdr:rowOff>0</xdr:rowOff>
    </xdr:from>
    <xdr:to>
      <xdr:col>14</xdr:col>
      <xdr:colOff>1936</xdr:colOff>
      <xdr:row>135</xdr:row>
      <xdr:rowOff>85725</xdr:rowOff>
    </xdr:to>
    <xdr:graphicFrame macro="">
      <xdr:nvGraphicFramePr>
        <xdr:cNvPr id="70" name="Gráfico 69">
          <a:extLst>
            <a:ext uri="{FF2B5EF4-FFF2-40B4-BE49-F238E27FC236}">
              <a16:creationId xmlns:a16="http://schemas.microsoft.com/office/drawing/2014/main" id="{E92CE114-7E37-42CF-85F9-248602CE7CA4}"/>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editAs="absolute">
    <xdr:from>
      <xdr:col>12</xdr:col>
      <xdr:colOff>0</xdr:colOff>
      <xdr:row>76</xdr:row>
      <xdr:rowOff>0</xdr:rowOff>
    </xdr:from>
    <xdr:to>
      <xdr:col>14</xdr:col>
      <xdr:colOff>1936</xdr:colOff>
      <xdr:row>90</xdr:row>
      <xdr:rowOff>0</xdr:rowOff>
    </xdr:to>
    <xdr:graphicFrame macro="">
      <xdr:nvGraphicFramePr>
        <xdr:cNvPr id="73" name="Gráfico 72">
          <a:extLst>
            <a:ext uri="{FF2B5EF4-FFF2-40B4-BE49-F238E27FC236}">
              <a16:creationId xmlns:a16="http://schemas.microsoft.com/office/drawing/2014/main" id="{613663B1-D708-4D6B-9F83-85D06D16FDFF}"/>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editAs="oneCell">
    <xdr:from>
      <xdr:col>2</xdr:col>
      <xdr:colOff>761996</xdr:colOff>
      <xdr:row>0</xdr:row>
      <xdr:rowOff>190498</xdr:rowOff>
    </xdr:from>
    <xdr:to>
      <xdr:col>7</xdr:col>
      <xdr:colOff>272677</xdr:colOff>
      <xdr:row>3</xdr:row>
      <xdr:rowOff>242569</xdr:rowOff>
    </xdr:to>
    <xdr:pic>
      <xdr:nvPicPr>
        <xdr:cNvPr id="2" name="Imagen 1">
          <a:extLst>
            <a:ext uri="{FF2B5EF4-FFF2-40B4-BE49-F238E27FC236}">
              <a16:creationId xmlns:a16="http://schemas.microsoft.com/office/drawing/2014/main" id="{68CB86C4-A573-4ABF-B0EE-E643F63F12E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403925" y="190498"/>
          <a:ext cx="7638681" cy="1440000"/>
        </a:xfrm>
        <a:prstGeom prst="rect">
          <a:avLst/>
        </a:prstGeom>
      </xdr:spPr>
    </xdr:pic>
    <xdr:clientData/>
  </xdr:twoCellAnchor>
  <xdr:twoCellAnchor editAs="oneCell">
    <xdr:from>
      <xdr:col>1</xdr:col>
      <xdr:colOff>263071</xdr:colOff>
      <xdr:row>0</xdr:row>
      <xdr:rowOff>317498</xdr:rowOff>
    </xdr:from>
    <xdr:to>
      <xdr:col>2</xdr:col>
      <xdr:colOff>703255</xdr:colOff>
      <xdr:row>3</xdr:row>
      <xdr:rowOff>9569</xdr:rowOff>
    </xdr:to>
    <xdr:pic>
      <xdr:nvPicPr>
        <xdr:cNvPr id="6" name="Imagen 5">
          <a:hlinkClick xmlns:r="http://schemas.openxmlformats.org/officeDocument/2006/relationships" r:id="rId2"/>
          <a:extLst>
            <a:ext uri="{FF2B5EF4-FFF2-40B4-BE49-F238E27FC236}">
              <a16:creationId xmlns:a16="http://schemas.microsoft.com/office/drawing/2014/main" id="{761F3AC5-A9FC-4896-94A3-075011564EAD}"/>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997857" y="317498"/>
          <a:ext cx="1347327" cy="1080000"/>
        </a:xfrm>
        <a:prstGeom prst="rect">
          <a:avLst/>
        </a:prstGeom>
      </xdr:spPr>
    </xdr:pic>
    <xdr:clientData/>
  </xdr:twoCellAnchor>
  <xdr:twoCellAnchor editAs="oneCell">
    <xdr:from>
      <xdr:col>7</xdr:col>
      <xdr:colOff>414695</xdr:colOff>
      <xdr:row>1</xdr:row>
      <xdr:rowOff>448715</xdr:rowOff>
    </xdr:from>
    <xdr:to>
      <xdr:col>7</xdr:col>
      <xdr:colOff>1550695</xdr:colOff>
      <xdr:row>3</xdr:row>
      <xdr:rowOff>243429</xdr:rowOff>
    </xdr:to>
    <xdr:pic>
      <xdr:nvPicPr>
        <xdr:cNvPr id="13" name="Imagen 12">
          <a:hlinkClick xmlns:r="http://schemas.openxmlformats.org/officeDocument/2006/relationships" r:id="rId4"/>
          <a:extLst>
            <a:ext uri="{FF2B5EF4-FFF2-40B4-BE49-F238E27FC236}">
              <a16:creationId xmlns:a16="http://schemas.microsoft.com/office/drawing/2014/main" id="{DC48816F-8126-4AE7-8921-1F124B253241}"/>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0184624" y="911358"/>
          <a:ext cx="1136000" cy="720000"/>
        </a:xfrm>
        <a:prstGeom prst="rect">
          <a:avLst/>
        </a:prstGeom>
      </xdr:spPr>
    </xdr:pic>
    <xdr:clientData/>
  </xdr:twoCellAnchor>
  <xdr:twoCellAnchor editAs="oneCell">
    <xdr:from>
      <xdr:col>7</xdr:col>
      <xdr:colOff>390070</xdr:colOff>
      <xdr:row>0</xdr:row>
      <xdr:rowOff>108857</xdr:rowOff>
    </xdr:from>
    <xdr:to>
      <xdr:col>7</xdr:col>
      <xdr:colOff>1501374</xdr:colOff>
      <xdr:row>1</xdr:row>
      <xdr:rowOff>366214</xdr:rowOff>
    </xdr:to>
    <xdr:pic>
      <xdr:nvPicPr>
        <xdr:cNvPr id="14" name="Imagen 13">
          <a:hlinkClick xmlns:r="http://schemas.openxmlformats.org/officeDocument/2006/relationships" r:id="rId6"/>
          <a:extLst>
            <a:ext uri="{FF2B5EF4-FFF2-40B4-BE49-F238E27FC236}">
              <a16:creationId xmlns:a16="http://schemas.microsoft.com/office/drawing/2014/main" id="{B43E4651-3549-4585-A1B9-BB972FE776C2}"/>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10159999" y="108857"/>
          <a:ext cx="1111304" cy="7200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57728</xdr:colOff>
      <xdr:row>0</xdr:row>
      <xdr:rowOff>161636</xdr:rowOff>
    </xdr:from>
    <xdr:to>
      <xdr:col>7</xdr:col>
      <xdr:colOff>1260397</xdr:colOff>
      <xdr:row>3</xdr:row>
      <xdr:rowOff>216181</xdr:rowOff>
    </xdr:to>
    <xdr:pic>
      <xdr:nvPicPr>
        <xdr:cNvPr id="48" name="Imagen 47">
          <a:extLst>
            <a:ext uri="{FF2B5EF4-FFF2-40B4-BE49-F238E27FC236}">
              <a16:creationId xmlns:a16="http://schemas.microsoft.com/office/drawing/2014/main" id="{76239E16-AE4C-412D-88C4-6E3102D9578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173028" y="161636"/>
          <a:ext cx="7660619" cy="1445195"/>
        </a:xfrm>
        <a:prstGeom prst="rect">
          <a:avLst/>
        </a:prstGeom>
      </xdr:spPr>
    </xdr:pic>
    <xdr:clientData/>
  </xdr:twoCellAnchor>
  <xdr:twoCellAnchor editAs="oneCell">
    <xdr:from>
      <xdr:col>3</xdr:col>
      <xdr:colOff>714375</xdr:colOff>
      <xdr:row>0</xdr:row>
      <xdr:rowOff>285750</xdr:rowOff>
    </xdr:from>
    <xdr:to>
      <xdr:col>4</xdr:col>
      <xdr:colOff>4302</xdr:colOff>
      <xdr:row>2</xdr:row>
      <xdr:rowOff>445000</xdr:rowOff>
    </xdr:to>
    <xdr:pic>
      <xdr:nvPicPr>
        <xdr:cNvPr id="49" name="Imagen 48">
          <a:hlinkClick xmlns:r="http://schemas.openxmlformats.org/officeDocument/2006/relationships" r:id="rId2"/>
          <a:extLst>
            <a:ext uri="{FF2B5EF4-FFF2-40B4-BE49-F238E27FC236}">
              <a16:creationId xmlns:a16="http://schemas.microsoft.com/office/drawing/2014/main" id="{B8D6FFA1-625F-45C0-A89A-875CCF2BAB51}"/>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677025" y="285750"/>
          <a:ext cx="1347327" cy="1086350"/>
        </a:xfrm>
        <a:prstGeom prst="rect">
          <a:avLst/>
        </a:prstGeom>
      </xdr:spPr>
    </xdr:pic>
    <xdr:clientData/>
  </xdr:twoCellAnchor>
  <xdr:twoCellAnchor editAs="oneCell">
    <xdr:from>
      <xdr:col>7</xdr:col>
      <xdr:colOff>1405750</xdr:colOff>
      <xdr:row>2</xdr:row>
      <xdr:rowOff>8751</xdr:rowOff>
    </xdr:from>
    <xdr:to>
      <xdr:col>8</xdr:col>
      <xdr:colOff>382750</xdr:colOff>
      <xdr:row>3</xdr:row>
      <xdr:rowOff>268376</xdr:rowOff>
    </xdr:to>
    <xdr:pic>
      <xdr:nvPicPr>
        <xdr:cNvPr id="50" name="Imagen 49">
          <a:hlinkClick xmlns:r="http://schemas.openxmlformats.org/officeDocument/2006/relationships" r:id="rId2"/>
          <a:extLst>
            <a:ext uri="{FF2B5EF4-FFF2-40B4-BE49-F238E27FC236}">
              <a16:creationId xmlns:a16="http://schemas.microsoft.com/office/drawing/2014/main" id="{B5728D67-CC58-46F4-945D-BD7A1ECD645C}"/>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5979000" y="935851"/>
          <a:ext cx="1129650" cy="723175"/>
        </a:xfrm>
        <a:prstGeom prst="rect">
          <a:avLst/>
        </a:prstGeom>
      </xdr:spPr>
    </xdr:pic>
    <xdr:clientData/>
  </xdr:twoCellAnchor>
  <xdr:twoCellAnchor editAs="oneCell">
    <xdr:from>
      <xdr:col>7</xdr:col>
      <xdr:colOff>1381125</xdr:colOff>
      <xdr:row>0</xdr:row>
      <xdr:rowOff>127000</xdr:rowOff>
    </xdr:from>
    <xdr:to>
      <xdr:col>8</xdr:col>
      <xdr:colOff>333429</xdr:colOff>
      <xdr:row>1</xdr:row>
      <xdr:rowOff>386625</xdr:rowOff>
    </xdr:to>
    <xdr:pic>
      <xdr:nvPicPr>
        <xdr:cNvPr id="51" name="Imagen 50">
          <a:hlinkClick xmlns:r="http://schemas.openxmlformats.org/officeDocument/2006/relationships" r:id="rId5"/>
          <a:extLst>
            <a:ext uri="{FF2B5EF4-FFF2-40B4-BE49-F238E27FC236}">
              <a16:creationId xmlns:a16="http://schemas.microsoft.com/office/drawing/2014/main" id="{8C23B50F-7BDB-47BD-85A4-A291B137E648}"/>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5954375" y="127000"/>
          <a:ext cx="1104954" cy="723175"/>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USUARIO" refreshedDate="45247.429053356478" createdVersion="6" refreshedVersion="8" minRefreshableVersion="3" recordCount="570" xr:uid="{00000000-000A-0000-FFFF-FFFF01000000}">
  <cacheSource type="worksheet">
    <worksheetSource name="BD_Resumen"/>
  </cacheSource>
  <cacheFields count="60">
    <cacheField name="ID" numFmtId="0">
      <sharedItems containsSemiMixedTypes="0" containsString="0" containsNumber="1" containsInteger="1" minValue="1" maxValue="570"/>
    </cacheField>
    <cacheField name="Año" numFmtId="0">
      <sharedItems containsSemiMixedTypes="0" containsString="0" containsNumber="1" containsInteger="1" minValue="2022" maxValue="2023" count="2">
        <n v="2023"/>
        <n v="2022" u="1"/>
      </sharedItems>
    </cacheField>
    <cacheField name="Género" numFmtId="0">
      <sharedItems containsBlank="1" count="5">
        <s v="Mujer"/>
        <s v="Hombre"/>
        <s v="No binario"/>
        <s v="Prefiero no decir"/>
        <m u="1"/>
      </sharedItems>
    </cacheField>
    <cacheField name="Edad" numFmtId="0">
      <sharedItems containsSemiMixedTypes="0" containsString="0" containsNumber="1" containsInteger="1" minValue="18" maxValue="68"/>
    </cacheField>
    <cacheField name="Rango Edad" numFmtId="0">
      <sharedItems containsBlank="1" count="7">
        <s v="30 - 39"/>
        <s v="40 - 49"/>
        <s v="50 - 59"/>
        <s v="18 - 29"/>
        <s v="Mayor de 60 años"/>
        <m u="1"/>
        <s v="Menor de 18 años" u="1"/>
      </sharedItems>
    </cacheField>
    <cacheField name="Etnia" numFmtId="0">
      <sharedItems containsBlank="1" count="7">
        <s v="No me identifico con ninguna"/>
        <s v="Mestizo/a"/>
        <s v="Afrodescendiente"/>
        <s v="Blanco/a"/>
        <s v="Indígena"/>
        <m u="1"/>
        <s v="Raizal" u="1"/>
      </sharedItems>
    </cacheField>
    <cacheField name="Discapacidad" numFmtId="0">
      <sharedItems containsBlank="1" count="7">
        <s v="Ninguna"/>
        <s v="Discapacidad auditiva"/>
        <s v="Discapacidad visual"/>
        <s v="Discapacidad física"/>
        <m u="1"/>
        <s v="Discapacidad múltiple" u="1"/>
        <s v="Discapacidad intelectual" u="1"/>
      </sharedItems>
    </cacheField>
    <cacheField name="Estrato" numFmtId="0">
      <sharedItems containsBlank="1" count="7">
        <s v="Estrato 3"/>
        <s v="Estrato 4"/>
        <s v="Estrato 1"/>
        <s v="Estrato 2"/>
        <s v="Estrato 6"/>
        <s v="Estrato 5"/>
        <m u="1"/>
      </sharedItems>
    </cacheField>
    <cacheField name="Ingresos" numFmtId="0">
      <sharedItems containsBlank="1" count="7">
        <s v="Entre 5 y 8 SMMLV"/>
        <s v="Entre 1 y 3 SMMLV"/>
        <s v="Entre 3 y 5 SMMLV"/>
        <s v="Más de 10 SMMLV"/>
        <s v="Entre 8 y 10 SMMLV"/>
        <s v="Menos de 1 SMMLV"/>
        <m u="1"/>
      </sharedItems>
    </cacheField>
    <cacheField name="Ciudad_Residencia" numFmtId="0">
      <sharedItems/>
    </cacheField>
    <cacheField name="Localidad_Residencia" numFmtId="0">
      <sharedItems containsBlank="1" count="21">
        <s v="Engativá"/>
        <s v="Tunjuelito"/>
        <s v="Teusaquillo"/>
        <s v="Ciudad Bolívar"/>
        <s v="Suba"/>
        <s v="San Cristóbal"/>
        <s v="Rafael Uribe Uribe"/>
        <s v="Kennedy"/>
        <s v="Puente Aranda"/>
        <s v="Chapinero"/>
        <s v="No resido en Bogotá"/>
        <s v="La Candelaria"/>
        <s v="Fontibón"/>
        <s v="Usaquén"/>
        <s v="Santa Fe"/>
        <s v="Usme"/>
        <s v="Barrios Unidos"/>
        <s v="Los Mártires"/>
        <s v="Antonio Nariño"/>
        <s v="Bosa"/>
        <m u="1"/>
      </sharedItems>
    </cacheField>
    <cacheField name="Sede_Trabajo" numFmtId="0">
      <sharedItems containsBlank="1" count="66">
        <s v="Nivel Central - Sede principal - AC 26 # 57 - 83 - Teusaquillo"/>
        <s v="Centro de Comando, Control, Comunicaciones y Computo (C4)  - Sede secundaria - CL 20 # 68 A - 06 - Puente Aranda"/>
        <s v="Cárcel Distrital de Varones y Anexo de Mujeres - Sede secundaria - KR 8 # 1 C - 50 Sur - San Cristóbal"/>
        <s v="Casa de Justicia Ciudad Jardín Suba  - Sede secundaria - KR 59 # 131 A - 15 - Suba"/>
        <s v="Centro Especial de Reclusión - CER - Sede secundaria - KR 41 A # 6 - 60 - Puente Aranda"/>
        <s v="Casa de Justicia Usaquén - Sede secundaria - AV KR 45 # 159 A - 82 - Usaquén"/>
        <s v="Casa de Justicia San Cristóbal - Sede secundaria - DG 31 C Sur # 3 - 67 Este - San Cristóbal"/>
        <s v="Casa de Justicia Chapinero - Sede secundaria - CL 63 # 9-76 - Chapinero"/>
        <s v="Lugar de residencia"/>
        <s v="Casa de Justicia Mártires  - Sede secundaria - KR 21 # 14 - 75 - Los Mártires"/>
        <s v="Casa de Justicia Usme - Sede secundaria - CL 137 C Sur # 13 - 51 - Usme"/>
        <s v="Casa de Justicia Barrios Unidos - Sede secundaria - CL 68 # 53 - 34 - Barrios Unidos"/>
        <s v="Casa de Justicia Bosa Centro - Sede secundaria - KR 81 D # 59 A - 59 Sur - Bosa"/>
        <s v="Otra*"/>
        <s v="Centro de Servicios Judiciales para Adolescentes - CESPA - Sede secundaria - CL12 # 30 - 35  - Puente Aranda"/>
        <s v="Casa de Justicia Kennedy  - Sede secundaria - KR 72 # 36 - 57 Sur - Kennedy"/>
        <s v="Centro de Traslado por Protección (CTP)  - Sede secundaria - KR 39 # 10-75  - Puente Aranda"/>
        <s v="Bodega Archivo Álamos - Sede secundaria - TV 93 # 51 - 98 Bodega 13 - Engativá"/>
        <s v="Casa de Justicia Fontibón - Sede secundaria - CL 17 # 98 - 71 - Fontibón"/>
        <s v="Casa de Justicia Ciudad Bolívar - Sede secundaria - DG 62 Sur # 20 F- 20 - Ciudad Bolívar"/>
        <s v="Bodega Fontibón - Sede secundaria - AC 17 # 132 - 18  - Fontibón"/>
        <s v="Casa de Justicia Restaurativa Santa Fe  - Sede secundaria - KR 4 # 23-28  - Santa Fe"/>
        <s v="Casa de Justicia Suba La Campiña  - Sede secundaria - CL 139 # 98 A - 26 - Suba"/>
        <s v="Centro de Justicia Juvenil y Restaurativo la Victoria - Sede secundaria - CL 37 Bis B Sur # 3 - 25 - San Cristóbal"/>
        <s v="Casa de Justicia Tunjuelito  - Sede secundaria - CL 51 Sur # 7 - 35 - Tunjuelito"/>
        <s v="Casa de Justicia Engativá - Sede secundaria - TV 113 B # 66 - 54 - Engativá"/>
        <s v="Ayudas Diagnósticas Sura Calle 113 - KR 9 # 113 - 52, LC 304 - Usaquén" u="1"/>
        <m u="1"/>
        <s v="Sede Guacamayas - Sede secundaria - DG. 34D # 3D - 30 sur - San Cristóbal" u="1"/>
        <s v="Sede y Centro Empresarial Salitre - Sede principal - CL. 26 # 68D - 35 - Fontibón" u="1"/>
        <s v="IPS Salud Sura Calle 100 - CL 100 # 19 A - 35 - Chapinero" u="1"/>
        <s v="Ayudas Diagnósticas Clínica de la Mujer - KR 19 C # 91 - 08 - Chapinero" u="1"/>
        <s v="Sede Principal - Sede principal - KR 7 # 156 - 10, Piso 31, Torre Krystal - Usaquén" u="1"/>
        <s v="IPS Sura Olaya - AV Caracas # 26 A-79 Sur - Rafael Uribe Uribe" u="1"/>
        <s v="Innovalab - Sede secundaria - KR. 15 # 93 A - 10 - Chapinero" u="1"/>
        <s v="Sede Centro - Sede secundaria - KR. 9 # 16 - 13 - Los Mártires" u="1"/>
        <s v="Sede y Centro Empresarial Kennedy - Sede secundaria - KR. 68 # 30 - 15 S - Kennedy" u="1"/>
        <s v="Auto Sura Calle 137 - AV 19 # 137 -21 - Usaquén" u="1"/>
        <s v="Sede y Centro Empresarial Cedritos - Sede secundaria - KR. 19 # 140 - 19 - Usaquén" u="1"/>
        <s v="Observatorio Astronómico Nacional de Colombia - Sede secundaria - KR 8 # 7 - 26 - La Candelaria" u="1"/>
        <s v="Complejo cultural Casa Gaitán - Sede secundaria - CL 42 # 15 - 23 - Teusaquillo" u="1"/>
        <s v="Ayudas Diagnósticas Sura Calle 49 - KR 14 # 49 - 83, LC 2 - Chapinero" u="1"/>
        <s v="IPS Salud Sura Usaquén - CL 119 A # 7 - 74 - Usaquén" u="1"/>
        <s v="Fórmula1" f="1"/>
        <s v="Sede y Centro Empresarial Chapinero - Sede secundaria - CL. 67 # 8 - 32 - Chapinero" u="1"/>
        <s v="IPS Sura Chapinero - KR 7 # 54 - 27, Piso 1 - Chapinero" u="1"/>
        <s v="Centro de Arbitraje y Conciliación - Sede secundaria - CL. 76 # 11 - 52 - Chapinero" u="1"/>
        <s v="Sede para el encuentro Calle 104 - AV 19 # 104 - 37 - Usaquén" u="1"/>
        <s v="Ayudas Diagnósticas Sura Central de Procesamiento - Cl 25 D # 96 B - 70 - Fontibón" u="1"/>
        <s v="Punto de Vista Santa Bárbara - KR 19 No. 120 - 71 - Usaquén" u="1"/>
        <s v="ALMACÉN GENERAL - Sede secundaria - Av. Carrera 30 # 12 A - 01 Sur - Antonio Nariño" u="1"/>
        <s v="Ciudad Universitaria - Sede principal - KR 30 # 45 - 03 - Teusaquillo" u="1"/>
        <s v="Sede Administrativa - Sede principal - AV. 1 mayo #  1-40 sur - San Cristóbal" u="1"/>
        <s v="Ayudas Diagnósticas Sura Plaza Central - KR 65 # 11 - 50 - Puente Aranda" u="1"/>
        <s v="Sede para el encuentro Calle 125 - CL 125 # 19 – 24 Piso 4 - Usaquén" u="1"/>
        <s v="IPS Country - KR. 16 A 84 – 05 Piso 3 - Chapinero" u="1"/>
        <s v="Sede Norte - Sede secundaria - KR. 15 # 94 - 84 - Chapinero" u="1"/>
        <s v="Sede para el encuentro CEM Calle 26 - CL 26 No 68 b - 85 - Fontibón" u="1"/>
        <s v="SEDE CALLE 13 - Sede principal - Calle 13 # 37 - 35 - Puente Aranda" u="1"/>
        <s v="PALOQUEMAO - Sede secundaria - Carrera 28 A # 17 A - 20 - Los Mártires" u="1"/>
        <s v="IPS Sura Plaza Central - Salud en Casa - KR 65 # 11 - 50 - Puente Aranda" u="1"/>
        <s v="Campus Santa Rosa - Sede secundaria - KR 59 # 43 - 05 - Teusaquillo" u="1"/>
        <s v="Centro Agropecuario Marengo - Sede secundaria -  - Mosquera" u="1"/>
        <s v="PATIO MUTIS 2 - Sede secundaria - Av. Mutis con Carrera 95 - Fontibón" u="1"/>
        <s v="VILLA ALSACIA - Sede secundaria - Calle 12 # 69 A - 25 Bodega 10 - Santa Fe" u="1"/>
        <s v="DEPÓSITO DE ARCHIVO ÁLAMOS  - Sede secundaria - Calle 64 # 92 - 38 - Engativá" u="1"/>
      </sharedItems>
    </cacheField>
    <cacheField name="Hora_Salida_Residencia" numFmtId="0">
      <sharedItems containsSemiMixedTypes="0" containsNonDate="0" containsDate="1" containsString="0" minDate="1899-12-30T00:00:00" maxDate="1899-12-30T21:40:00"/>
    </cacheField>
    <cacheField name="Hora_Llegada_Trabajo" numFmtId="0">
      <sharedItems containsSemiMixedTypes="0" containsNonDate="0" containsDate="1" containsString="0" minDate="1899-12-30T00:00:00" maxDate="1899-12-30T23:00:00"/>
    </cacheField>
    <cacheField name="Franja_llegada" numFmtId="0">
      <sharedItems containsBlank="1" count="22">
        <s v="10:00 - 11:00"/>
        <s v="8:00 - 9:00"/>
        <s v="6:00 - 7:00"/>
        <s v="7:00 - 8:00"/>
        <s v="5:00 - 6:00"/>
        <s v="9:00 - 10:00"/>
        <s v="14:00 - 15:00"/>
        <s v="11:00 - 12:00"/>
        <s v="16:00 - 17:00"/>
        <s v="17:00 - 18:00"/>
        <s v="19:00 - 20:00"/>
        <s v="20:00 - 21:00"/>
        <s v="18:00 - 19:00"/>
        <s v="0:00 - 1:00"/>
        <s v="13:00 - 14:00"/>
        <s v="4:00 - 5:00"/>
        <s v="21:00 - 22:00"/>
        <s v="23:00 - 24:00"/>
        <s v="1:00 - 2:00"/>
        <s v="" u="1"/>
        <m u="1"/>
        <s v="12:00 - 13:00" u="1"/>
      </sharedItems>
    </cacheField>
    <cacheField name="Hora_Salida_Trabajo" numFmtId="0">
      <sharedItems containsSemiMixedTypes="0" containsNonDate="0" containsDate="1" containsString="0" minDate="1899-12-30T00:00:00" maxDate="1899-12-30T22:30:00"/>
    </cacheField>
    <cacheField name="Franja_Salida" numFmtId="0">
      <sharedItems containsBlank="1" count="22">
        <s v="18:00 - 19:00"/>
        <s v="16:00 - 17:00"/>
        <s v="17:00 - 18:00"/>
        <s v="20:00 - 21:00"/>
        <s v="19:00 - 20:00"/>
        <s v="12:00 - 13:00"/>
        <s v="11:00 - 12:00"/>
        <s v="22:00 - 23:00"/>
        <s v="15:00 - 16:00"/>
        <s v="21:00 - 22:00"/>
        <s v="13:00 - 14:00"/>
        <s v="14:00 - 15:00"/>
        <s v="5:00 - 6:00"/>
        <s v="9:00 - 10:00"/>
        <s v="7:00 - 8:00"/>
        <s v="6:00 - 7:00"/>
        <s v="" u="1"/>
        <m u="1"/>
        <s v="8:00 - 9:00" u="1"/>
        <s v="23:00 - 24:00" u="1"/>
        <s v="4:00 - 5:00" u="1"/>
        <s v="10:00 - 11:00" u="1"/>
      </sharedItems>
    </cacheField>
    <cacheField name="Hora_Llegada_Residencia" numFmtId="0">
      <sharedItems containsSemiMixedTypes="0" containsNonDate="0" containsDate="1" containsString="0" minDate="1899-12-30T00:00:00" maxDate="1899-12-30T23:30:00"/>
    </cacheField>
    <cacheField name="Modo_Principal" numFmtId="0">
      <sharedItems containsMixedTypes="1" containsNumber="1" containsInteger="1" minValue="0" maxValue="0" count="15">
        <s v="Bicicleta"/>
        <s v="SITP - Zonal"/>
        <s v="Transmilenio"/>
        <s v="Motocicleta como conductor"/>
        <s v="Automóvil, camioneta o campero como conductor"/>
        <s v="Bus Intermunicipal"/>
        <s v="A pie o silla de ruedas"/>
        <s v="Automóvil, camioneta o campero como pasajero"/>
        <s v="Taxi"/>
        <s v="Transporte Público Colectivo (TPC), ejecutivos"/>
        <s v="Motocicleta como pasajero"/>
        <s v="Patineta"/>
        <s v="Vehículo Institucional"/>
        <s v="Trabajo desde el lugar de residencia, o teletrabajo"/>
        <n v="0" u="1"/>
      </sharedItems>
    </cacheField>
    <cacheField name="Energetico_Principal" numFmtId="0">
      <sharedItems containsBlank="1" count="8">
        <s v="Propulsión humana"/>
        <s v=""/>
        <s v="Gasolina"/>
        <s v="Electricidad"/>
        <s v="No sabe"/>
        <s v="Gas Natural Vehicular - GNV"/>
        <s v="Diésel"/>
        <m u="1"/>
      </sharedItems>
    </cacheField>
    <cacheField name="Modo_Principal_Grupo" numFmtId="0">
      <sharedItems containsBlank="1" count="9">
        <s v="Bicicleta y patineta"/>
        <s v="Transporte Público"/>
        <s v="Conductor Transporte Privado"/>
        <s v="A pie o silla de ruedas"/>
        <s v="Pasajero Transporte Privado"/>
        <s v="Vehículo institucional"/>
        <s v="Teletrabajo"/>
        <m u="1"/>
        <s v="Trabajo desde el lugar de residencia, o teletrabajo" u="1"/>
      </sharedItems>
    </cacheField>
    <cacheField name="Modo_Auxiliar" numFmtId="0">
      <sharedItems containsBlank="1" count="18">
        <s v=""/>
        <s v="SITP - Zonal"/>
        <s v="A pie o silla de ruedas"/>
        <s v="Alimentador"/>
        <s v="Bus Intermunicipal"/>
        <s v="Bicitaxi"/>
        <s v="Bicicleta"/>
        <s v="Motocicleta como conductor"/>
        <s v="Transporte Público Colectivo (TPC), ejecutivos"/>
        <s v="Automóvil, camioneta o campero como conductor"/>
        <s v="Automóvil, camioneta o campero como pasajero"/>
        <s v="Transmilenio"/>
        <s v="Transmicable"/>
        <s v="Motocicleta como pasajero"/>
        <s v="Taxi"/>
        <s v="Patineta"/>
        <s v="Vehículo Institucional"/>
        <m u="1"/>
      </sharedItems>
    </cacheField>
    <cacheField name="Modo_Auxiliar_Grupo" numFmtId="0">
      <sharedItems containsBlank="1" count="8">
        <s v=""/>
        <s v="Transporte Público"/>
        <s v="A pie o silla de ruedas"/>
        <s v="Bicicleta y patineta"/>
        <s v="Conductor Transporte Privado"/>
        <s v="Pasajero Transporte Privado"/>
        <s v="Vehículo institucional"/>
        <m u="1"/>
      </sharedItems>
    </cacheField>
    <cacheField name="Energetico_Auxiliar" numFmtId="0">
      <sharedItems/>
    </cacheField>
    <cacheField name="Modo_Anterior" numFmtId="0">
      <sharedItems containsBlank="1" count="19">
        <s v="Bicicleta"/>
        <s v="SITP - Zonal"/>
        <s v="Transmilenio"/>
        <s v="Automóvil, camioneta o campero como conductor"/>
        <s v="Motocicleta como conductor"/>
        <s v="Bus Intermunicipal"/>
        <s v="A pie o silla de ruedas"/>
        <s v="Trabajo desde el lugar de residencia, o teletrabajo"/>
        <s v="Taxi"/>
        <s v="Automóvil, camioneta o campero como pasajero"/>
        <s v="Transporte Público Colectivo (TPC), ejecutivos"/>
        <s v="Transmicable"/>
        <s v="Vehículo Institucional"/>
        <s v="Patineta"/>
        <s v="Motocicleta como pasajero"/>
        <s v="Bicitaxi"/>
        <s v="Alimentador"/>
        <m u="1"/>
        <s v="Ruta Institucional" u="1"/>
      </sharedItems>
    </cacheField>
    <cacheField name="Anterior_Grupo" numFmtId="0">
      <sharedItems containsBlank="1" count="8">
        <s v="Bicicleta y patineta"/>
        <s v="Transporte Público"/>
        <s v="Conductor Transporte Privado"/>
        <s v="A pie o silla de ruedas"/>
        <s v="Teletrabajo"/>
        <s v="Pasajero Transporte Privado"/>
        <s v="Vehículo institucional"/>
        <m u="1"/>
      </sharedItems>
    </cacheField>
    <cacheField name="Pasado_Cambia" numFmtId="2">
      <sharedItems containsSemiMixedTypes="0" containsString="0" containsNumber="1" minValue="0" maxValue="3.461689587426326"/>
    </cacheField>
    <cacheField name="Modo_Futuro" numFmtId="0">
      <sharedItems containsBlank="1" count="19">
        <s v="Bicicleta"/>
        <s v="SITP - Zonal"/>
        <s v="Transmilenio"/>
        <s v="Motocicleta como conductor"/>
        <s v="Automóvil, camioneta o campero como conductor"/>
        <s v="Bus Intermunicipal"/>
        <s v="A pie o silla de ruedas"/>
        <s v="Motocicleta como pasajero"/>
        <s v="Trabajo desde el lugar de residencia, o teletrabajo"/>
        <s v="Automóvil, camioneta o campero como pasajero"/>
        <s v="Transporte Público Colectivo (TPC), ejecutivos"/>
        <s v="Taxi"/>
        <s v="Ruta Institucional"/>
        <s v="Patineta"/>
        <s v="Vehículo Institucional"/>
        <s v="Bicitaxi"/>
        <s v="Alimentador"/>
        <m u="1"/>
        <s v="Transmicable" u="1"/>
      </sharedItems>
    </cacheField>
    <cacheField name="Futuro_Grupo" numFmtId="0">
      <sharedItems containsBlank="1" count="8">
        <s v="Bicicleta y patineta"/>
        <s v="Transporte Público"/>
        <s v="Conductor Transporte Privado"/>
        <s v="A pie o silla de ruedas"/>
        <s v="Pasajero Transporte Privado"/>
        <s v="Teletrabajo"/>
        <s v="Vehículo institucional"/>
        <m u="1"/>
      </sharedItems>
    </cacheField>
    <cacheField name="Futuro_Cambia" numFmtId="2">
      <sharedItems containsSemiMixedTypes="0" containsString="0" containsNumber="1" minValue="0" maxValue="3.461689587426326"/>
    </cacheField>
    <cacheField name="Horas_Laborales" numFmtId="1">
      <sharedItems containsSemiMixedTypes="0" containsString="0" containsNumber="1" minValue="0" maxValue="23.5"/>
    </cacheField>
    <cacheField name="Duracion_Auxiliar_Promedio" numFmtId="0">
      <sharedItems containsSemiMixedTypes="0" containsString="0" containsNumber="1" minValue="0" maxValue="50"/>
    </cacheField>
    <cacheField name="Dur_Aux_Prm_" numFmtId="1">
      <sharedItems containsSemiMixedTypes="0" containsString="0" containsNumber="1" minValue="0" maxValue="173.08447937131629"/>
    </cacheField>
    <cacheField name="Rango Duracion auxiliar" numFmtId="0">
      <sharedItems containsBlank="1" count="6">
        <s v=""/>
        <s v="Menos de 15 minutos"/>
        <s v="15 - 30 minutos"/>
        <s v="30 - 60 minutos"/>
        <m u="1"/>
        <s v="Más de 60 minutos" u="1"/>
      </sharedItems>
    </cacheField>
    <cacheField name="Duracion_Promedio" numFmtId="1">
      <sharedItems containsSemiMixedTypes="0" containsString="0" containsNumber="1" minValue="0" maxValue="1050"/>
    </cacheField>
    <cacheField name="Dur_Prm_" numFmtId="1">
      <sharedItems containsSemiMixedTypes="0" containsString="0" containsNumber="1" minValue="0" maxValue="726.95481335952832"/>
    </cacheField>
    <cacheField name="Rango Duración Viaje" numFmtId="1">
      <sharedItems containsBlank="1" count="5">
        <s v="Menos de 30 minutos"/>
        <s v="60 - 120 minutos"/>
        <s v="30 - 60 minutos"/>
        <s v="Más de 120 minutos"/>
        <m u="1"/>
      </sharedItems>
    </cacheField>
    <cacheField name="Viajes" numFmtId="2">
      <sharedItems containsSemiMixedTypes="0" containsString="0" containsNumber="1" minValue="0" maxValue="6.9233791748526521"/>
    </cacheField>
    <cacheField name="Viajes Auxiliares" numFmtId="2">
      <sharedItems containsSemiMixedTypes="0" containsString="0" containsNumber="1" minValue="0" maxValue="6.9233791748526521"/>
    </cacheField>
    <cacheField name="Distancia_Auxiliar_Promedio" numFmtId="165">
      <sharedItems containsMixedTypes="1" containsNumber="1" minValue="0.42499999999999993" maxValue="22.783333333333331"/>
    </cacheField>
    <cacheField name="Dist_Aux_Prm_" numFmtId="165">
      <sharedItems containsSemiMixedTypes="0" containsString="0" containsNumber="1" minValue="0" maxValue="78.86882776686312"/>
    </cacheField>
    <cacheField name="Rango Distancia Auxiliar" numFmtId="0">
      <sharedItems containsBlank="1" count="7">
        <s v=""/>
        <s v="1 - 3 km"/>
        <s v="Menos de 0.5 km"/>
        <s v="0.5 - 1 km"/>
        <s v="Más de 5 km"/>
        <s v="3 - 5 km"/>
        <m u="1"/>
      </sharedItems>
    </cacheField>
    <cacheField name="Distancia_Promedio" numFmtId="165">
      <sharedItems containsSemiMixedTypes="0" containsString="0" containsNumber="1" minValue="0" maxValue="55.490868000000006"/>
    </cacheField>
    <cacheField name="Dist_Prm_" numFmtId="165">
      <sharedItems containsSemiMixedTypes="0" containsString="0" containsNumber="1" minValue="0" maxValue="192.09215995284873"/>
    </cacheField>
    <cacheField name="Rango Distancia Viaje" numFmtId="43">
      <sharedItems containsBlank="1" count="6">
        <s v="5 - 10 km"/>
        <s v="10 - 15 km"/>
        <s v="Más de 15 km"/>
        <s v="3 - 5 km"/>
        <s v="Menos de 3 km"/>
        <m u="1"/>
      </sharedItems>
    </cacheField>
    <cacheField name="Emision_Anual" numFmtId="165">
      <sharedItems containsSemiMixedTypes="0" containsString="0" containsNumber="1" minValue="-71.038083861814513" maxValue="3127.5674048616647"/>
    </cacheField>
    <cacheField name="Huella_Carbono" numFmtId="165">
      <sharedItems containsSemiMixedTypes="0" containsString="0" containsNumber="1" minValue="0" maxValue="10826.667519383602"/>
    </cacheField>
    <cacheField name="Consumo_Anual" numFmtId="165">
      <sharedItems containsSemiMixedTypes="0" containsString="0" containsNumber="1" minValue="-9.6558862099359519" maxValue="410.54428333333311"/>
    </cacheField>
    <cacheField name="Huella_Energetica" numFmtId="165">
      <sharedItems containsSemiMixedTypes="0" containsString="0" containsNumber="1" minValue="0" maxValue="1421.1768707924025"/>
    </cacheField>
    <cacheField name="Tiempo_Transporte_Anual" numFmtId="165">
      <sharedItems containsSemiMixedTypes="0" containsString="0" containsNumber="1" minValue="0" maxValue="357.29166666666669"/>
    </cacheField>
    <cacheField name="Huella_Calidad_Vida" numFmtId="165">
      <sharedItems containsSemiMixedTypes="0" containsString="0" containsNumber="1" minValue="0" maxValue="247.36656843483948"/>
    </cacheField>
    <cacheField name="Gasto_Transporte_Anual" numFmtId="164">
      <sharedItems containsSemiMixedTypes="0" containsString="0" containsNumber="1" minValue="0" maxValue="36738567.785388127"/>
    </cacheField>
    <cacheField name="Huella_economica" numFmtId="164">
      <sharedItems containsSemiMixedTypes="0" containsString="0" containsNumber="1" minValue="0" maxValue="127177517.55963434"/>
    </cacheField>
    <cacheField name="Porcentaje_Ingreso" numFmtId="166">
      <sharedItems containsSemiMixedTypes="0" containsString="0" containsNumber="1" minValue="0" maxValue="0.90895000000000004"/>
    </cacheField>
    <cacheField name="Huella_equidad_" numFmtId="166">
      <sharedItems containsSemiMixedTypes="0" containsString="0" containsNumber="1" minValue="0" maxValue="2.6495316158257154"/>
    </cacheField>
    <cacheField name="Tiempo_Actividad_Diaria" numFmtId="1">
      <sharedItems containsSemiMixedTypes="0" containsString="0" containsNumber="1" minValue="0" maxValue="1460"/>
    </cacheField>
    <cacheField name="Actividad_Fisica_" numFmtId="1">
      <sharedItems containsSemiMixedTypes="0" containsString="0" containsNumber="1" minValue="0" maxValue="726.95481335952832"/>
    </cacheField>
    <cacheField name="Sedentario" numFmtId="2">
      <sharedItems containsSemiMixedTypes="0" containsString="0" containsNumber="1" minValue="0" maxValue="3.461689587426326"/>
    </cacheField>
    <cacheField name="Colaboradores" numFmtId="2">
      <sharedItems containsSemiMixedTypes="0" containsString="0" containsNumber="1" minValue="0" maxValue="3.461689587426326"/>
    </cacheField>
    <cacheField name="Invalidez" numFmtId="0">
      <sharedItems/>
    </cacheField>
  </cacheFields>
  <calculatedItems count="1">
    <calculatedItem>
      <pivotArea cacheIndex="1" outline="0" fieldPosition="0">
        <references count="1">
          <reference field="11" count="1">
            <x v="43"/>
          </reference>
        </references>
      </pivotArea>
    </calculatedItem>
  </calculatedItems>
  <extLst>
    <ext xmlns:x14="http://schemas.microsoft.com/office/spreadsheetml/2009/9/main" uri="{725AE2AE-9491-48be-B2B4-4EB974FC3084}">
      <x14:pivotCacheDefinition pivotCacheId="1594588473"/>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70">
  <r>
    <n v="1"/>
    <x v="0"/>
    <x v="0"/>
    <n v="38"/>
    <x v="0"/>
    <x v="0"/>
    <x v="0"/>
    <x v="0"/>
    <x v="0"/>
    <s v="Bogotá D.C."/>
    <x v="0"/>
    <x v="0"/>
    <d v="1899-12-30T09:30:00"/>
    <d v="1899-12-30T10:00:00"/>
    <x v="0"/>
    <d v="1899-12-30T18:30:00"/>
    <x v="0"/>
    <d v="1899-12-30T19:00:00"/>
    <x v="0"/>
    <x v="0"/>
    <x v="0"/>
    <x v="0"/>
    <x v="0"/>
    <s v=""/>
    <x v="0"/>
    <x v="0"/>
    <n v="0"/>
    <x v="0"/>
    <x v="0"/>
    <n v="0"/>
    <n v="8.5"/>
    <n v="0"/>
    <n v="0"/>
    <x v="0"/>
    <n v="29.999999999999972"/>
    <n v="103.85068762278968"/>
    <x v="0"/>
    <n v="6.9233791748526521"/>
    <n v="0"/>
    <s v=""/>
    <n v="0"/>
    <x v="0"/>
    <n v="7.4999999999999929"/>
    <n v="25.96267190569742"/>
    <x v="0"/>
    <n v="0"/>
    <n v="0"/>
    <n v="0"/>
    <n v="0"/>
    <n v="10.208333333333323"/>
    <n v="35.338081204977044"/>
    <n v="80547.945205479453"/>
    <n v="278831.98320639448"/>
    <n v="1.0326659641728135E-3"/>
    <n v="3.5747690154665961E-3"/>
    <n v="59.999999999999943"/>
    <n v="207.70137524557936"/>
    <n v="0"/>
    <n v="3.461689587426326"/>
    <s v=""/>
  </r>
  <r>
    <n v="2"/>
    <x v="0"/>
    <x v="0"/>
    <n v="41"/>
    <x v="1"/>
    <x v="0"/>
    <x v="0"/>
    <x v="0"/>
    <x v="1"/>
    <s v="Bogotá D.C."/>
    <x v="1"/>
    <x v="1"/>
    <d v="1899-12-30T06:30:00"/>
    <d v="1899-12-30T08:00:00"/>
    <x v="1"/>
    <d v="1899-12-30T18:00:00"/>
    <x v="0"/>
    <d v="1899-12-30T19:30:00"/>
    <x v="1"/>
    <x v="1"/>
    <x v="1"/>
    <x v="0"/>
    <x v="0"/>
    <s v=""/>
    <x v="1"/>
    <x v="1"/>
    <n v="0"/>
    <x v="1"/>
    <x v="1"/>
    <n v="0"/>
    <n v="10"/>
    <n v="0"/>
    <n v="0"/>
    <x v="0"/>
    <n v="90"/>
    <n v="311.55206286836932"/>
    <x v="1"/>
    <n v="6.9233791748526521"/>
    <n v="0"/>
    <s v=""/>
    <n v="0"/>
    <x v="0"/>
    <n v="7.2898899999999998"/>
    <n v="25.235336306483298"/>
    <x v="0"/>
    <n v="140.10703717449275"/>
    <n v="485.00707171209473"/>
    <n v="17.256261352657006"/>
    <n v="59.735820242400088"/>
    <n v="30.625"/>
    <n v="106.01424361493123"/>
    <n v="558600"/>
    <n v="1933699.8035363457"/>
    <n v="2.3275000000000001E-2"/>
    <n v="8.0570825147347744E-2"/>
    <n v="0"/>
    <n v="0"/>
    <n v="3.461689587426326"/>
    <n v="3.461689587426326"/>
    <s v=""/>
  </r>
  <r>
    <n v="3"/>
    <x v="0"/>
    <x v="1"/>
    <n v="31"/>
    <x v="0"/>
    <x v="0"/>
    <x v="0"/>
    <x v="1"/>
    <x v="0"/>
    <s v="Bogotá D.C."/>
    <x v="2"/>
    <x v="2"/>
    <d v="1899-12-30T05:15:00"/>
    <d v="1899-12-30T06:00:00"/>
    <x v="2"/>
    <d v="1899-12-30T16:00:00"/>
    <x v="1"/>
    <d v="1899-12-30T17:00:00"/>
    <x v="2"/>
    <x v="1"/>
    <x v="1"/>
    <x v="0"/>
    <x v="0"/>
    <s v=""/>
    <x v="2"/>
    <x v="1"/>
    <n v="0"/>
    <x v="2"/>
    <x v="1"/>
    <n v="0"/>
    <n v="10"/>
    <n v="0"/>
    <n v="0"/>
    <x v="0"/>
    <n v="52.500000000000057"/>
    <n v="181.73870333988231"/>
    <x v="2"/>
    <n v="6.9233791748526521"/>
    <n v="0"/>
    <s v=""/>
    <n v="0"/>
    <x v="0"/>
    <n v="12.411818000000011"/>
    <n v="42.965861131630682"/>
    <x v="1"/>
    <n v="74.187614221370268"/>
    <n v="256.81449166611867"/>
    <n v="9.1373059194711619"/>
    <n v="31.630516758562255"/>
    <n v="17.864583333333353"/>
    <n v="61.841642108709955"/>
    <n v="1470000"/>
    <n v="5088683.6935166996"/>
    <n v="1.8846153846153846E-2"/>
    <n v="6.5239534532265372E-2"/>
    <n v="0"/>
    <n v="0"/>
    <n v="3.461689587426326"/>
    <n v="3.461689587426326"/>
    <s v=""/>
  </r>
  <r>
    <n v="4"/>
    <x v="0"/>
    <x v="1"/>
    <n v="39"/>
    <x v="0"/>
    <x v="0"/>
    <x v="0"/>
    <x v="2"/>
    <x v="1"/>
    <s v="Bogotá D.C."/>
    <x v="3"/>
    <x v="0"/>
    <d v="1899-12-30T05:00:00"/>
    <d v="1899-12-30T07:00:00"/>
    <x v="3"/>
    <d v="1899-12-30T16:30:00"/>
    <x v="1"/>
    <d v="1899-12-30T19:00:00"/>
    <x v="2"/>
    <x v="1"/>
    <x v="1"/>
    <x v="0"/>
    <x v="0"/>
    <s v=""/>
    <x v="2"/>
    <x v="1"/>
    <n v="0"/>
    <x v="3"/>
    <x v="2"/>
    <n v="3.461689587426326"/>
    <n v="9.5"/>
    <n v="0"/>
    <n v="0"/>
    <x v="0"/>
    <n v="134.99999999999997"/>
    <n v="467.32809430255389"/>
    <x v="3"/>
    <n v="6.9233791748526521"/>
    <n v="0"/>
    <s v=""/>
    <n v="0"/>
    <x v="0"/>
    <n v="26.017185000000012"/>
    <n v="90.063418408644438"/>
    <x v="2"/>
    <n v="62.203712104254834"/>
    <n v="215.32994249056387"/>
    <n v="7.6613104867788504"/>
    <n v="26.521078738122466"/>
    <n v="45.937499999999993"/>
    <n v="159.02136542239683"/>
    <n v="578200"/>
    <n v="2001548.9194499017"/>
    <n v="2.4091666666666667E-2"/>
    <n v="8.3397871643745902E-2"/>
    <n v="0"/>
    <n v="0"/>
    <n v="3.461689587426326"/>
    <n v="3.461689587426326"/>
    <s v=""/>
  </r>
  <r>
    <n v="5"/>
    <x v="0"/>
    <x v="0"/>
    <n v="48"/>
    <x v="1"/>
    <x v="0"/>
    <x v="0"/>
    <x v="1"/>
    <x v="2"/>
    <s v="Bogotá D.C."/>
    <x v="4"/>
    <x v="3"/>
    <d v="1899-12-30T06:00:00"/>
    <d v="1899-12-30T07:00:00"/>
    <x v="3"/>
    <d v="1899-12-30T16:30:00"/>
    <x v="1"/>
    <d v="1899-12-30T17:30:00"/>
    <x v="1"/>
    <x v="1"/>
    <x v="1"/>
    <x v="0"/>
    <x v="0"/>
    <s v=""/>
    <x v="2"/>
    <x v="1"/>
    <n v="3.461689587426326"/>
    <x v="1"/>
    <x v="1"/>
    <n v="0"/>
    <n v="9.5"/>
    <n v="0"/>
    <n v="0"/>
    <x v="0"/>
    <n v="59.999999999999986"/>
    <n v="207.70137524557953"/>
    <x v="2"/>
    <n v="6.9233791748526521"/>
    <n v="0"/>
    <s v=""/>
    <n v="0"/>
    <x v="0"/>
    <n v="16.599999999999994"/>
    <n v="57.464047151276993"/>
    <x v="2"/>
    <n v="398.80176811594185"/>
    <n v="1380.5279281341641"/>
    <n v="49.118357487922694"/>
    <n v="170.03250666742591"/>
    <n v="20.416666666666661"/>
    <n v="70.676162409954131"/>
    <n v="1470000"/>
    <n v="5088683.6935166996"/>
    <n v="3.0624999999999999E-2"/>
    <n v="0.10601424361493124"/>
    <n v="0"/>
    <n v="0"/>
    <n v="3.461689587426326"/>
    <n v="3.461689587426326"/>
    <s v=""/>
  </r>
  <r>
    <n v="6"/>
    <x v="0"/>
    <x v="1"/>
    <n v="31"/>
    <x v="0"/>
    <x v="0"/>
    <x v="0"/>
    <x v="3"/>
    <x v="1"/>
    <s v="Bogotá D.C."/>
    <x v="5"/>
    <x v="0"/>
    <d v="1899-12-30T05:45:00"/>
    <d v="1899-12-30T06:30:00"/>
    <x v="2"/>
    <d v="1899-12-30T16:45:00"/>
    <x v="1"/>
    <d v="1899-12-30T17:45:00"/>
    <x v="3"/>
    <x v="2"/>
    <x v="2"/>
    <x v="0"/>
    <x v="0"/>
    <s v=""/>
    <x v="2"/>
    <x v="1"/>
    <n v="3.461689587426326"/>
    <x v="3"/>
    <x v="2"/>
    <n v="0"/>
    <n v="10.25"/>
    <n v="0"/>
    <n v="0"/>
    <x v="0"/>
    <n v="52.500000000000028"/>
    <n v="181.73870333988222"/>
    <x v="2"/>
    <n v="6.9233791748526521"/>
    <n v="0"/>
    <s v=""/>
    <n v="0"/>
    <x v="0"/>
    <n v="12.411818000000011"/>
    <n v="42.965861131630682"/>
    <x v="1"/>
    <n v="1187.9920678421036"/>
    <n v="4112.4597711940796"/>
    <n v="155.94335435897449"/>
    <n v="539.82748601279582"/>
    <n v="17.864583333333343"/>
    <n v="61.84164210870992"/>
    <n v="1948812.7853881281"/>
    <n v="6746184.9270213787"/>
    <n v="8.1200532724505337E-2"/>
    <n v="0.28109103862589074"/>
    <n v="0"/>
    <n v="0"/>
    <n v="3.461689587426326"/>
    <n v="3.461689587426326"/>
    <s v=""/>
  </r>
  <r>
    <n v="7"/>
    <x v="0"/>
    <x v="0"/>
    <n v="32"/>
    <x v="0"/>
    <x v="0"/>
    <x v="0"/>
    <x v="0"/>
    <x v="2"/>
    <s v="Bogotá D.C."/>
    <x v="5"/>
    <x v="4"/>
    <d v="1899-12-30T06:30:00"/>
    <d v="1899-12-30T07:00:00"/>
    <x v="3"/>
    <d v="1899-12-30T17:00:00"/>
    <x v="2"/>
    <d v="1899-12-30T17:40:00"/>
    <x v="3"/>
    <x v="2"/>
    <x v="2"/>
    <x v="0"/>
    <x v="0"/>
    <s v=""/>
    <x v="0"/>
    <x v="0"/>
    <n v="3.461689587426326"/>
    <x v="4"/>
    <x v="2"/>
    <n v="3.461689587426326"/>
    <n v="10"/>
    <n v="0"/>
    <n v="0"/>
    <x v="0"/>
    <n v="35.000000000000036"/>
    <n v="121.15913555992154"/>
    <x v="2"/>
    <n v="6.9233791748526521"/>
    <n v="0"/>
    <s v=""/>
    <n v="0"/>
    <x v="0"/>
    <n v="12.326950000000011"/>
    <n v="42.672074459724989"/>
    <x v="1"/>
    <n v="589.93448101987235"/>
    <n v="2042.1700502102458"/>
    <n v="77.438532051282124"/>
    <n v="268.06816006750313"/>
    <n v="11.909722222222234"/>
    <n v="41.227761405806632"/>
    <n v="1832465.7534246573"/>
    <n v="6343427.6179454736"/>
    <n v="3.817636986301369E-2"/>
    <n v="0.13215474204053068"/>
    <n v="0"/>
    <n v="0"/>
    <n v="3.461689587426326"/>
    <n v="3.461689587426326"/>
    <s v=""/>
  </r>
  <r>
    <n v="8"/>
    <x v="0"/>
    <x v="1"/>
    <n v="44"/>
    <x v="1"/>
    <x v="1"/>
    <x v="0"/>
    <x v="0"/>
    <x v="1"/>
    <s v="Bogotá D.C."/>
    <x v="6"/>
    <x v="4"/>
    <d v="1899-12-30T05:00:00"/>
    <d v="1899-12-30T06:00:00"/>
    <x v="2"/>
    <d v="1899-12-30T20:00:00"/>
    <x v="3"/>
    <d v="1899-12-30T21:00:00"/>
    <x v="4"/>
    <x v="2"/>
    <x v="2"/>
    <x v="0"/>
    <x v="0"/>
    <s v=""/>
    <x v="3"/>
    <x v="2"/>
    <n v="0"/>
    <x v="4"/>
    <x v="2"/>
    <n v="0"/>
    <n v="14"/>
    <n v="0"/>
    <n v="0"/>
    <x v="0"/>
    <n v="59.999999999999964"/>
    <n v="207.70137524557944"/>
    <x v="2"/>
    <n v="6.9233791748526521"/>
    <n v="0"/>
    <s v=""/>
    <n v="0"/>
    <x v="0"/>
    <n v="5.7033359999999931"/>
    <n v="19.74317884479369"/>
    <x v="0"/>
    <n v="354.83010251639951"/>
    <n v="1228.3116711864359"/>
    <n v="46.577243999999936"/>
    <n v="161.23596056581511"/>
    <n v="20.416666666666654"/>
    <n v="70.676162409954117"/>
    <n v="3594452.0547945206"/>
    <n v="12442877.250585353"/>
    <n v="0.14976883561643836"/>
    <n v="0.51845321877438977"/>
    <n v="0"/>
    <n v="0"/>
    <n v="3.461689587426326"/>
    <n v="3.461689587426326"/>
    <s v=""/>
  </r>
  <r>
    <n v="9"/>
    <x v="0"/>
    <x v="1"/>
    <n v="42"/>
    <x v="1"/>
    <x v="0"/>
    <x v="0"/>
    <x v="0"/>
    <x v="1"/>
    <s v="Bogotá D.C."/>
    <x v="7"/>
    <x v="2"/>
    <d v="1899-12-30T05:30:00"/>
    <d v="1899-12-30T06:15:00"/>
    <x v="2"/>
    <d v="1899-12-30T19:20:00"/>
    <x v="4"/>
    <d v="1899-12-30T20:15:00"/>
    <x v="4"/>
    <x v="2"/>
    <x v="2"/>
    <x v="0"/>
    <x v="0"/>
    <s v=""/>
    <x v="3"/>
    <x v="2"/>
    <n v="0"/>
    <x v="4"/>
    <x v="2"/>
    <n v="0"/>
    <n v="13.083333333333332"/>
    <n v="0"/>
    <n v="0"/>
    <x v="0"/>
    <n v="50.000000000000085"/>
    <n v="173.0844793713166"/>
    <x v="2"/>
    <n v="6.9233791748526521"/>
    <n v="0"/>
    <s v=""/>
    <n v="0"/>
    <x v="0"/>
    <n v="18.421101000000007"/>
    <n v="63.768133520628709"/>
    <x v="2"/>
    <n v="1146.0592811461504"/>
    <n v="3967.3014801169293"/>
    <n v="150.43899150000004"/>
    <n v="520.77309041846775"/>
    <n v="17.013888888888918"/>
    <n v="58.896802008295232"/>
    <n v="5207648.4018264841"/>
    <n v="18027262.247580089"/>
    <n v="0.21698535007610351"/>
    <n v="0.75113592698250364"/>
    <n v="0"/>
    <n v="0"/>
    <n v="3.461689587426326"/>
    <n v="3.461689587426326"/>
    <s v=""/>
  </r>
  <r>
    <n v="10"/>
    <x v="0"/>
    <x v="0"/>
    <n v="33"/>
    <x v="0"/>
    <x v="0"/>
    <x v="0"/>
    <x v="0"/>
    <x v="1"/>
    <s v="Bogotá D.C."/>
    <x v="8"/>
    <x v="5"/>
    <d v="1899-12-30T06:30:00"/>
    <d v="1899-12-30T07:30:00"/>
    <x v="3"/>
    <d v="1899-12-30T16:15:00"/>
    <x v="1"/>
    <d v="1899-12-30T17:40:00"/>
    <x v="2"/>
    <x v="1"/>
    <x v="1"/>
    <x v="0"/>
    <x v="0"/>
    <s v=""/>
    <x v="1"/>
    <x v="1"/>
    <n v="3.461689587426326"/>
    <x v="2"/>
    <x v="1"/>
    <n v="0"/>
    <n v="8.75"/>
    <n v="0"/>
    <n v="0"/>
    <x v="0"/>
    <n v="72.500000000000028"/>
    <n v="250.97249508840875"/>
    <x v="1"/>
    <n v="6.9233791748526521"/>
    <n v="0"/>
    <s v=""/>
    <n v="0"/>
    <x v="0"/>
    <n v="23.217623000000003"/>
    <n v="80.372203783889987"/>
    <x v="2"/>
    <n v="138.77580691734377"/>
    <n v="480.39876579245527"/>
    <n v="17.092300585937505"/>
    <n v="59.168238963500748"/>
    <n v="24.670138888888896"/>
    <n v="85.400362912027958"/>
    <n v="1445500"/>
    <n v="5003872.298624754"/>
    <n v="6.0229166666666667E-2"/>
    <n v="0.20849467910936476"/>
    <n v="0"/>
    <n v="0"/>
    <n v="3.461689587426326"/>
    <n v="3.461689587426326"/>
    <s v=""/>
  </r>
  <r>
    <n v="11"/>
    <x v="0"/>
    <x v="0"/>
    <n v="31"/>
    <x v="0"/>
    <x v="0"/>
    <x v="0"/>
    <x v="4"/>
    <x v="2"/>
    <s v="Bogotá D.C."/>
    <x v="9"/>
    <x v="6"/>
    <d v="1899-12-30T06:00:00"/>
    <d v="1899-12-30T07:20:00"/>
    <x v="3"/>
    <d v="1899-12-30T16:00:00"/>
    <x v="1"/>
    <d v="1899-12-30T18:00:00"/>
    <x v="2"/>
    <x v="1"/>
    <x v="1"/>
    <x v="1"/>
    <x v="1"/>
    <s v=""/>
    <x v="2"/>
    <x v="1"/>
    <n v="0"/>
    <x v="2"/>
    <x v="1"/>
    <n v="0"/>
    <n v="8.6666666666666661"/>
    <n v="7.5"/>
    <n v="25.962671905697444"/>
    <x v="1"/>
    <n v="100"/>
    <n v="346.16895874263258"/>
    <x v="1"/>
    <n v="6.9233791748526521"/>
    <n v="6.9233791748526521"/>
    <n v="2.0750000000000006"/>
    <n v="7.1830058939096286"/>
    <x v="1"/>
    <n v="13.885227"/>
    <n v="48.066345724950885"/>
    <x v="1"/>
    <n v="120.4420202612115"/>
    <n v="416.93288742682643"/>
    <n v="14.83422261567784"/>
    <n v="51.351473966256094"/>
    <n v="34.027777777777779"/>
    <n v="117.79360401659027"/>
    <n v="2548000"/>
    <n v="8820385.0687622782"/>
    <n v="5.3083333333333337E-2"/>
    <n v="0.18375802226588081"/>
    <n v="0"/>
    <n v="0"/>
    <n v="3.461689587426326"/>
    <n v="3.461689587426326"/>
    <s v=""/>
  </r>
  <r>
    <n v="12"/>
    <x v="0"/>
    <x v="1"/>
    <n v="37"/>
    <x v="0"/>
    <x v="0"/>
    <x v="0"/>
    <x v="0"/>
    <x v="0"/>
    <s v="Bogotá D.C."/>
    <x v="1"/>
    <x v="0"/>
    <d v="1899-12-30T06:00:00"/>
    <d v="1899-12-30T07:45:00"/>
    <x v="3"/>
    <d v="1899-12-30T17:00:00"/>
    <x v="2"/>
    <d v="1899-12-30T18:30:00"/>
    <x v="2"/>
    <x v="1"/>
    <x v="1"/>
    <x v="2"/>
    <x v="2"/>
    <s v=""/>
    <x v="4"/>
    <x v="2"/>
    <n v="3.461689587426326"/>
    <x v="3"/>
    <x v="2"/>
    <n v="3.461689587426326"/>
    <n v="9.25"/>
    <n v="7.5"/>
    <n v="25.962671905697444"/>
    <x v="1"/>
    <n v="97.500000000000014"/>
    <n v="337.51473477406682"/>
    <x v="1"/>
    <n v="6.9233791748526521"/>
    <n v="6.9233791748526521"/>
    <n v="0.42500000000000004"/>
    <n v="1.4712180746561887"/>
    <x v="2"/>
    <n v="12.912758000000011"/>
    <n v="44.699959913556029"/>
    <x v="1"/>
    <n v="44.784912556427919"/>
    <n v="155.03146547038506"/>
    <n v="5.5159267608173126"/>
    <n v="19.094426232927514"/>
    <n v="33.177083333333336"/>
    <n v="114.84876391617551"/>
    <n v="926100"/>
    <n v="3205870.7269155206"/>
    <n v="1.1873076923076924E-2"/>
    <n v="4.1100906755327189E-2"/>
    <n v="15"/>
    <n v="51.925343811394889"/>
    <n v="3.461689587426326"/>
    <n v="3.461689587426326"/>
    <s v=""/>
  </r>
  <r>
    <n v="13"/>
    <x v="0"/>
    <x v="1"/>
    <n v="35"/>
    <x v="0"/>
    <x v="0"/>
    <x v="0"/>
    <x v="0"/>
    <x v="1"/>
    <s v="Bogotá D.C."/>
    <x v="8"/>
    <x v="0"/>
    <d v="1899-12-30T06:00:00"/>
    <d v="1899-12-30T06:30:00"/>
    <x v="2"/>
    <d v="1899-12-30T17:00:00"/>
    <x v="2"/>
    <d v="1899-12-30T17:30:00"/>
    <x v="0"/>
    <x v="0"/>
    <x v="0"/>
    <x v="0"/>
    <x v="0"/>
    <s v=""/>
    <x v="0"/>
    <x v="0"/>
    <n v="0"/>
    <x v="0"/>
    <x v="0"/>
    <n v="0"/>
    <n v="10.500000000000002"/>
    <n v="0"/>
    <n v="0"/>
    <x v="0"/>
    <n v="29.999999999999932"/>
    <n v="103.85068762278955"/>
    <x v="0"/>
    <n v="6.9233791748526521"/>
    <n v="0"/>
    <s v=""/>
    <n v="0"/>
    <x v="0"/>
    <n v="5.6228680000000111"/>
    <n v="19.464623607072728"/>
    <x v="0"/>
    <n v="0"/>
    <n v="0"/>
    <n v="0"/>
    <n v="0"/>
    <n v="10.208333333333311"/>
    <n v="35.338081204977001"/>
    <n v="897214.61187214591"/>
    <n v="3105878.47960456"/>
    <n v="3.738394216133941E-2"/>
    <n v="0.12941160331685667"/>
    <n v="59.999999999999865"/>
    <n v="207.7013752455791"/>
    <n v="0"/>
    <n v="3.461689587426326"/>
    <s v=""/>
  </r>
  <r>
    <n v="14"/>
    <x v="0"/>
    <x v="0"/>
    <n v="34"/>
    <x v="0"/>
    <x v="0"/>
    <x v="0"/>
    <x v="0"/>
    <x v="1"/>
    <s v="Bogotá D.C."/>
    <x v="0"/>
    <x v="7"/>
    <d v="1899-12-30T06:00:00"/>
    <d v="1899-12-30T07:30:00"/>
    <x v="3"/>
    <d v="1899-12-30T16:30:00"/>
    <x v="1"/>
    <d v="1899-12-30T18:00:00"/>
    <x v="1"/>
    <x v="1"/>
    <x v="1"/>
    <x v="2"/>
    <x v="2"/>
    <s v=""/>
    <x v="4"/>
    <x v="2"/>
    <n v="3.461689587426326"/>
    <x v="4"/>
    <x v="2"/>
    <n v="3.461689587426326"/>
    <n v="9"/>
    <n v="10"/>
    <n v="34.616895874263264"/>
    <x v="1"/>
    <n v="90"/>
    <n v="311.55206286836932"/>
    <x v="1"/>
    <n v="6.9233791748526521"/>
    <n v="6.9233791748526521"/>
    <n v="0.56666666666666665"/>
    <n v="1.9616240995415848"/>
    <x v="3"/>
    <n v="14.68014500000001"/>
    <n v="50.818105088408679"/>
    <x v="1"/>
    <n v="339.0650670842997"/>
    <n v="1173.7380121857291"/>
    <n v="41.760896034621609"/>
    <n v="144.56325896464298"/>
    <n v="30.625"/>
    <n v="106.01424361493123"/>
    <n v="1617000"/>
    <n v="5597552.0628683688"/>
    <n v="6.7375000000000004E-2"/>
    <n v="0.23323133595284873"/>
    <n v="20"/>
    <n v="69.233791748526528"/>
    <n v="3.461689587426326"/>
    <n v="3.461689587426326"/>
    <s v=""/>
  </r>
  <r>
    <n v="15"/>
    <x v="0"/>
    <x v="0"/>
    <n v="39"/>
    <x v="0"/>
    <x v="0"/>
    <x v="0"/>
    <x v="0"/>
    <x v="1"/>
    <s v="Tabio"/>
    <x v="10"/>
    <x v="1"/>
    <d v="1899-12-30T05:00:00"/>
    <d v="1899-12-30T08:00:00"/>
    <x v="1"/>
    <d v="1899-12-30T16:00:00"/>
    <x v="1"/>
    <d v="1899-12-30T19:30:00"/>
    <x v="5"/>
    <x v="1"/>
    <x v="1"/>
    <x v="3"/>
    <x v="1"/>
    <s v=""/>
    <x v="5"/>
    <x v="1"/>
    <n v="0"/>
    <x v="5"/>
    <x v="1"/>
    <n v="0"/>
    <n v="8"/>
    <n v="27.5"/>
    <n v="95.196463654223962"/>
    <x v="2"/>
    <n v="195"/>
    <n v="675.02946954813353"/>
    <x v="3"/>
    <n v="6.9233791748526521"/>
    <n v="6.9233791748526521"/>
    <n v="7.4662499999999996"/>
    <n v="25.845839882121805"/>
    <x v="4"/>
    <n v="36.327673000000004"/>
    <n v="125.7551273595285"/>
    <x v="2"/>
    <n v="599.70388617431888"/>
    <n v="2075.9886983087422"/>
    <n v="73.862435483091801"/>
    <n v="255.68882381376767"/>
    <n v="66.354166666666671"/>
    <n v="229.69752783235103"/>
    <n v="4459000"/>
    <n v="15435673.870333988"/>
    <n v="0.18579166666666666"/>
    <n v="0.64315307793058285"/>
    <n v="55"/>
    <n v="190.39292730844792"/>
    <n v="0"/>
    <n v="3.461689587426326"/>
    <s v=""/>
  </r>
  <r>
    <n v="16"/>
    <x v="0"/>
    <x v="0"/>
    <n v="45"/>
    <x v="1"/>
    <x v="2"/>
    <x v="0"/>
    <x v="0"/>
    <x v="2"/>
    <s v="Bogotá D.C."/>
    <x v="4"/>
    <x v="8"/>
    <d v="1899-12-30T05:00:00"/>
    <d v="1899-12-30T07:00:00"/>
    <x v="3"/>
    <d v="1899-12-30T16:30:00"/>
    <x v="1"/>
    <d v="1899-12-30T18:45:00"/>
    <x v="2"/>
    <x v="1"/>
    <x v="1"/>
    <x v="2"/>
    <x v="2"/>
    <s v=""/>
    <x v="2"/>
    <x v="1"/>
    <n v="0"/>
    <x v="2"/>
    <x v="1"/>
    <n v="0"/>
    <n v="9.5"/>
    <n v="10"/>
    <n v="34.616895874263264"/>
    <x v="1"/>
    <n v="127.5"/>
    <n v="441.36542239685656"/>
    <x v="3"/>
    <n v="6.9233791748526521"/>
    <n v="6.9233791748526521"/>
    <n v="0.56666666666666665"/>
    <n v="1.9616240995415848"/>
    <x v="3"/>
    <n v="22"/>
    <n v="76.157170923379169"/>
    <x v="2"/>
    <n v="51.244317788461537"/>
    <n v="177.39192130308297"/>
    <n v="6.3114983974358978"/>
    <n v="21.848448283461792"/>
    <n v="43.385416666666664"/>
    <n v="150.18684512115257"/>
    <n v="588000"/>
    <n v="2035473.4774066797"/>
    <n v="1.225E-2"/>
    <n v="4.2405697445972494E-2"/>
    <n v="20"/>
    <n v="69.233791748526528"/>
    <n v="3.461689587426326"/>
    <n v="3.461689587426326"/>
    <s v=""/>
  </r>
  <r>
    <n v="17"/>
    <x v="0"/>
    <x v="1"/>
    <n v="51"/>
    <x v="2"/>
    <x v="1"/>
    <x v="0"/>
    <x v="0"/>
    <x v="1"/>
    <s v="Bogotá D.C."/>
    <x v="8"/>
    <x v="9"/>
    <d v="1899-12-30T06:00:00"/>
    <d v="1899-12-30T06:50:00"/>
    <x v="2"/>
    <d v="1899-12-30T16:40:00"/>
    <x v="1"/>
    <d v="1899-12-30T17:40:00"/>
    <x v="1"/>
    <x v="1"/>
    <x v="1"/>
    <x v="2"/>
    <x v="2"/>
    <s v=""/>
    <x v="2"/>
    <x v="1"/>
    <n v="3.461689587426326"/>
    <x v="1"/>
    <x v="1"/>
    <n v="0"/>
    <n v="9.8333333333333357"/>
    <n v="12.5"/>
    <n v="43.271119842829073"/>
    <x v="1"/>
    <n v="54.999999999999964"/>
    <n v="190.39292730844781"/>
    <x v="2"/>
    <n v="6.9233791748526521"/>
    <n v="6.9233791748526521"/>
    <n v="0.70833333333333348"/>
    <n v="2.4520301244269813"/>
    <x v="3"/>
    <n v="3.6287569999999931"/>
    <n v="12.561630322200369"/>
    <x v="3"/>
    <n v="70.160850717729303"/>
    <n v="242.87508637453641"/>
    <n v="8.6413502214170492"/>
    <n v="29.913672082783577"/>
    <n v="18.715277777777768"/>
    <n v="64.786482209124614"/>
    <n v="1470000"/>
    <n v="5088683.6935166996"/>
    <n v="6.1249999999999999E-2"/>
    <n v="0.21202848722986248"/>
    <n v="25"/>
    <n v="86.542239685658146"/>
    <n v="3.461689587426326"/>
    <n v="3.461689587426326"/>
    <s v=""/>
  </r>
  <r>
    <n v="18"/>
    <x v="0"/>
    <x v="0"/>
    <n v="32"/>
    <x v="0"/>
    <x v="0"/>
    <x v="0"/>
    <x v="1"/>
    <x v="1"/>
    <s v="Bogotá D.C."/>
    <x v="2"/>
    <x v="0"/>
    <d v="1899-12-30T06:30:00"/>
    <d v="1899-12-30T06:55:00"/>
    <x v="2"/>
    <d v="1899-12-30T16:30:00"/>
    <x v="1"/>
    <d v="1899-12-30T16:55:00"/>
    <x v="6"/>
    <x v="1"/>
    <x v="3"/>
    <x v="0"/>
    <x v="0"/>
    <s v=""/>
    <x v="2"/>
    <x v="1"/>
    <n v="3.461689587426326"/>
    <x v="2"/>
    <x v="1"/>
    <n v="3.461689587426326"/>
    <n v="9.5833333333333321"/>
    <n v="0"/>
    <n v="0"/>
    <x v="0"/>
    <n v="25.000000000000071"/>
    <n v="86.542239685658402"/>
    <x v="0"/>
    <n v="6.9233791748526521"/>
    <n v="0"/>
    <s v=""/>
    <n v="0"/>
    <x v="0"/>
    <n v="1.4166666666666707"/>
    <n v="4.904060248853976"/>
    <x v="4"/>
    <n v="0"/>
    <n v="0"/>
    <n v="0"/>
    <n v="0"/>
    <n v="8.5069444444444695"/>
    <n v="29.448401004147652"/>
    <n v="0"/>
    <n v="0"/>
    <n v="0"/>
    <n v="0"/>
    <n v="50.000000000000142"/>
    <n v="173.0844793713168"/>
    <n v="0"/>
    <n v="3.461689587426326"/>
    <s v=""/>
  </r>
  <r>
    <n v="19"/>
    <x v="0"/>
    <x v="0"/>
    <n v="36"/>
    <x v="0"/>
    <x v="1"/>
    <x v="0"/>
    <x v="0"/>
    <x v="3"/>
    <s v="Bogotá D.C."/>
    <x v="11"/>
    <x v="0"/>
    <d v="1899-12-30T08:00:00"/>
    <d v="1899-12-30T08:30:00"/>
    <x v="1"/>
    <d v="1899-12-30T17:00:00"/>
    <x v="2"/>
    <d v="1899-12-30T17:40:00"/>
    <x v="2"/>
    <x v="1"/>
    <x v="1"/>
    <x v="0"/>
    <x v="0"/>
    <s v=""/>
    <x v="6"/>
    <x v="3"/>
    <n v="3.461689587426326"/>
    <x v="6"/>
    <x v="3"/>
    <n v="3.461689587426326"/>
    <n v="8.5"/>
    <n v="0"/>
    <n v="0"/>
    <x v="0"/>
    <n v="35.000000000000036"/>
    <n v="121.15913555992154"/>
    <x v="2"/>
    <n v="6.9233791748526521"/>
    <n v="0"/>
    <s v=""/>
    <n v="0"/>
    <x v="0"/>
    <n v="6.4512980000000084"/>
    <n v="22.332391111984311"/>
    <x v="0"/>
    <n v="23.136324134841374"/>
    <n v="80.090772348900785"/>
    <n v="2.849581748798081"/>
    <n v="9.864367468334418"/>
    <n v="11.909722222222234"/>
    <n v="41.227761405806632"/>
    <n v="882000"/>
    <n v="3053210.2161100195"/>
    <n v="5.8799999999999998E-3"/>
    <n v="2.0354734774066796E-2"/>
    <n v="0"/>
    <n v="0"/>
    <n v="3.461689587426326"/>
    <n v="3.461689587426326"/>
    <s v=""/>
  </r>
  <r>
    <n v="20"/>
    <x v="0"/>
    <x v="0"/>
    <n v="47"/>
    <x v="1"/>
    <x v="0"/>
    <x v="0"/>
    <x v="3"/>
    <x v="1"/>
    <s v="Zipaquirá"/>
    <x v="10"/>
    <x v="0"/>
    <d v="1899-12-30T04:30:00"/>
    <d v="1899-12-30T06:50:00"/>
    <x v="2"/>
    <d v="1899-12-30T17:00:00"/>
    <x v="2"/>
    <d v="1899-12-30T19:30:00"/>
    <x v="2"/>
    <x v="1"/>
    <x v="1"/>
    <x v="4"/>
    <x v="1"/>
    <s v=""/>
    <x v="2"/>
    <x v="1"/>
    <n v="0"/>
    <x v="2"/>
    <x v="1"/>
    <n v="0"/>
    <n v="10.166666666666668"/>
    <n v="50"/>
    <n v="173.08447937131629"/>
    <x v="3"/>
    <n v="144.99999999999994"/>
    <n v="501.9449901768171"/>
    <x v="3"/>
    <n v="6.9233791748526521"/>
    <n v="6.9233791748526521"/>
    <n v="14.166666666666668"/>
    <n v="49.040602488539626"/>
    <x v="4"/>
    <n v="47.454025999999999"/>
    <n v="164.27110768565814"/>
    <x v="2"/>
    <n v="323.58435745373401"/>
    <n v="1120.1486008516292"/>
    <n v="39.854216850642189"/>
    <n v="137.96292748689888"/>
    <n v="49.34027777777775"/>
    <n v="170.80072582405577"/>
    <n v="3969000"/>
    <n v="13739445.972495088"/>
    <n v="0.16537499999999999"/>
    <n v="0.57247691552062863"/>
    <n v="0"/>
    <n v="0"/>
    <n v="3.461689587426326"/>
    <n v="3.461689587426326"/>
    <s v=""/>
  </r>
  <r>
    <n v="21"/>
    <x v="0"/>
    <x v="1"/>
    <n v="33"/>
    <x v="0"/>
    <x v="0"/>
    <x v="0"/>
    <x v="1"/>
    <x v="4"/>
    <s v="Mosquera"/>
    <x v="10"/>
    <x v="0"/>
    <d v="1899-12-30T07:00:00"/>
    <d v="1899-12-30T08:00:00"/>
    <x v="1"/>
    <d v="1899-12-30T18:00:00"/>
    <x v="0"/>
    <d v="1899-12-30T19:00:00"/>
    <x v="3"/>
    <x v="2"/>
    <x v="2"/>
    <x v="0"/>
    <x v="0"/>
    <s v=""/>
    <x v="4"/>
    <x v="2"/>
    <n v="0"/>
    <x v="3"/>
    <x v="2"/>
    <n v="0"/>
    <n v="10"/>
    <n v="0"/>
    <n v="0"/>
    <x v="0"/>
    <n v="59.999999999999943"/>
    <n v="207.70137524557936"/>
    <x v="2"/>
    <n v="6.9233791748526521"/>
    <n v="0"/>
    <s v=""/>
    <n v="0"/>
    <x v="0"/>
    <n v="20.284398999999993"/>
    <n v="70.218292805500951"/>
    <x v="2"/>
    <n v="582.45387854408443"/>
    <n v="2016.274526512135"/>
    <n v="76.456580846153827"/>
    <n v="264.66894980534977"/>
    <n v="20.416666666666647"/>
    <n v="70.676162409954088"/>
    <n v="1785479.4520547946"/>
    <n v="6180775.6277417447"/>
    <n v="1.6532217148655506E-2"/>
    <n v="5.7229403960571711E-2"/>
    <n v="0"/>
    <n v="0"/>
    <n v="3.461689587426326"/>
    <n v="3.461689587426326"/>
    <s v=""/>
  </r>
  <r>
    <n v="22"/>
    <x v="0"/>
    <x v="1"/>
    <n v="46"/>
    <x v="1"/>
    <x v="1"/>
    <x v="0"/>
    <x v="1"/>
    <x v="0"/>
    <s v="Bogotá D.C."/>
    <x v="12"/>
    <x v="10"/>
    <d v="1899-12-30T05:30:00"/>
    <d v="1899-12-30T07:20:00"/>
    <x v="3"/>
    <d v="1899-12-30T16:30:00"/>
    <x v="1"/>
    <d v="1899-12-30T18:20:00"/>
    <x v="1"/>
    <x v="1"/>
    <x v="1"/>
    <x v="0"/>
    <x v="0"/>
    <s v=""/>
    <x v="1"/>
    <x v="1"/>
    <n v="0"/>
    <x v="1"/>
    <x v="1"/>
    <n v="0"/>
    <n v="9.1666666666666679"/>
    <n v="0"/>
    <n v="0"/>
    <x v="0"/>
    <n v="109.99999999999994"/>
    <n v="380.78585461689568"/>
    <x v="1"/>
    <n v="6.9233791748526521"/>
    <n v="0"/>
    <s v=""/>
    <n v="0"/>
    <x v="0"/>
    <n v="30.433333333333323"/>
    <n v="105.35075311067449"/>
    <x v="2"/>
    <n v="731.13657487922683"/>
    <n v="2530.967868245968"/>
    <n v="90.050322061191594"/>
    <n v="311.72626222361413"/>
    <n v="37.430555555555536"/>
    <n v="129.57296441824923"/>
    <n v="1445500"/>
    <n v="5003872.298624754"/>
    <n v="1.8532051282051282E-2"/>
    <n v="6.4152208956727616E-2"/>
    <n v="0"/>
    <n v="0"/>
    <n v="3.461689587426326"/>
    <n v="3.461689587426326"/>
    <s v=""/>
  </r>
  <r>
    <n v="23"/>
    <x v="0"/>
    <x v="1"/>
    <n v="27"/>
    <x v="3"/>
    <x v="0"/>
    <x v="0"/>
    <x v="0"/>
    <x v="1"/>
    <s v="Bogotá D.C."/>
    <x v="0"/>
    <x v="0"/>
    <d v="1899-12-30T06:00:00"/>
    <d v="1899-12-30T07:10:00"/>
    <x v="3"/>
    <d v="1899-12-30T16:40:00"/>
    <x v="1"/>
    <d v="1899-12-30T17:50:00"/>
    <x v="0"/>
    <x v="0"/>
    <x v="0"/>
    <x v="1"/>
    <x v="1"/>
    <s v=""/>
    <x v="0"/>
    <x v="0"/>
    <n v="0"/>
    <x v="0"/>
    <x v="0"/>
    <n v="0"/>
    <n v="9.5000000000000018"/>
    <n v="20"/>
    <n v="69.233791748526528"/>
    <x v="2"/>
    <n v="69.999999999999858"/>
    <n v="242.31827111984234"/>
    <x v="1"/>
    <n v="6.9233791748526521"/>
    <n v="6.9233791748526521"/>
    <n v="5.533333333333335"/>
    <n v="19.15468238375901"/>
    <x v="4"/>
    <n v="9.6757879999999972"/>
    <n v="33.494574569744586"/>
    <x v="0"/>
    <n v="132.93392270531405"/>
    <n v="460.17597604472172"/>
    <n v="16.372785829307574"/>
    <n v="56.677502222475333"/>
    <n v="23.819444444444397"/>
    <n v="82.455522811613022"/>
    <n v="1671369.8630136985"/>
    <n v="5785763.6515326854"/>
    <n v="6.9640410958904109E-2"/>
    <n v="0.24107348548052857"/>
    <n v="99.999999999999716"/>
    <n v="346.16895874263162"/>
    <n v="0"/>
    <n v="3.461689587426326"/>
    <s v=""/>
  </r>
  <r>
    <n v="24"/>
    <x v="0"/>
    <x v="1"/>
    <n v="62"/>
    <x v="4"/>
    <x v="0"/>
    <x v="0"/>
    <x v="0"/>
    <x v="1"/>
    <s v="Sopó"/>
    <x v="10"/>
    <x v="0"/>
    <d v="1899-12-30T04:30:00"/>
    <d v="1899-12-30T07:00:00"/>
    <x v="3"/>
    <d v="1899-12-30T16:30:00"/>
    <x v="1"/>
    <d v="1899-12-30T19:30:00"/>
    <x v="2"/>
    <x v="1"/>
    <x v="1"/>
    <x v="4"/>
    <x v="1"/>
    <s v=""/>
    <x v="2"/>
    <x v="1"/>
    <n v="0"/>
    <x v="2"/>
    <x v="1"/>
    <n v="0"/>
    <n v="9.5"/>
    <n v="35"/>
    <n v="121.15913555992141"/>
    <x v="3"/>
    <n v="165"/>
    <n v="571.17878192534374"/>
    <x v="3"/>
    <n v="6.9233791748526521"/>
    <n v="6.9233791748526521"/>
    <n v="9.9166666666666679"/>
    <n v="34.328421741977735"/>
    <x v="4"/>
    <n v="36.540445999999989"/>
    <n v="126.4916814381139"/>
    <x v="2"/>
    <n v="238.42500786834313"/>
    <n v="825.35336711988327"/>
    <n v="29.365578858550492"/>
    <n v="101.65451856339089"/>
    <n v="56.145833333333336"/>
    <n v="194.35944662737393"/>
    <n v="3557400"/>
    <n v="12314614.538310412"/>
    <n v="0.148225"/>
    <n v="0.5131089390962672"/>
    <n v="0"/>
    <n v="0"/>
    <n v="3.461689587426326"/>
    <n v="3.461689587426326"/>
    <s v=""/>
  </r>
  <r>
    <n v="25"/>
    <x v="0"/>
    <x v="1"/>
    <n v="44"/>
    <x v="1"/>
    <x v="1"/>
    <x v="0"/>
    <x v="1"/>
    <x v="2"/>
    <s v="Bogotá D.C."/>
    <x v="7"/>
    <x v="1"/>
    <d v="1899-12-30T08:00:00"/>
    <d v="1899-12-30T08:30:00"/>
    <x v="1"/>
    <d v="1899-12-30T17:00:00"/>
    <x v="2"/>
    <d v="1899-12-30T17:30:00"/>
    <x v="3"/>
    <x v="2"/>
    <x v="2"/>
    <x v="0"/>
    <x v="0"/>
    <s v=""/>
    <x v="4"/>
    <x v="2"/>
    <n v="0"/>
    <x v="3"/>
    <x v="2"/>
    <n v="0"/>
    <n v="8.5"/>
    <n v="0"/>
    <n v="0"/>
    <x v="0"/>
    <n v="29.999999999999972"/>
    <n v="103.85068762278968"/>
    <x v="0"/>
    <n v="6.9233791748526521"/>
    <n v="0"/>
    <s v=""/>
    <n v="0"/>
    <x v="0"/>
    <n v="6.1208019999999976"/>
    <n v="21.188316550098222"/>
    <x v="0"/>
    <n v="351.51003139904606"/>
    <n v="1216.8186155699786"/>
    <n v="46.141430461538441"/>
    <n v="159.72730937766352"/>
    <n v="10.208333333333323"/>
    <n v="35.338081204977044"/>
    <n v="414821.91780821915"/>
    <n v="1435984.7135129315"/>
    <n v="8.6421232876712321E-3"/>
    <n v="2.9916348198186071E-2"/>
    <n v="0"/>
    <n v="0"/>
    <n v="3.461689587426326"/>
    <n v="3.461689587426326"/>
    <s v=""/>
  </r>
  <r>
    <n v="26"/>
    <x v="0"/>
    <x v="0"/>
    <n v="48"/>
    <x v="1"/>
    <x v="1"/>
    <x v="0"/>
    <x v="3"/>
    <x v="1"/>
    <s v="Bogotá D.C."/>
    <x v="7"/>
    <x v="0"/>
    <d v="1899-12-30T05:30:00"/>
    <d v="1899-12-30T07:00:00"/>
    <x v="3"/>
    <d v="1899-12-30T16:30:00"/>
    <x v="1"/>
    <d v="1899-12-30T18:30:00"/>
    <x v="1"/>
    <x v="1"/>
    <x v="1"/>
    <x v="5"/>
    <x v="1"/>
    <s v=""/>
    <x v="1"/>
    <x v="1"/>
    <n v="0"/>
    <x v="1"/>
    <x v="1"/>
    <n v="0"/>
    <n v="9.5"/>
    <n v="10"/>
    <n v="34.616895874263264"/>
    <x v="1"/>
    <n v="105.00000000000006"/>
    <n v="363.47740667976444"/>
    <x v="1"/>
    <n v="6.9233791748526521"/>
    <n v="6.9233791748526521"/>
    <n v="3"/>
    <n v="10.385068762278978"/>
    <x v="5"/>
    <n v="8.623818"/>
    <n v="29.852980974459726"/>
    <x v="0"/>
    <n v="123.05942306791304"/>
    <n v="425.9935234688856"/>
    <n v="15.496814565217393"/>
    <n v="53.645161618689677"/>
    <n v="35.729166666666686"/>
    <n v="123.68328421741984"/>
    <n v="1911000"/>
    <n v="6615288.8015717091"/>
    <n v="7.9625000000000001E-2"/>
    <n v="0.27563703339882123"/>
    <n v="0"/>
    <n v="0"/>
    <n v="3.461689587426326"/>
    <n v="3.461689587426326"/>
    <s v=""/>
  </r>
  <r>
    <n v="27"/>
    <x v="0"/>
    <x v="0"/>
    <n v="32"/>
    <x v="0"/>
    <x v="0"/>
    <x v="0"/>
    <x v="1"/>
    <x v="2"/>
    <s v="Bogotá D.C."/>
    <x v="0"/>
    <x v="11"/>
    <d v="1899-12-30T06:30:00"/>
    <d v="1899-12-30T07:30:00"/>
    <x v="3"/>
    <d v="1899-12-30T16:10:00"/>
    <x v="1"/>
    <d v="1899-12-30T17:30:00"/>
    <x v="2"/>
    <x v="1"/>
    <x v="1"/>
    <x v="3"/>
    <x v="1"/>
    <s v=""/>
    <x v="2"/>
    <x v="1"/>
    <n v="0"/>
    <x v="2"/>
    <x v="1"/>
    <n v="0"/>
    <n v="8.6666666666666679"/>
    <n v="10"/>
    <n v="34.616895874263264"/>
    <x v="1"/>
    <n v="69.999999999999943"/>
    <n v="242.31827111984262"/>
    <x v="1"/>
    <n v="6.9233791748526521"/>
    <n v="6.9233791748526521"/>
    <n v="2.7149999999999999"/>
    <n v="9.3984872298624751"/>
    <x v="1"/>
    <n v="7.890428"/>
    <n v="27.31421244793713"/>
    <x v="0"/>
    <n v="51.391596116813808"/>
    <n v="177.90175315879358"/>
    <n v="6.329637909746503"/>
    <n v="21.911241644348404"/>
    <n v="23.819444444444425"/>
    <n v="82.455522811613122"/>
    <n v="1445500"/>
    <n v="5003872.298624754"/>
    <n v="3.0114583333333333E-2"/>
    <n v="0.10424733955468238"/>
    <n v="20"/>
    <n v="69.233791748526528"/>
    <n v="3.461689587426326"/>
    <n v="3.461689587426326"/>
    <s v=""/>
  </r>
  <r>
    <n v="28"/>
    <x v="0"/>
    <x v="0"/>
    <n v="45"/>
    <x v="1"/>
    <x v="0"/>
    <x v="0"/>
    <x v="0"/>
    <x v="2"/>
    <s v="Bogotá D.C."/>
    <x v="0"/>
    <x v="2"/>
    <d v="1899-12-30T05:20:00"/>
    <d v="1899-12-30T06:55:00"/>
    <x v="2"/>
    <d v="1899-12-30T16:30:00"/>
    <x v="1"/>
    <d v="1899-12-30T18:45:00"/>
    <x v="2"/>
    <x v="1"/>
    <x v="1"/>
    <x v="2"/>
    <x v="2"/>
    <s v=""/>
    <x v="0"/>
    <x v="0"/>
    <n v="3.461689587426326"/>
    <x v="2"/>
    <x v="1"/>
    <n v="0"/>
    <n v="9.5833333333333321"/>
    <n v="20"/>
    <n v="69.233791748526528"/>
    <x v="2"/>
    <n v="115.00000000000003"/>
    <n v="398.09430255402759"/>
    <x v="1"/>
    <n v="6.9233791748526521"/>
    <n v="6.9233791748526521"/>
    <n v="1.1333333333333333"/>
    <n v="3.9232481990831696"/>
    <x v="1"/>
    <n v="22.087606000000008"/>
    <n v="76.460435701375275"/>
    <x v="2"/>
    <n v="125.24736480055292"/>
    <n v="433.56749858266056"/>
    <n v="15.426072125400646"/>
    <n v="53.400273251386913"/>
    <n v="39.131944444444457"/>
    <n v="135.46264461907884"/>
    <n v="1445500"/>
    <n v="5003872.298624754"/>
    <n v="3.0114583333333333E-2"/>
    <n v="0.10424733955468238"/>
    <n v="40"/>
    <n v="138.46758349705306"/>
    <n v="0"/>
    <n v="3.461689587426326"/>
    <s v=""/>
  </r>
  <r>
    <n v="29"/>
    <x v="0"/>
    <x v="0"/>
    <n v="54"/>
    <x v="2"/>
    <x v="0"/>
    <x v="0"/>
    <x v="0"/>
    <x v="2"/>
    <s v="Sibaté"/>
    <x v="10"/>
    <x v="12"/>
    <d v="1899-12-30T06:00:00"/>
    <d v="1899-12-30T07:00:00"/>
    <x v="3"/>
    <d v="1899-12-30T17:00:00"/>
    <x v="2"/>
    <d v="1899-12-30T18:30:00"/>
    <x v="5"/>
    <x v="1"/>
    <x v="1"/>
    <x v="1"/>
    <x v="1"/>
    <s v=""/>
    <x v="5"/>
    <x v="1"/>
    <n v="0"/>
    <x v="5"/>
    <x v="1"/>
    <n v="0"/>
    <n v="10"/>
    <n v="10"/>
    <n v="34.616895874263264"/>
    <x v="1"/>
    <n v="75.000000000000014"/>
    <n v="259.62671905697448"/>
    <x v="1"/>
    <n v="6.9233791748526521"/>
    <n v="6.9233791748526521"/>
    <n v="2.7666666666666666"/>
    <n v="9.5773411918795013"/>
    <x v="1"/>
    <n v="21.183333333333337"/>
    <n v="73.330124426981016"/>
    <x v="2"/>
    <n v="508.91269806763302"/>
    <n v="1761.697787809763"/>
    <n v="62.680152979066044"/>
    <n v="216.97923290592215"/>
    <n v="25.520833333333339"/>
    <n v="88.34520301244271"/>
    <n v="3234000"/>
    <n v="11195104.125736738"/>
    <n v="6.7375000000000004E-2"/>
    <n v="0.23323133595284873"/>
    <n v="0"/>
    <n v="0"/>
    <n v="3.461689587426326"/>
    <n v="3.461689587426326"/>
    <s v=""/>
  </r>
  <r>
    <n v="30"/>
    <x v="0"/>
    <x v="0"/>
    <n v="37"/>
    <x v="0"/>
    <x v="0"/>
    <x v="0"/>
    <x v="0"/>
    <x v="0"/>
    <s v="Bogotá D.C."/>
    <x v="7"/>
    <x v="0"/>
    <d v="1899-12-30T07:00:00"/>
    <d v="1899-12-30T08:30:00"/>
    <x v="1"/>
    <d v="1899-12-30T18:30:00"/>
    <x v="0"/>
    <d v="1899-12-30T20:00:00"/>
    <x v="1"/>
    <x v="1"/>
    <x v="1"/>
    <x v="0"/>
    <x v="0"/>
    <s v=""/>
    <x v="1"/>
    <x v="1"/>
    <n v="0"/>
    <x v="1"/>
    <x v="1"/>
    <n v="0"/>
    <n v="10"/>
    <n v="0"/>
    <n v="0"/>
    <x v="0"/>
    <n v="90"/>
    <n v="311.55206286836932"/>
    <x v="1"/>
    <n v="6.9233791748526521"/>
    <n v="0"/>
    <s v=""/>
    <n v="0"/>
    <x v="0"/>
    <n v="8.623818"/>
    <n v="29.852980974459726"/>
    <x v="0"/>
    <n v="124.30821203530435"/>
    <n v="430.31644323419698"/>
    <n v="15.310401521739129"/>
    <n v="52.999857527120518"/>
    <n v="30.625"/>
    <n v="106.01424361493123"/>
    <n v="882000"/>
    <n v="3053210.2161100195"/>
    <n v="1.1307692307692309E-2"/>
    <n v="3.9143720719359225E-2"/>
    <n v="0"/>
    <n v="0"/>
    <n v="3.461689587426326"/>
    <n v="3.461689587426326"/>
    <s v=""/>
  </r>
  <r>
    <n v="31"/>
    <x v="0"/>
    <x v="1"/>
    <n v="49"/>
    <x v="1"/>
    <x v="1"/>
    <x v="0"/>
    <x v="0"/>
    <x v="1"/>
    <s v="Bogotá D.C."/>
    <x v="0"/>
    <x v="1"/>
    <d v="1899-12-30T04:50:00"/>
    <d v="1899-12-30T05:30:00"/>
    <x v="4"/>
    <d v="1899-12-30T12:00:00"/>
    <x v="5"/>
    <d v="1899-12-30T13:30:00"/>
    <x v="1"/>
    <x v="1"/>
    <x v="1"/>
    <x v="6"/>
    <x v="3"/>
    <s v="Propulsión humana"/>
    <x v="1"/>
    <x v="1"/>
    <n v="0"/>
    <x v="1"/>
    <x v="1"/>
    <n v="0"/>
    <n v="6.5000000000000009"/>
    <n v="15"/>
    <n v="51.925343811394889"/>
    <x v="2"/>
    <n v="65"/>
    <n v="225.00982318271119"/>
    <x v="1"/>
    <n v="6.9233791748526521"/>
    <n v="6.9233791748526521"/>
    <n v="3.7500000000000004"/>
    <n v="12.981335952848724"/>
    <x v="5"/>
    <n v="9.5687060000000059"/>
    <n v="33.123889925343832"/>
    <x v="0"/>
    <n v="139.78977355101463"/>
    <n v="483.90880353023141"/>
    <n v="17.21718562801934"/>
    <n v="59.600552213300737"/>
    <n v="22.118055555555554"/>
    <n v="76.565842610783662"/>
    <n v="1176000"/>
    <n v="4070946.9548133593"/>
    <n v="4.9000000000000002E-2"/>
    <n v="0.16962278978388998"/>
    <n v="0"/>
    <n v="0"/>
    <n v="3.461689587426326"/>
    <n v="3.461689587426326"/>
    <s v=""/>
  </r>
  <r>
    <n v="32"/>
    <x v="0"/>
    <x v="0"/>
    <n v="25"/>
    <x v="3"/>
    <x v="0"/>
    <x v="0"/>
    <x v="3"/>
    <x v="1"/>
    <s v="Bogotá D.C."/>
    <x v="3"/>
    <x v="0"/>
    <d v="1899-12-30T07:00:00"/>
    <d v="1899-12-30T09:00:00"/>
    <x v="5"/>
    <d v="1899-12-30T17:00:00"/>
    <x v="2"/>
    <d v="1899-12-30T19:30:00"/>
    <x v="2"/>
    <x v="1"/>
    <x v="1"/>
    <x v="0"/>
    <x v="0"/>
    <s v=""/>
    <x v="2"/>
    <x v="1"/>
    <n v="0"/>
    <x v="2"/>
    <x v="1"/>
    <n v="0"/>
    <n v="8"/>
    <n v="0"/>
    <n v="0"/>
    <x v="0"/>
    <n v="134.99999999999994"/>
    <n v="467.32809430255384"/>
    <x v="3"/>
    <n v="6.9233791748526521"/>
    <n v="0"/>
    <s v=""/>
    <n v="0"/>
    <x v="0"/>
    <n v="26.017185000000012"/>
    <n v="90.063418408644438"/>
    <x v="2"/>
    <n v="93.30556815638225"/>
    <n v="322.99491373584584"/>
    <n v="11.491965730168276"/>
    <n v="39.781618107183697"/>
    <n v="45.937499999999979"/>
    <n v="159.02136542239677"/>
    <n v="882000"/>
    <n v="3053210.2161100195"/>
    <n v="3.6749999999999998E-2"/>
    <n v="0.12721709233791748"/>
    <n v="0"/>
    <n v="0"/>
    <n v="3.461689587426326"/>
    <n v="3.461689587426326"/>
    <s v=""/>
  </r>
  <r>
    <n v="33"/>
    <x v="0"/>
    <x v="1"/>
    <n v="27"/>
    <x v="3"/>
    <x v="0"/>
    <x v="0"/>
    <x v="0"/>
    <x v="1"/>
    <s v="Bogotá D.C."/>
    <x v="7"/>
    <x v="0"/>
    <d v="1899-12-30T06:00:00"/>
    <d v="1899-12-30T07:00:00"/>
    <x v="3"/>
    <d v="1899-12-30T17:00:00"/>
    <x v="2"/>
    <d v="1899-12-30T18:00:00"/>
    <x v="4"/>
    <x v="2"/>
    <x v="2"/>
    <x v="0"/>
    <x v="0"/>
    <s v=""/>
    <x v="3"/>
    <x v="2"/>
    <n v="0"/>
    <x v="0"/>
    <x v="0"/>
    <n v="3.461689587426326"/>
    <n v="10"/>
    <n v="0"/>
    <n v="0"/>
    <x v="0"/>
    <n v="59.999999999999986"/>
    <n v="207.70137524557953"/>
    <x v="2"/>
    <n v="6.9233791748526521"/>
    <n v="0"/>
    <s v=""/>
    <n v="0"/>
    <x v="0"/>
    <n v="8.623818"/>
    <n v="29.852980974459726"/>
    <x v="0"/>
    <n v="919.7595106811998"/>
    <n v="3183.9219210614419"/>
    <n v="120.73345199999999"/>
    <n v="417.94173364243608"/>
    <n v="20.416666666666661"/>
    <n v="70.676162409954131"/>
    <n v="1470671.2328767125"/>
    <n v="5091007.2933767531"/>
    <n v="6.1277968036529684E-2"/>
    <n v="0.21212530389069803"/>
    <n v="0"/>
    <n v="0"/>
    <n v="3.461689587426326"/>
    <n v="3.461689587426326"/>
    <s v=""/>
  </r>
  <r>
    <n v="34"/>
    <x v="0"/>
    <x v="0"/>
    <n v="33"/>
    <x v="0"/>
    <x v="0"/>
    <x v="0"/>
    <x v="3"/>
    <x v="1"/>
    <s v="Bogotá D.C."/>
    <x v="4"/>
    <x v="0"/>
    <d v="1899-12-30T06:00:00"/>
    <d v="1899-12-30T07:00:00"/>
    <x v="3"/>
    <d v="1899-12-30T17:00:00"/>
    <x v="2"/>
    <d v="1899-12-30T18:00:00"/>
    <x v="0"/>
    <x v="0"/>
    <x v="0"/>
    <x v="0"/>
    <x v="0"/>
    <s v=""/>
    <x v="0"/>
    <x v="0"/>
    <n v="0"/>
    <x v="0"/>
    <x v="0"/>
    <n v="0"/>
    <n v="10"/>
    <n v="0"/>
    <n v="0"/>
    <x v="0"/>
    <n v="59.999999999999986"/>
    <n v="207.70137524557953"/>
    <x v="2"/>
    <n v="6.9233791748526521"/>
    <n v="0"/>
    <s v=""/>
    <n v="0"/>
    <x v="0"/>
    <n v="14.600259999999992"/>
    <n v="50.541568015717061"/>
    <x v="1"/>
    <n v="0"/>
    <n v="0"/>
    <n v="0"/>
    <n v="0"/>
    <n v="20.416666666666661"/>
    <n v="70.676162409954131"/>
    <n v="75178.082191780821"/>
    <n v="260243.18432596818"/>
    <n v="3.1324200913242007E-3"/>
    <n v="1.0843466013582007E-2"/>
    <n v="119.99999999999997"/>
    <n v="415.40275049115905"/>
    <n v="0"/>
    <n v="3.461689587426326"/>
    <s v=""/>
  </r>
  <r>
    <n v="35"/>
    <x v="0"/>
    <x v="0"/>
    <n v="29"/>
    <x v="3"/>
    <x v="0"/>
    <x v="0"/>
    <x v="0"/>
    <x v="2"/>
    <s v="Bogotá D.C."/>
    <x v="13"/>
    <x v="0"/>
    <d v="1899-12-30T07:30:00"/>
    <d v="1899-12-30T09:00:00"/>
    <x v="5"/>
    <d v="1899-12-30T17:00:00"/>
    <x v="2"/>
    <d v="1899-12-30T19:30:00"/>
    <x v="2"/>
    <x v="1"/>
    <x v="1"/>
    <x v="0"/>
    <x v="0"/>
    <s v=""/>
    <x v="2"/>
    <x v="1"/>
    <n v="0"/>
    <x v="2"/>
    <x v="1"/>
    <n v="0"/>
    <n v="8"/>
    <n v="0"/>
    <n v="0"/>
    <x v="0"/>
    <n v="119.99999999999997"/>
    <n v="415.40275049115905"/>
    <x v="1"/>
    <n v="6.9233791748526521"/>
    <n v="0"/>
    <s v=""/>
    <n v="0"/>
    <x v="0"/>
    <n v="17.594754999999992"/>
    <n v="60.907580176817262"/>
    <x v="2"/>
    <n v="42.066775270456709"/>
    <n v="145.62211793034325"/>
    <n v="5.1811478064903822"/>
    <n v="17.935525412644505"/>
    <n v="40.833333333333321"/>
    <n v="141.35232481990826"/>
    <n v="578200"/>
    <n v="2001548.9194499017"/>
    <n v="1.2045833333333334E-2"/>
    <n v="4.1698935821872951E-2"/>
    <n v="0"/>
    <n v="0"/>
    <n v="3.461689587426326"/>
    <n v="3.461689587426326"/>
    <s v=""/>
  </r>
  <r>
    <n v="36"/>
    <x v="0"/>
    <x v="0"/>
    <n v="57"/>
    <x v="2"/>
    <x v="0"/>
    <x v="0"/>
    <x v="1"/>
    <x v="2"/>
    <s v="Bogotá D.C."/>
    <x v="2"/>
    <x v="0"/>
    <d v="1899-12-30T07:00:00"/>
    <d v="1899-12-30T07:10:00"/>
    <x v="3"/>
    <d v="1899-12-30T17:00:00"/>
    <x v="2"/>
    <d v="1899-12-30T17:10:00"/>
    <x v="6"/>
    <x v="1"/>
    <x v="3"/>
    <x v="0"/>
    <x v="0"/>
    <s v=""/>
    <x v="6"/>
    <x v="3"/>
    <n v="0"/>
    <x v="6"/>
    <x v="3"/>
    <n v="0"/>
    <n v="9.8333333333333339"/>
    <n v="0"/>
    <n v="0"/>
    <x v="0"/>
    <n v="9.9999999999999645"/>
    <n v="34.616895874263136"/>
    <x v="0"/>
    <n v="6.9233791748526521"/>
    <n v="0"/>
    <s v=""/>
    <n v="0"/>
    <x v="0"/>
    <n v="0.56666666666666465"/>
    <n v="1.9616240995415777"/>
    <x v="4"/>
    <n v="0"/>
    <n v="0"/>
    <n v="0"/>
    <n v="0"/>
    <n v="3.4027777777777657"/>
    <n v="11.779360401658984"/>
    <n v="0"/>
    <n v="0"/>
    <n v="0"/>
    <n v="0"/>
    <n v="19.999999999999929"/>
    <n v="69.233791748526272"/>
    <n v="3.461689587426326"/>
    <n v="3.461689587426326"/>
    <s v=""/>
  </r>
  <r>
    <n v="37"/>
    <x v="0"/>
    <x v="1"/>
    <n v="31"/>
    <x v="0"/>
    <x v="0"/>
    <x v="0"/>
    <x v="0"/>
    <x v="1"/>
    <s v="Bogotá D.C."/>
    <x v="4"/>
    <x v="0"/>
    <d v="1899-12-30T07:15:00"/>
    <d v="1899-12-30T07:45:00"/>
    <x v="3"/>
    <d v="1899-12-30T17:20:00"/>
    <x v="2"/>
    <d v="1899-12-30T17:50:00"/>
    <x v="0"/>
    <x v="0"/>
    <x v="0"/>
    <x v="0"/>
    <x v="0"/>
    <s v=""/>
    <x v="0"/>
    <x v="0"/>
    <n v="0"/>
    <x v="0"/>
    <x v="0"/>
    <n v="0"/>
    <n v="9.5833333333333321"/>
    <n v="0"/>
    <n v="0"/>
    <x v="0"/>
    <n v="29.999999999999972"/>
    <n v="103.85068762278968"/>
    <x v="0"/>
    <n v="6.9233791748526521"/>
    <n v="0"/>
    <s v=""/>
    <n v="0"/>
    <x v="0"/>
    <n v="7.4999999999999929"/>
    <n v="25.96267190569742"/>
    <x v="0"/>
    <n v="0"/>
    <n v="0"/>
    <n v="0"/>
    <n v="0"/>
    <n v="10.208333333333323"/>
    <n v="35.338081204977044"/>
    <n v="335616.43835616438"/>
    <n v="1161799.9300266437"/>
    <n v="1.3984018264840182E-2"/>
    <n v="4.8408330417776819E-2"/>
    <n v="59.999999999999943"/>
    <n v="207.70137524557936"/>
    <n v="0"/>
    <n v="3.461689587426326"/>
    <s v=""/>
  </r>
  <r>
    <n v="38"/>
    <x v="0"/>
    <x v="0"/>
    <n v="53"/>
    <x v="2"/>
    <x v="0"/>
    <x v="0"/>
    <x v="1"/>
    <x v="0"/>
    <s v="Bogotá D.C."/>
    <x v="13"/>
    <x v="0"/>
    <d v="1899-12-30T07:30:00"/>
    <d v="1899-12-30T09:00:00"/>
    <x v="5"/>
    <d v="1899-12-30T16:30:00"/>
    <x v="1"/>
    <d v="1899-12-30T18:00:00"/>
    <x v="2"/>
    <x v="1"/>
    <x v="1"/>
    <x v="1"/>
    <x v="1"/>
    <s v=""/>
    <x v="2"/>
    <x v="1"/>
    <n v="0"/>
    <x v="2"/>
    <x v="1"/>
    <n v="0"/>
    <n v="7.5"/>
    <n v="20"/>
    <n v="69.233791748526528"/>
    <x v="2"/>
    <n v="90"/>
    <n v="311.55206286836932"/>
    <x v="1"/>
    <n v="6.9233791748526521"/>
    <n v="6.9233791748526521"/>
    <n v="5.5333333333333332"/>
    <n v="19.154682383759003"/>
    <x v="4"/>
    <n v="17.594754999999992"/>
    <n v="60.907580176817262"/>
    <x v="2"/>
    <n v="82.010862621813075"/>
    <n v="283.89614919378118"/>
    <n v="10.100855086931357"/>
    <n v="34.966024878532515"/>
    <n v="30.625"/>
    <n v="106.01424361493123"/>
    <n v="578200"/>
    <n v="2001548.9194499017"/>
    <n v="7.4128205128205131E-3"/>
    <n v="2.5660883582691047E-2"/>
    <n v="0"/>
    <n v="0"/>
    <n v="3.461689587426326"/>
    <n v="3.461689587426326"/>
    <s v=""/>
  </r>
  <r>
    <n v="39"/>
    <x v="0"/>
    <x v="0"/>
    <n v="41"/>
    <x v="1"/>
    <x v="0"/>
    <x v="0"/>
    <x v="1"/>
    <x v="1"/>
    <s v="Bogotá D.C."/>
    <x v="4"/>
    <x v="0"/>
    <d v="1899-12-30T08:00:00"/>
    <d v="1899-12-30T09:00:00"/>
    <x v="5"/>
    <d v="1899-12-30T18:30:00"/>
    <x v="0"/>
    <d v="1899-12-30T19:30:00"/>
    <x v="2"/>
    <x v="1"/>
    <x v="1"/>
    <x v="0"/>
    <x v="0"/>
    <s v=""/>
    <x v="3"/>
    <x v="2"/>
    <n v="3.461689587426326"/>
    <x v="4"/>
    <x v="2"/>
    <n v="3.461689587426326"/>
    <n v="9.5"/>
    <n v="0"/>
    <n v="0"/>
    <x v="0"/>
    <n v="59.999999999999986"/>
    <n v="207.70137524557953"/>
    <x v="2"/>
    <n v="6.9233791748526521"/>
    <n v="0"/>
    <s v=""/>
    <n v="0"/>
    <x v="0"/>
    <n v="14.600259999999992"/>
    <n v="50.541568015717061"/>
    <x v="1"/>
    <n v="87.268316084855726"/>
    <n v="302.09582110317444"/>
    <n v="10.74838852163461"/>
    <n v="37.207584626955168"/>
    <n v="20.416666666666661"/>
    <n v="70.676162409954131"/>
    <n v="1445500"/>
    <n v="5003872.298624754"/>
    <n v="6.0229166666666667E-2"/>
    <n v="0.20849467910936476"/>
    <n v="0"/>
    <n v="0"/>
    <n v="3.461689587426326"/>
    <n v="3.461689587426326"/>
    <s v=""/>
  </r>
  <r>
    <n v="40"/>
    <x v="0"/>
    <x v="0"/>
    <n v="33"/>
    <x v="0"/>
    <x v="0"/>
    <x v="0"/>
    <x v="1"/>
    <x v="2"/>
    <s v="Bogotá D.C."/>
    <x v="14"/>
    <x v="0"/>
    <d v="1899-12-30T14:00:00"/>
    <d v="1899-12-30T14:30:00"/>
    <x v="6"/>
    <d v="1899-12-30T20:00:00"/>
    <x v="3"/>
    <d v="1899-12-30T20:20:00"/>
    <x v="4"/>
    <x v="2"/>
    <x v="2"/>
    <x v="0"/>
    <x v="0"/>
    <s v=""/>
    <x v="3"/>
    <x v="2"/>
    <n v="0"/>
    <x v="7"/>
    <x v="4"/>
    <n v="3.461689587426326"/>
    <n v="5.5000000000000018"/>
    <n v="0"/>
    <n v="0"/>
    <x v="0"/>
    <n v="24.999999999999911"/>
    <n v="86.542239685657847"/>
    <x v="0"/>
    <n v="6.9233791748526521"/>
    <n v="0"/>
    <s v=""/>
    <n v="0"/>
    <x v="0"/>
    <n v="9.4060314999999886"/>
    <n v="32.560761302553985"/>
    <x v="0"/>
    <n v="668.79015998806585"/>
    <n v="2315.1439330038743"/>
    <n v="87.789627333333229"/>
    <n v="303.90043882383725"/>
    <n v="8.5069444444444144"/>
    <n v="29.44840100414746"/>
    <n v="3687305.9360730592"/>
    <n v="12764308.564559391"/>
    <n v="7.6818873668188736E-2"/>
    <n v="0.26592309509498735"/>
    <n v="0"/>
    <n v="0"/>
    <n v="3.461689587426326"/>
    <n v="3.461689587426326"/>
    <s v=""/>
  </r>
  <r>
    <n v="41"/>
    <x v="0"/>
    <x v="1"/>
    <n v="39"/>
    <x v="0"/>
    <x v="0"/>
    <x v="0"/>
    <x v="3"/>
    <x v="1"/>
    <s v="Bogotá D.C."/>
    <x v="6"/>
    <x v="13"/>
    <d v="1899-12-30T07:00:00"/>
    <d v="1899-12-30T08:00:00"/>
    <x v="1"/>
    <d v="1899-12-30T20:00:00"/>
    <x v="3"/>
    <d v="1899-12-30T21:00:00"/>
    <x v="1"/>
    <x v="1"/>
    <x v="1"/>
    <x v="2"/>
    <x v="2"/>
    <s v=""/>
    <x v="2"/>
    <x v="1"/>
    <n v="3.461689587426326"/>
    <x v="2"/>
    <x v="1"/>
    <n v="3.461689587426326"/>
    <n v="12"/>
    <n v="37.5"/>
    <n v="129.81335952848724"/>
    <x v="3"/>
    <n v="59.999999999999943"/>
    <n v="207.70137524557936"/>
    <x v="2"/>
    <n v="6.9233791748526521"/>
    <n v="6.9233791748526521"/>
    <n v="2.125"/>
    <n v="7.3560903732809431"/>
    <x v="1"/>
    <n v="8.3499999999999837"/>
    <n v="28.905108055009766"/>
    <x v="0"/>
    <n v="209.37092826086902"/>
    <n v="724.77716227043459"/>
    <n v="25.787137681159354"/>
    <n v="89.267066000398387"/>
    <n v="20.416666666666647"/>
    <n v="70.676162409954088"/>
    <n v="4116000"/>
    <n v="14248314.341846758"/>
    <n v="0.17150000000000001"/>
    <n v="0.59367976424361502"/>
    <n v="75"/>
    <n v="259.62671905697448"/>
    <n v="0"/>
    <n v="3.461689587426326"/>
    <s v=""/>
  </r>
  <r>
    <n v="42"/>
    <x v="0"/>
    <x v="0"/>
    <n v="47"/>
    <x v="1"/>
    <x v="1"/>
    <x v="0"/>
    <x v="0"/>
    <x v="0"/>
    <s v="Bogotá D.C."/>
    <x v="6"/>
    <x v="14"/>
    <d v="1899-12-30T06:30:00"/>
    <d v="1899-12-30T08:00:00"/>
    <x v="1"/>
    <d v="1899-12-30T18:00:00"/>
    <x v="0"/>
    <d v="1899-12-30T20:00:00"/>
    <x v="1"/>
    <x v="1"/>
    <x v="1"/>
    <x v="0"/>
    <x v="0"/>
    <s v=""/>
    <x v="2"/>
    <x v="1"/>
    <n v="3.461689587426326"/>
    <x v="1"/>
    <x v="1"/>
    <n v="0"/>
    <n v="10"/>
    <n v="0"/>
    <n v="0"/>
    <x v="0"/>
    <n v="105.00000000000003"/>
    <n v="363.47740667976433"/>
    <x v="1"/>
    <n v="6.9233791748526521"/>
    <n v="0"/>
    <s v=""/>
    <n v="0"/>
    <x v="0"/>
    <n v="5.7033359999999931"/>
    <n v="19.74317884479369"/>
    <x v="0"/>
    <n v="137.01810126260852"/>
    <n v="474.31413442969784"/>
    <n v="16.875813043478242"/>
    <n v="58.418826291962006"/>
    <n v="35.729166666666679"/>
    <n v="123.68328421741981"/>
    <n v="2940000"/>
    <n v="10177367.387033399"/>
    <n v="3.7692307692307692E-2"/>
    <n v="0.13047906906453074"/>
    <n v="0"/>
    <n v="0"/>
    <n v="3.461689587426326"/>
    <n v="3.461689587426326"/>
    <s v=""/>
  </r>
  <r>
    <n v="43"/>
    <x v="0"/>
    <x v="1"/>
    <n v="60"/>
    <x v="4"/>
    <x v="0"/>
    <x v="0"/>
    <x v="1"/>
    <x v="0"/>
    <s v="Bogotá D.C."/>
    <x v="13"/>
    <x v="1"/>
    <d v="1899-12-30T07:00:00"/>
    <d v="1899-12-30T08:15:00"/>
    <x v="1"/>
    <d v="1899-12-30T17:30:00"/>
    <x v="2"/>
    <d v="1899-12-30T19:00:00"/>
    <x v="2"/>
    <x v="1"/>
    <x v="1"/>
    <x v="1"/>
    <x v="1"/>
    <s v=""/>
    <x v="2"/>
    <x v="1"/>
    <n v="0"/>
    <x v="2"/>
    <x v="1"/>
    <n v="0"/>
    <n v="9.25"/>
    <n v="15"/>
    <n v="51.925343811394889"/>
    <x v="2"/>
    <n v="82.499999999999986"/>
    <n v="285.58939096267187"/>
    <x v="1"/>
    <n v="6.9233791748526521"/>
    <n v="6.9233791748526521"/>
    <n v="4.1500000000000004"/>
    <n v="14.366011787819254"/>
    <x v="5"/>
    <n v="23.217623000000003"/>
    <n v="80.372203783889987"/>
    <x v="2"/>
    <n v="128.20258242068218"/>
    <n v="443.79754464684083"/>
    <n v="15.790051042058602"/>
    <n v="54.660255277224472"/>
    <n v="28.072916666666661"/>
    <n v="97.179723313686949"/>
    <n v="867300"/>
    <n v="3002323.3791748527"/>
    <n v="1.1119230769230768E-2"/>
    <n v="3.8491325374036565E-2"/>
    <n v="0"/>
    <n v="0"/>
    <n v="3.461689587426326"/>
    <n v="3.461689587426326"/>
    <s v=""/>
  </r>
  <r>
    <n v="44"/>
    <x v="0"/>
    <x v="0"/>
    <n v="58"/>
    <x v="2"/>
    <x v="0"/>
    <x v="0"/>
    <x v="0"/>
    <x v="1"/>
    <s v="Bogotá D.C."/>
    <x v="7"/>
    <x v="15"/>
    <d v="1899-12-30T06:30:00"/>
    <d v="1899-12-30T07:00:00"/>
    <x v="3"/>
    <d v="1899-12-30T17:00:00"/>
    <x v="2"/>
    <d v="1899-12-30T17:30:00"/>
    <x v="6"/>
    <x v="1"/>
    <x v="3"/>
    <x v="0"/>
    <x v="0"/>
    <s v=""/>
    <x v="6"/>
    <x v="3"/>
    <n v="0"/>
    <x v="6"/>
    <x v="3"/>
    <n v="0"/>
    <n v="10"/>
    <n v="0"/>
    <n v="0"/>
    <x v="0"/>
    <n v="29.999999999999972"/>
    <n v="103.85068762278968"/>
    <x v="0"/>
    <n v="6.9233791748526521"/>
    <n v="0"/>
    <s v=""/>
    <n v="0"/>
    <x v="0"/>
    <n v="1.6999999999999984"/>
    <n v="5.8848722986247486"/>
    <x v="4"/>
    <n v="0"/>
    <n v="0"/>
    <n v="0"/>
    <n v="0"/>
    <n v="10.208333333333323"/>
    <n v="35.338081204977044"/>
    <n v="0"/>
    <n v="0"/>
    <n v="0"/>
    <n v="0"/>
    <n v="59.999999999999943"/>
    <n v="207.70137524557936"/>
    <n v="0"/>
    <n v="3.461689587426326"/>
    <s v=""/>
  </r>
  <r>
    <n v="45"/>
    <x v="0"/>
    <x v="0"/>
    <n v="35"/>
    <x v="0"/>
    <x v="0"/>
    <x v="0"/>
    <x v="3"/>
    <x v="1"/>
    <s v="Chocontá"/>
    <x v="10"/>
    <x v="0"/>
    <d v="1899-12-30T05:00:00"/>
    <d v="1899-12-30T07:00:00"/>
    <x v="3"/>
    <d v="1899-12-30T16:30:00"/>
    <x v="1"/>
    <d v="1899-12-30T19:00:00"/>
    <x v="5"/>
    <x v="1"/>
    <x v="1"/>
    <x v="0"/>
    <x v="0"/>
    <s v=""/>
    <x v="5"/>
    <x v="1"/>
    <n v="0"/>
    <x v="4"/>
    <x v="2"/>
    <n v="3.461689587426326"/>
    <n v="9.5"/>
    <n v="0"/>
    <n v="0"/>
    <x v="0"/>
    <n v="134.99999999999997"/>
    <n v="467.32809430255389"/>
    <x v="3"/>
    <n v="6.9233791748526521"/>
    <n v="0"/>
    <s v=""/>
    <n v="0"/>
    <x v="0"/>
    <n v="38.249999999999993"/>
    <n v="132.40962671905694"/>
    <x v="2"/>
    <n v="551.35545652173903"/>
    <n v="1908.6214428119924"/>
    <n v="67.907608695652172"/>
    <n v="235.07506192876056"/>
    <n v="45.937499999999993"/>
    <n v="159.02136542239683"/>
    <n v="4704000"/>
    <n v="16283787.819253437"/>
    <n v="0.19600000000000001"/>
    <n v="0.67849115913555991"/>
    <n v="0"/>
    <n v="0"/>
    <n v="3.461689587426326"/>
    <n v="3.461689587426326"/>
    <s v="Revisar lugar de origen y destino"/>
  </r>
  <r>
    <n v="46"/>
    <x v="0"/>
    <x v="1"/>
    <n v="30"/>
    <x v="0"/>
    <x v="0"/>
    <x v="0"/>
    <x v="3"/>
    <x v="1"/>
    <s v="Bogotá D.C."/>
    <x v="7"/>
    <x v="0"/>
    <d v="1899-12-30T07:00:00"/>
    <d v="1899-12-30T07:30:00"/>
    <x v="3"/>
    <d v="1899-12-30T16:30:00"/>
    <x v="1"/>
    <d v="1899-12-30T18:00:00"/>
    <x v="3"/>
    <x v="2"/>
    <x v="2"/>
    <x v="0"/>
    <x v="0"/>
    <s v=""/>
    <x v="4"/>
    <x v="2"/>
    <n v="0"/>
    <x v="3"/>
    <x v="2"/>
    <n v="0"/>
    <n v="9"/>
    <n v="0"/>
    <n v="0"/>
    <x v="0"/>
    <n v="59.999999999999986"/>
    <n v="0"/>
    <x v="2"/>
    <n v="0"/>
    <n v="0"/>
    <s v=""/>
    <n v="0"/>
    <x v="0"/>
    <n v="8.623818"/>
    <n v="0"/>
    <x v="0"/>
    <n v="660.34016151470769"/>
    <n v="0"/>
    <n v="86.680427076923081"/>
    <n v="0"/>
    <n v="20.416666666666661"/>
    <n v="0"/>
    <n v="1988639.2694063927"/>
    <n v="0"/>
    <n v="8.28599695585997E-2"/>
    <n v="0"/>
    <n v="0"/>
    <n v="0"/>
    <n v="0"/>
    <n v="0"/>
    <s v="Revisar horas diligenciadas"/>
  </r>
  <r>
    <n v="47"/>
    <x v="0"/>
    <x v="1"/>
    <n v="43"/>
    <x v="1"/>
    <x v="0"/>
    <x v="0"/>
    <x v="3"/>
    <x v="1"/>
    <s v="Bogotá D.C."/>
    <x v="7"/>
    <x v="1"/>
    <d v="1899-12-30T10:00:00"/>
    <d v="1899-12-30T11:00:00"/>
    <x v="7"/>
    <d v="1899-12-30T18:00:00"/>
    <x v="0"/>
    <d v="1899-12-30T20:00:00"/>
    <x v="4"/>
    <x v="2"/>
    <x v="2"/>
    <x v="0"/>
    <x v="0"/>
    <s v=""/>
    <x v="3"/>
    <x v="2"/>
    <n v="0"/>
    <x v="4"/>
    <x v="2"/>
    <n v="0"/>
    <n v="7"/>
    <n v="0"/>
    <n v="0"/>
    <x v="0"/>
    <n v="90"/>
    <n v="311.55206286836932"/>
    <x v="1"/>
    <n v="6.9233791748526521"/>
    <n v="0"/>
    <s v=""/>
    <n v="0"/>
    <x v="0"/>
    <n v="6.1208019999999976"/>
    <n v="21.188316550098222"/>
    <x v="0"/>
    <n v="326.40217201339982"/>
    <n v="1129.9030001721228"/>
    <n v="42.845613999999983"/>
    <n v="148.31821585068755"/>
    <n v="30.625"/>
    <n v="106.01424361493123"/>
    <n v="12129178.082191778"/>
    <n v="41987449.471162893"/>
    <n v="0.50538242009132406"/>
    <n v="1.7494770612984538"/>
    <n v="0"/>
    <n v="0"/>
    <n v="3.461689587426326"/>
    <n v="3.461689587426326"/>
    <s v=""/>
  </r>
  <r>
    <n v="48"/>
    <x v="0"/>
    <x v="0"/>
    <n v="33"/>
    <x v="0"/>
    <x v="1"/>
    <x v="0"/>
    <x v="3"/>
    <x v="1"/>
    <s v="Bogotá D.C."/>
    <x v="0"/>
    <x v="1"/>
    <d v="1899-12-30T04:00:00"/>
    <d v="1899-12-30T05:25:00"/>
    <x v="4"/>
    <d v="1899-12-30T11:45:00"/>
    <x v="6"/>
    <d v="1899-12-30T13:00:00"/>
    <x v="1"/>
    <x v="1"/>
    <x v="1"/>
    <x v="3"/>
    <x v="1"/>
    <s v=""/>
    <x v="2"/>
    <x v="1"/>
    <n v="3.461689587426326"/>
    <x v="3"/>
    <x v="2"/>
    <n v="3.461689587426326"/>
    <n v="6.3333333333333321"/>
    <n v="12.5"/>
    <n v="43.271119842829073"/>
    <x v="1"/>
    <n v="80"/>
    <n v="276.93516699410611"/>
    <x v="1"/>
    <n v="6.9233791748526521"/>
    <n v="6.9233791748526521"/>
    <n v="3.3937499999999998"/>
    <n v="11.748109037328094"/>
    <x v="5"/>
    <n v="9.5687060000000059"/>
    <n v="33.123889925343832"/>
    <x v="0"/>
    <n v="139.13587143962593"/>
    <n v="481.64519740004101"/>
    <n v="17.136647876592022"/>
    <n v="59.321755517790066"/>
    <n v="27.222222222222218"/>
    <n v="94.234883213272198"/>
    <n v="2940000"/>
    <n v="10177367.387033399"/>
    <n v="0.1225"/>
    <n v="0.42405697445972496"/>
    <n v="25"/>
    <n v="86.542239685658146"/>
    <n v="3.461689587426326"/>
    <n v="3.461689587426326"/>
    <s v=""/>
  </r>
  <r>
    <n v="49"/>
    <x v="0"/>
    <x v="1"/>
    <n v="39"/>
    <x v="0"/>
    <x v="1"/>
    <x v="0"/>
    <x v="0"/>
    <x v="1"/>
    <s v="Mosquera"/>
    <x v="10"/>
    <x v="1"/>
    <d v="1899-12-30T09:59:00"/>
    <d v="1899-12-30T11:40:00"/>
    <x v="7"/>
    <d v="1899-12-30T22:00:00"/>
    <x v="7"/>
    <d v="1899-12-30T23:00:00"/>
    <x v="5"/>
    <x v="1"/>
    <x v="1"/>
    <x v="2"/>
    <x v="2"/>
    <s v=""/>
    <x v="5"/>
    <x v="1"/>
    <n v="0"/>
    <x v="5"/>
    <x v="1"/>
    <n v="0"/>
    <n v="10.333333333333332"/>
    <n v="15"/>
    <n v="51.925343811394889"/>
    <x v="2"/>
    <n v="80.500000000000071"/>
    <n v="278.66601178781951"/>
    <x v="1"/>
    <n v="6.9233791748526521"/>
    <n v="6.9233791748526521"/>
    <n v="0.85"/>
    <n v="2.942436149312377"/>
    <x v="3"/>
    <n v="17.321577754658399"/>
    <n v="59.961925351096461"/>
    <x v="2"/>
    <n v="554.00313645203505"/>
    <n v="1917.7868888575358"/>
    <n v="68.233709780770894"/>
    <n v="236.20392265956445"/>
    <n v="27.392361111111139"/>
    <n v="94.823851233355256"/>
    <n v="5488000"/>
    <n v="18997752.455795676"/>
    <n v="0.22866666666666666"/>
    <n v="0.79157301899148658"/>
    <n v="30"/>
    <n v="103.85068762278978"/>
    <n v="0"/>
    <n v="3.461689587426326"/>
    <s v=""/>
  </r>
  <r>
    <n v="50"/>
    <x v="0"/>
    <x v="0"/>
    <n v="53"/>
    <x v="2"/>
    <x v="2"/>
    <x v="0"/>
    <x v="5"/>
    <x v="0"/>
    <s v="Bogotá D.C."/>
    <x v="2"/>
    <x v="0"/>
    <d v="1899-12-30T16:00:00"/>
    <d v="1899-12-30T08:00:00"/>
    <x v="1"/>
    <d v="1899-12-30T20:00:00"/>
    <x v="3"/>
    <d v="1899-12-30T15:00:00"/>
    <x v="2"/>
    <x v="1"/>
    <x v="1"/>
    <x v="0"/>
    <x v="0"/>
    <s v=""/>
    <x v="2"/>
    <x v="1"/>
    <n v="0"/>
    <x v="2"/>
    <x v="1"/>
    <n v="0"/>
    <n v="12"/>
    <n v="0"/>
    <n v="0"/>
    <x v="0"/>
    <n v="1050"/>
    <n v="0"/>
    <x v="3"/>
    <n v="0"/>
    <n v="0"/>
    <s v=""/>
    <n v="0"/>
    <x v="0"/>
    <n v="6.1"/>
    <n v="0"/>
    <x v="0"/>
    <n v="21.876462259615383"/>
    <n v="0"/>
    <n v="2.6944110576923075"/>
    <n v="0"/>
    <n v="357.29166666666669"/>
    <n v="0"/>
    <n v="867300"/>
    <n v="0"/>
    <n v="1.1119230769230768E-2"/>
    <n v="0"/>
    <n v="0"/>
    <n v="0"/>
    <n v="0"/>
    <n v="0"/>
    <s v="Revisar horas diligenciadas"/>
  </r>
  <r>
    <n v="51"/>
    <x v="0"/>
    <x v="1"/>
    <n v="36"/>
    <x v="0"/>
    <x v="0"/>
    <x v="0"/>
    <x v="0"/>
    <x v="1"/>
    <s v="Bogotá D.C."/>
    <x v="8"/>
    <x v="1"/>
    <d v="1899-12-30T05:00:00"/>
    <d v="1899-12-30T05:30:00"/>
    <x v="4"/>
    <d v="1899-12-30T12:00:00"/>
    <x v="5"/>
    <d v="1899-12-30T12:40:00"/>
    <x v="0"/>
    <x v="0"/>
    <x v="0"/>
    <x v="0"/>
    <x v="0"/>
    <s v=""/>
    <x v="0"/>
    <x v="0"/>
    <n v="0"/>
    <x v="0"/>
    <x v="0"/>
    <n v="0"/>
    <n v="6.5000000000000009"/>
    <n v="0"/>
    <n v="0"/>
    <x v="0"/>
    <n v="34.999999999999993"/>
    <n v="121.15913555992138"/>
    <x v="2"/>
    <n v="6.9233791748526521"/>
    <n v="0"/>
    <s v=""/>
    <n v="0"/>
    <x v="0"/>
    <n v="8.7499999999999982"/>
    <n v="30.289783889980345"/>
    <x v="0"/>
    <n v="0"/>
    <n v="0"/>
    <n v="0"/>
    <n v="0"/>
    <n v="11.909722222222221"/>
    <n v="41.227761405806589"/>
    <n v="241643.83561643836"/>
    <n v="836495.94961918343"/>
    <n v="1.0068493150684931E-2"/>
    <n v="3.4853997900799308E-2"/>
    <n v="69.999999999999986"/>
    <n v="242.31827111984276"/>
    <n v="0"/>
    <n v="3.461689587426326"/>
    <s v=""/>
  </r>
  <r>
    <n v="52"/>
    <x v="0"/>
    <x v="0"/>
    <n v="43"/>
    <x v="1"/>
    <x v="1"/>
    <x v="0"/>
    <x v="1"/>
    <x v="2"/>
    <s v="Bogotá D.C."/>
    <x v="12"/>
    <x v="0"/>
    <d v="1899-12-30T08:00:00"/>
    <d v="1899-12-30T08:20:00"/>
    <x v="1"/>
    <d v="1899-12-30T16:30:00"/>
    <x v="1"/>
    <d v="1899-12-30T17:00:00"/>
    <x v="2"/>
    <x v="1"/>
    <x v="1"/>
    <x v="0"/>
    <x v="0"/>
    <s v=""/>
    <x v="2"/>
    <x v="1"/>
    <n v="0"/>
    <x v="2"/>
    <x v="1"/>
    <n v="0"/>
    <n v="8.1666666666666661"/>
    <n v="0"/>
    <n v="0"/>
    <x v="0"/>
    <n v="25.000000000000071"/>
    <n v="86.542239685658402"/>
    <x v="0"/>
    <n v="6.9233791748526521"/>
    <n v="0"/>
    <s v=""/>
    <n v="0"/>
    <x v="0"/>
    <n v="9.6218561666666815"/>
    <n v="33.307879303863835"/>
    <x v="0"/>
    <n v="46.009218207110649"/>
    <n v="159.26963159318066"/>
    <n v="5.6667181750801374"/>
    <n v="19.616419301554423"/>
    <n v="8.5069444444444695"/>
    <n v="29.448401004147652"/>
    <n v="578200"/>
    <n v="2001548.9194499017"/>
    <n v="1.2045833333333334E-2"/>
    <n v="4.1698935821872951E-2"/>
    <n v="0"/>
    <n v="0"/>
    <n v="3.461689587426326"/>
    <n v="3.461689587426326"/>
    <s v=""/>
  </r>
  <r>
    <n v="53"/>
    <x v="0"/>
    <x v="1"/>
    <n v="39"/>
    <x v="0"/>
    <x v="0"/>
    <x v="0"/>
    <x v="0"/>
    <x v="1"/>
    <s v="Mosquera"/>
    <x v="10"/>
    <x v="1"/>
    <d v="1899-12-30T10:00:00"/>
    <d v="1899-12-30T11:40:00"/>
    <x v="7"/>
    <d v="1899-12-30T18:15:00"/>
    <x v="0"/>
    <d v="1899-12-30T19:50:00"/>
    <x v="5"/>
    <x v="1"/>
    <x v="1"/>
    <x v="2"/>
    <x v="2"/>
    <s v=""/>
    <x v="5"/>
    <x v="1"/>
    <n v="0"/>
    <x v="4"/>
    <x v="2"/>
    <n v="3.461689587426326"/>
    <n v="6.5833333333333321"/>
    <n v="10"/>
    <n v="34.616895874263264"/>
    <x v="1"/>
    <n v="97.499999999999972"/>
    <n v="337.51473477406671"/>
    <x v="1"/>
    <n v="6.9233791748526521"/>
    <n v="6.9233791748526521"/>
    <n v="0.56666666666666665"/>
    <n v="1.9616240995415848"/>
    <x v="3"/>
    <n v="20.177317000000002"/>
    <n v="69.847608161100197"/>
    <x v="2"/>
    <n v="471.13024258053144"/>
    <n v="1630.9066550626649"/>
    <n v="58.026682749597441"/>
    <n v="200.87036346717227"/>
    <n v="33.177083333333321"/>
    <n v="114.84876391617546"/>
    <n v="3675000"/>
    <n v="12721709.233791748"/>
    <n v="0.15312500000000001"/>
    <n v="0.53007121807465618"/>
    <n v="20"/>
    <n v="69.233791748526528"/>
    <n v="3.461689587426326"/>
    <n v="3.461689587426326"/>
    <s v=""/>
  </r>
  <r>
    <n v="54"/>
    <x v="0"/>
    <x v="0"/>
    <n v="34"/>
    <x v="0"/>
    <x v="1"/>
    <x v="0"/>
    <x v="1"/>
    <x v="1"/>
    <s v="Bogotá D.C."/>
    <x v="9"/>
    <x v="0"/>
    <d v="1899-12-30T06:20:00"/>
    <d v="1899-12-30T07:00:00"/>
    <x v="3"/>
    <d v="1899-12-30T16:30:00"/>
    <x v="1"/>
    <d v="1899-12-30T17:10:00"/>
    <x v="2"/>
    <x v="1"/>
    <x v="1"/>
    <x v="0"/>
    <x v="0"/>
    <s v=""/>
    <x v="1"/>
    <x v="1"/>
    <n v="3.461689587426326"/>
    <x v="4"/>
    <x v="2"/>
    <n v="3.461689587426326"/>
    <n v="9.5"/>
    <n v="0"/>
    <n v="0"/>
    <x v="0"/>
    <n v="40.000000000000014"/>
    <n v="138.46758349705308"/>
    <x v="2"/>
    <n v="6.9233791748526521"/>
    <n v="0"/>
    <s v=""/>
    <n v="0"/>
    <x v="0"/>
    <n v="5.8483849999999933"/>
    <n v="20.24529345776029"/>
    <x v="0"/>
    <n v="34.956823424098523"/>
    <n v="121.00967165670255"/>
    <n v="4.3054516977163413"/>
    <n v="14.904137311151656"/>
    <n v="13.611111111111114"/>
    <n v="47.117441606636113"/>
    <n v="1445500"/>
    <n v="5003872.298624754"/>
    <n v="6.0229166666666667E-2"/>
    <n v="0.20849467910936476"/>
    <n v="0"/>
    <n v="0"/>
    <n v="3.461689587426326"/>
    <n v="3.461689587426326"/>
    <s v=""/>
  </r>
  <r>
    <n v="55"/>
    <x v="0"/>
    <x v="1"/>
    <n v="50"/>
    <x v="2"/>
    <x v="0"/>
    <x v="0"/>
    <x v="1"/>
    <x v="0"/>
    <s v="Bogotá D.C."/>
    <x v="2"/>
    <x v="2"/>
    <d v="1899-12-30T06:30:00"/>
    <d v="1899-12-30T07:30:00"/>
    <x v="3"/>
    <d v="1899-12-30T17:00:00"/>
    <x v="2"/>
    <d v="1899-12-30T18:30:00"/>
    <x v="2"/>
    <x v="1"/>
    <x v="1"/>
    <x v="2"/>
    <x v="2"/>
    <s v=""/>
    <x v="2"/>
    <x v="1"/>
    <n v="0"/>
    <x v="2"/>
    <x v="1"/>
    <n v="0"/>
    <n v="9.5"/>
    <n v="22.5"/>
    <n v="77.88801571709233"/>
    <x v="2"/>
    <n v="75.000000000000014"/>
    <n v="259.62671905697448"/>
    <x v="1"/>
    <n v="6.9233791748526521"/>
    <n v="6.9233791748526521"/>
    <n v="1.2749999999999999"/>
    <n v="4.4136542239685657"/>
    <x v="1"/>
    <n v="12.411818000000011"/>
    <n v="42.965861131630682"/>
    <x v="1"/>
    <n v="79.88005858006737"/>
    <n v="276.51996702962418"/>
    <n v="9.8384149399038563"/>
    <n v="34.057538554244786"/>
    <n v="25.520833333333339"/>
    <n v="88.34520301244271"/>
    <n v="1734600"/>
    <n v="6004646.7583497055"/>
    <n v="2.2238461538461537E-2"/>
    <n v="7.6982650748073131E-2"/>
    <n v="45"/>
    <n v="155.77603143418466"/>
    <n v="0"/>
    <n v="3.461689587426326"/>
    <s v=""/>
  </r>
  <r>
    <n v="56"/>
    <x v="0"/>
    <x v="1"/>
    <n v="42"/>
    <x v="1"/>
    <x v="0"/>
    <x v="0"/>
    <x v="0"/>
    <x v="1"/>
    <s v="Bogotá D.C."/>
    <x v="5"/>
    <x v="0"/>
    <d v="1899-12-30T06:00:00"/>
    <d v="1899-12-30T07:00:00"/>
    <x v="3"/>
    <d v="1899-12-30T16:30:00"/>
    <x v="1"/>
    <d v="1899-12-30T17:30:00"/>
    <x v="2"/>
    <x v="1"/>
    <x v="1"/>
    <x v="0"/>
    <x v="0"/>
    <s v=""/>
    <x v="2"/>
    <x v="1"/>
    <n v="0"/>
    <x v="2"/>
    <x v="1"/>
    <n v="0"/>
    <n v="9.5"/>
    <n v="0"/>
    <n v="0"/>
    <x v="0"/>
    <n v="59.999999999999986"/>
    <n v="207.70137524557953"/>
    <x v="2"/>
    <n v="6.9233791748526521"/>
    <n v="0"/>
    <s v=""/>
    <n v="0"/>
    <x v="0"/>
    <n v="12.411818000000011"/>
    <n v="42.965861131630682"/>
    <x v="1"/>
    <n v="74.187614221370268"/>
    <n v="256.81449166611867"/>
    <n v="9.1373059194711619"/>
    <n v="31.630516758562255"/>
    <n v="20.416666666666661"/>
    <n v="70.676162409954131"/>
    <n v="1445500"/>
    <n v="5003872.298624754"/>
    <n v="6.0229166666666667E-2"/>
    <n v="0.20849467910936476"/>
    <n v="0"/>
    <n v="0"/>
    <n v="3.461689587426326"/>
    <n v="3.461689587426326"/>
    <s v=""/>
  </r>
  <r>
    <n v="57"/>
    <x v="0"/>
    <x v="0"/>
    <n v="22"/>
    <x v="3"/>
    <x v="0"/>
    <x v="0"/>
    <x v="0"/>
    <x v="1"/>
    <s v="Bogotá D.C."/>
    <x v="6"/>
    <x v="11"/>
    <d v="1899-12-30T07:30:00"/>
    <d v="1899-12-30T16:00:00"/>
    <x v="8"/>
    <d v="1899-12-30T15:30:00"/>
    <x v="8"/>
    <d v="1899-12-30T16:00:00"/>
    <x v="3"/>
    <x v="2"/>
    <x v="2"/>
    <x v="0"/>
    <x v="0"/>
    <s v=""/>
    <x v="4"/>
    <x v="2"/>
    <n v="0"/>
    <x v="3"/>
    <x v="2"/>
    <n v="0"/>
    <n v="23.5"/>
    <n v="0"/>
    <n v="0"/>
    <x v="0"/>
    <n v="269.99999999999994"/>
    <n v="0"/>
    <x v="3"/>
    <n v="0"/>
    <n v="0"/>
    <s v=""/>
    <n v="0"/>
    <x v="0"/>
    <n v="13.979083999999975"/>
    <n v="0"/>
    <x v="1"/>
    <n v="802.80137403070626"/>
    <n v="0"/>
    <n v="105.38078707692289"/>
    <n v="0"/>
    <n v="91.874999999999986"/>
    <n v="0"/>
    <n v="1167273.9726027397"/>
    <n v="0"/>
    <n v="4.8636415525114156E-2"/>
    <n v="0"/>
    <n v="0"/>
    <n v="0"/>
    <n v="0"/>
    <n v="0"/>
    <s v="Revisar horario laboral"/>
  </r>
  <r>
    <n v="58"/>
    <x v="0"/>
    <x v="1"/>
    <n v="42"/>
    <x v="1"/>
    <x v="0"/>
    <x v="0"/>
    <x v="1"/>
    <x v="0"/>
    <s v="Bogotá D.C."/>
    <x v="12"/>
    <x v="0"/>
    <d v="1899-12-30T06:40:00"/>
    <d v="1899-12-30T07:00:00"/>
    <x v="3"/>
    <d v="1899-12-30T17:00:00"/>
    <x v="2"/>
    <d v="1899-12-30T17:20:00"/>
    <x v="6"/>
    <x v="1"/>
    <x v="3"/>
    <x v="0"/>
    <x v="0"/>
    <s v=""/>
    <x v="6"/>
    <x v="3"/>
    <n v="0"/>
    <x v="6"/>
    <x v="3"/>
    <n v="0"/>
    <n v="10"/>
    <n v="0"/>
    <n v="0"/>
    <x v="0"/>
    <n v="19.999999999999968"/>
    <n v="69.233791748526414"/>
    <x v="0"/>
    <n v="6.9233791748526521"/>
    <n v="0"/>
    <s v=""/>
    <n v="0"/>
    <x v="0"/>
    <n v="1.1333333333333315"/>
    <n v="3.9232481990831634"/>
    <x v="4"/>
    <n v="0"/>
    <n v="0"/>
    <n v="0"/>
    <n v="0"/>
    <n v="6.8055555555555456"/>
    <n v="23.558720803318018"/>
    <n v="0"/>
    <n v="0"/>
    <n v="0"/>
    <n v="0"/>
    <n v="39.999999999999936"/>
    <n v="138.46758349705283"/>
    <n v="0"/>
    <n v="3.461689587426326"/>
    <s v=""/>
  </r>
  <r>
    <n v="59"/>
    <x v="0"/>
    <x v="1"/>
    <n v="31"/>
    <x v="0"/>
    <x v="1"/>
    <x v="0"/>
    <x v="2"/>
    <x v="1"/>
    <s v="Bogotá D.C."/>
    <x v="15"/>
    <x v="11"/>
    <d v="1899-12-30T06:00:00"/>
    <d v="1899-12-30T08:00:00"/>
    <x v="1"/>
    <d v="1899-12-30T16:00:00"/>
    <x v="1"/>
    <d v="1899-12-30T18:00:00"/>
    <x v="3"/>
    <x v="2"/>
    <x v="2"/>
    <x v="0"/>
    <x v="0"/>
    <s v=""/>
    <x v="4"/>
    <x v="2"/>
    <n v="0"/>
    <x v="3"/>
    <x v="2"/>
    <n v="0"/>
    <n v="8"/>
    <n v="0"/>
    <n v="0"/>
    <x v="0"/>
    <n v="120.00000000000001"/>
    <n v="415.40275049115917"/>
    <x v="3"/>
    <n v="6.9233791748526521"/>
    <n v="0"/>
    <s v=""/>
    <n v="0"/>
    <x v="0"/>
    <n v="38.613012999999995"/>
    <n v="133.66626504125736"/>
    <x v="2"/>
    <n v="2217.4972188353381"/>
    <n v="7676.2870325891272"/>
    <n v="291.08271338461537"/>
    <n v="1007.6379980033247"/>
    <n v="40.833333333333343"/>
    <n v="141.35232481990835"/>
    <n v="10112794.520547943"/>
    <n v="35007355.491562821"/>
    <n v="0.42136643835616427"/>
    <n v="1.4586398121484507"/>
    <n v="0"/>
    <n v="0"/>
    <n v="3.461689587426326"/>
    <n v="3.461689587426326"/>
    <s v=""/>
  </r>
  <r>
    <n v="60"/>
    <x v="0"/>
    <x v="0"/>
    <n v="44"/>
    <x v="1"/>
    <x v="0"/>
    <x v="0"/>
    <x v="3"/>
    <x v="1"/>
    <s v="Bogotá D.C."/>
    <x v="5"/>
    <x v="1"/>
    <d v="1899-12-30T04:30:00"/>
    <d v="1899-12-30T05:40:00"/>
    <x v="4"/>
    <d v="1899-12-30T12:30:00"/>
    <x v="5"/>
    <d v="1899-12-30T14:00:00"/>
    <x v="1"/>
    <x v="1"/>
    <x v="1"/>
    <x v="4"/>
    <x v="1"/>
    <s v=""/>
    <x v="1"/>
    <x v="1"/>
    <n v="0"/>
    <x v="1"/>
    <x v="1"/>
    <n v="0"/>
    <n v="6.833333333333333"/>
    <n v="10"/>
    <n v="34.616895874263264"/>
    <x v="1"/>
    <n v="80.000000000000014"/>
    <n v="276.93516699410611"/>
    <x v="1"/>
    <n v="6.9233791748526521"/>
    <n v="6.9233791748526521"/>
    <n v="2.833333333333333"/>
    <n v="9.8081204977079235"/>
    <x v="1"/>
    <n v="12.518900000000002"/>
    <n v="43.336545776031443"/>
    <x v="1"/>
    <n v="360.90791240000004"/>
    <n v="1249.3511623748527"/>
    <n v="44.45116666666668"/>
    <n v="153.87614079895224"/>
    <n v="27.222222222222225"/>
    <n v="94.234883213272212"/>
    <n v="2352000"/>
    <n v="8141893.9096267186"/>
    <n v="9.8000000000000004E-2"/>
    <n v="0.33924557956777995"/>
    <n v="0"/>
    <n v="0"/>
    <n v="3.461689587426326"/>
    <n v="3.461689587426326"/>
    <s v=""/>
  </r>
  <r>
    <n v="61"/>
    <x v="0"/>
    <x v="0"/>
    <n v="20"/>
    <x v="3"/>
    <x v="0"/>
    <x v="0"/>
    <x v="0"/>
    <x v="1"/>
    <s v="Bogotá D.C."/>
    <x v="0"/>
    <x v="2"/>
    <d v="1899-12-30T06:00:00"/>
    <d v="1899-12-30T07:45:00"/>
    <x v="3"/>
    <d v="1899-12-30T16:30:00"/>
    <x v="1"/>
    <d v="1899-12-30T18:40:00"/>
    <x v="2"/>
    <x v="1"/>
    <x v="1"/>
    <x v="3"/>
    <x v="1"/>
    <s v=""/>
    <x v="2"/>
    <x v="1"/>
    <n v="0"/>
    <x v="2"/>
    <x v="1"/>
    <n v="0"/>
    <n v="8.75"/>
    <n v="20"/>
    <n v="69.233791748526528"/>
    <x v="2"/>
    <n v="117.50000000000003"/>
    <n v="406.74852652259341"/>
    <x v="1"/>
    <n v="6.9233791748526521"/>
    <n v="6.9233791748526521"/>
    <n v="5.43"/>
    <n v="18.79697445972495"/>
    <x v="4"/>
    <n v="22.087606000000008"/>
    <n v="76.460435701375275"/>
    <x v="2"/>
    <n v="140.479743696969"/>
    <n v="486.29726600011662"/>
    <n v="17.302165693291091"/>
    <n v="59.894726820390765"/>
    <n v="39.982638888888893"/>
    <n v="138.40748471949357"/>
    <n v="1470000"/>
    <n v="5088683.6935166996"/>
    <n v="6.1249999999999999E-2"/>
    <n v="0.21202848722986248"/>
    <n v="40"/>
    <n v="138.46758349705306"/>
    <n v="0"/>
    <n v="3.461689587426326"/>
    <s v=""/>
  </r>
  <r>
    <n v="62"/>
    <x v="0"/>
    <x v="1"/>
    <n v="49"/>
    <x v="1"/>
    <x v="3"/>
    <x v="0"/>
    <x v="0"/>
    <x v="2"/>
    <s v="Bogotá D.C."/>
    <x v="16"/>
    <x v="0"/>
    <d v="1899-12-30T07:30:00"/>
    <d v="1899-12-30T08:00:00"/>
    <x v="1"/>
    <d v="1899-12-30T16:30:00"/>
    <x v="1"/>
    <d v="1899-12-30T17:00:00"/>
    <x v="7"/>
    <x v="2"/>
    <x v="4"/>
    <x v="0"/>
    <x v="0"/>
    <s v=""/>
    <x v="7"/>
    <x v="4"/>
    <n v="3.461689587426326"/>
    <x v="8"/>
    <x v="5"/>
    <n v="3.461689587426326"/>
    <n v="8.5"/>
    <n v="0"/>
    <n v="0"/>
    <x v="0"/>
    <n v="30.000000000000014"/>
    <n v="103.85068762278983"/>
    <x v="2"/>
    <n v="6.9233791748526521"/>
    <n v="0"/>
    <s v=""/>
    <n v="0"/>
    <x v="0"/>
    <n v="4.4969639999999913"/>
    <n v="15.56709345383101"/>
    <x v="3"/>
    <n v="239.80825013879948"/>
    <n v="830.14172248440991"/>
    <n v="31.478747999999932"/>
    <n v="108.96965417681704"/>
    <n v="10.208333333333337"/>
    <n v="35.338081204977094"/>
    <n v="1176000"/>
    <n v="4070946.9548133593"/>
    <n v="2.4500000000000001E-2"/>
    <n v="8.4811394891944988E-2"/>
    <n v="0"/>
    <n v="0"/>
    <n v="3.461689587426326"/>
    <n v="3.461689587426326"/>
    <s v=""/>
  </r>
  <r>
    <n v="63"/>
    <x v="0"/>
    <x v="0"/>
    <n v="50"/>
    <x v="2"/>
    <x v="0"/>
    <x v="0"/>
    <x v="0"/>
    <x v="1"/>
    <s v="Bogotá D.C."/>
    <x v="6"/>
    <x v="0"/>
    <d v="1899-12-30T05:45:00"/>
    <d v="1899-12-30T07:00:00"/>
    <x v="3"/>
    <d v="1899-12-30T16:00:00"/>
    <x v="1"/>
    <d v="1899-12-30T17:30:00"/>
    <x v="2"/>
    <x v="1"/>
    <x v="1"/>
    <x v="2"/>
    <x v="2"/>
    <s v=""/>
    <x v="2"/>
    <x v="1"/>
    <n v="0"/>
    <x v="2"/>
    <x v="1"/>
    <n v="0"/>
    <n v="8.9999999999999982"/>
    <n v="15"/>
    <n v="51.925343811394889"/>
    <x v="2"/>
    <n v="82.5"/>
    <n v="285.58939096267187"/>
    <x v="1"/>
    <n v="6.9233791748526521"/>
    <n v="6.9233791748526521"/>
    <n v="0.85000000000000009"/>
    <n v="2.9424361493123774"/>
    <x v="3"/>
    <n v="11.326204000000004"/>
    <n v="39.207802451866421"/>
    <x v="1"/>
    <n v="62.618109680336573"/>
    <n v="216.76445826474074"/>
    <n v="7.7123496995192342"/>
    <n v="26.697760649416288"/>
    <n v="28.072916666666668"/>
    <n v="97.179723313686964"/>
    <n v="1445500"/>
    <n v="5003872.298624754"/>
    <n v="6.0229166666666667E-2"/>
    <n v="0.20849467910936476"/>
    <n v="30"/>
    <n v="103.85068762278978"/>
    <n v="0"/>
    <n v="3.461689587426326"/>
    <s v=""/>
  </r>
  <r>
    <n v="64"/>
    <x v="0"/>
    <x v="0"/>
    <n v="42"/>
    <x v="1"/>
    <x v="0"/>
    <x v="0"/>
    <x v="0"/>
    <x v="1"/>
    <s v="Bogotá D.C."/>
    <x v="17"/>
    <x v="15"/>
    <d v="1899-12-30T06:30:00"/>
    <d v="1899-12-30T07:00:00"/>
    <x v="3"/>
    <d v="1899-12-30T16:30:00"/>
    <x v="1"/>
    <d v="1899-12-30T17:30:00"/>
    <x v="8"/>
    <x v="1"/>
    <x v="1"/>
    <x v="0"/>
    <x v="0"/>
    <s v=""/>
    <x v="8"/>
    <x v="1"/>
    <n v="0"/>
    <x v="1"/>
    <x v="1"/>
    <n v="3.461689587426326"/>
    <n v="9.5"/>
    <n v="0"/>
    <n v="0"/>
    <x v="0"/>
    <n v="45"/>
    <n v="155.77603143418466"/>
    <x v="2"/>
    <n v="6.9233791748526521"/>
    <n v="0"/>
    <s v=""/>
    <n v="0"/>
    <x v="0"/>
    <n v="9.7495589999999908"/>
    <n v="33.749946872298594"/>
    <x v="0"/>
    <n v="1516.4094397821234"/>
    <n v="5249.3387679687648"/>
    <n v="199.0534962499998"/>
    <n v="689.06141530942955"/>
    <n v="15.3125"/>
    <n v="53.007121807465616"/>
    <n v="3675000"/>
    <n v="12721709.233791748"/>
    <n v="0.15312500000000001"/>
    <n v="0.53007121807465618"/>
    <n v="0"/>
    <n v="0"/>
    <n v="3.461689587426326"/>
    <n v="3.461689587426326"/>
    <s v=""/>
  </r>
  <r>
    <n v="65"/>
    <x v="0"/>
    <x v="0"/>
    <n v="22"/>
    <x v="3"/>
    <x v="0"/>
    <x v="0"/>
    <x v="3"/>
    <x v="1"/>
    <s v="Bogotá D.C."/>
    <x v="3"/>
    <x v="13"/>
    <d v="1899-12-30T07:00:00"/>
    <d v="1899-12-30T08:00:00"/>
    <x v="1"/>
    <d v="1899-12-30T17:00:00"/>
    <x v="2"/>
    <d v="1899-12-30T18:30:00"/>
    <x v="3"/>
    <x v="2"/>
    <x v="2"/>
    <x v="0"/>
    <x v="0"/>
    <s v=""/>
    <x v="4"/>
    <x v="2"/>
    <n v="0"/>
    <x v="3"/>
    <x v="2"/>
    <n v="0"/>
    <n v="9.0000000000000018"/>
    <n v="0"/>
    <n v="0"/>
    <x v="0"/>
    <n v="74.999999999999972"/>
    <n v="259.62671905697437"/>
    <x v="1"/>
    <n v="6.9233791748526521"/>
    <n v="0"/>
    <s v=""/>
    <n v="0"/>
    <x v="0"/>
    <n v="27.392074499999993"/>
    <n v="94.822859074656165"/>
    <x v="2"/>
    <n v="1048.7284691973382"/>
    <n v="3630.372421857976"/>
    <n v="137.66273338461534"/>
    <n v="476.54565073416939"/>
    <n v="25.520833333333325"/>
    <n v="88.345203012442667"/>
    <n v="4958173.5159817357"/>
    <n v="17163657.632926952"/>
    <n v="0.20659056316590566"/>
    <n v="0.71515240137195635"/>
    <n v="0"/>
    <n v="0"/>
    <n v="3.461689587426326"/>
    <n v="3.461689587426326"/>
    <s v=""/>
  </r>
  <r>
    <n v="66"/>
    <x v="0"/>
    <x v="0"/>
    <n v="42"/>
    <x v="1"/>
    <x v="0"/>
    <x v="0"/>
    <x v="1"/>
    <x v="1"/>
    <s v="Bogotá D.C."/>
    <x v="2"/>
    <x v="13"/>
    <d v="1899-12-30T07:00:00"/>
    <d v="1899-12-30T07:45:00"/>
    <x v="3"/>
    <d v="1899-12-30T21:00:00"/>
    <x v="9"/>
    <d v="1899-12-30T22:00:00"/>
    <x v="2"/>
    <x v="1"/>
    <x v="1"/>
    <x v="0"/>
    <x v="0"/>
    <s v=""/>
    <x v="0"/>
    <x v="0"/>
    <n v="3.461689587426326"/>
    <x v="2"/>
    <x v="1"/>
    <n v="0"/>
    <n v="13.249999999999998"/>
    <n v="0"/>
    <n v="0"/>
    <x v="0"/>
    <n v="52.499999999999972"/>
    <n v="181.73870333988202"/>
    <x v="2"/>
    <n v="6.9233791748526521"/>
    <n v="0"/>
    <s v=""/>
    <n v="0"/>
    <x v="0"/>
    <n v="6.1"/>
    <n v="21.116306483300587"/>
    <x v="0"/>
    <n v="36.460770432692307"/>
    <n v="126.21586935639262"/>
    <n v="4.4906850961538467"/>
    <n v="15.54535783776636"/>
    <n v="17.864583333333325"/>
    <n v="61.841642108709856"/>
    <n v="1445500"/>
    <n v="5003872.298624754"/>
    <n v="6.0229166666666667E-2"/>
    <n v="0.20849467910936476"/>
    <n v="0"/>
    <n v="0"/>
    <n v="3.461689587426326"/>
    <n v="3.461689587426326"/>
    <s v=""/>
  </r>
  <r>
    <n v="67"/>
    <x v="0"/>
    <x v="0"/>
    <n v="59"/>
    <x v="2"/>
    <x v="1"/>
    <x v="0"/>
    <x v="0"/>
    <x v="1"/>
    <s v="Bogotá D.C."/>
    <x v="5"/>
    <x v="4"/>
    <d v="1899-12-30T06:00:00"/>
    <d v="1899-12-30T07:00:00"/>
    <x v="3"/>
    <d v="1899-12-30T17:00:00"/>
    <x v="2"/>
    <d v="1899-12-30T18:00:00"/>
    <x v="2"/>
    <x v="1"/>
    <x v="1"/>
    <x v="1"/>
    <x v="1"/>
    <s v=""/>
    <x v="2"/>
    <x v="1"/>
    <n v="0"/>
    <x v="2"/>
    <x v="1"/>
    <n v="0"/>
    <n v="10"/>
    <n v="15"/>
    <n v="51.925343811394889"/>
    <x v="2"/>
    <n v="59.999999999999986"/>
    <n v="207.70137524557953"/>
    <x v="2"/>
    <n v="6.9233791748526521"/>
    <n v="6.9233791748526521"/>
    <n v="4.1500000000000004"/>
    <n v="14.366011787819254"/>
    <x v="5"/>
    <n v="12.518900000000002"/>
    <n v="43.336545776031443"/>
    <x v="1"/>
    <n v="149.72282590999512"/>
    <n v="518.29394745267462"/>
    <n v="18.440588470538373"/>
    <n v="63.835593094476643"/>
    <n v="20.416666666666661"/>
    <n v="70.676162409954131"/>
    <n v="1543500"/>
    <n v="5343117.8781925347"/>
    <n v="6.4312499999999995E-2"/>
    <n v="0.22262991159135556"/>
    <n v="0"/>
    <n v="0"/>
    <n v="3.461689587426326"/>
    <n v="3.461689587426326"/>
    <s v=""/>
  </r>
  <r>
    <n v="68"/>
    <x v="0"/>
    <x v="1"/>
    <n v="30"/>
    <x v="0"/>
    <x v="2"/>
    <x v="0"/>
    <x v="0"/>
    <x v="2"/>
    <s v="Bogotá D.C."/>
    <x v="7"/>
    <x v="4"/>
    <d v="1899-12-30T05:30:00"/>
    <d v="1899-12-30T06:20:00"/>
    <x v="2"/>
    <d v="1899-12-30T19:30:00"/>
    <x v="4"/>
    <d v="1899-12-30T20:10:00"/>
    <x v="3"/>
    <x v="2"/>
    <x v="2"/>
    <x v="0"/>
    <x v="0"/>
    <s v=""/>
    <x v="4"/>
    <x v="2"/>
    <n v="0"/>
    <x v="3"/>
    <x v="2"/>
    <n v="0"/>
    <n v="13.166666666666668"/>
    <n v="0"/>
    <n v="0"/>
    <x v="0"/>
    <n v="45.000000000000014"/>
    <n v="155.77603143418472"/>
    <x v="2"/>
    <n v="6.9233791748526521"/>
    <n v="0"/>
    <s v=""/>
    <n v="0"/>
    <x v="0"/>
    <n v="6.1208019999999976"/>
    <n v="21.188316550098222"/>
    <x v="0"/>
    <n v="820.19007326444068"/>
    <n v="2839.2434363299499"/>
    <n v="107.66333774358968"/>
    <n v="372.69705521454813"/>
    <n v="15.312500000000005"/>
    <n v="53.007121807465637"/>
    <n v="1249835.616438356"/>
    <n v="4326542.9394192202"/>
    <n v="2.6038242009132417E-2"/>
    <n v="9.0136311237900432E-2"/>
    <n v="0"/>
    <n v="0"/>
    <n v="3.461689587426326"/>
    <n v="3.461689587426326"/>
    <s v=""/>
  </r>
  <r>
    <n v="69"/>
    <x v="0"/>
    <x v="0"/>
    <n v="45"/>
    <x v="1"/>
    <x v="2"/>
    <x v="0"/>
    <x v="0"/>
    <x v="2"/>
    <s v="Bogotá D.C."/>
    <x v="4"/>
    <x v="0"/>
    <d v="1899-12-30T05:00:00"/>
    <d v="1899-12-30T07:00:00"/>
    <x v="3"/>
    <d v="1899-12-30T16:30:00"/>
    <x v="1"/>
    <d v="1899-12-30T18:50:00"/>
    <x v="2"/>
    <x v="1"/>
    <x v="1"/>
    <x v="2"/>
    <x v="2"/>
    <s v=""/>
    <x v="2"/>
    <x v="1"/>
    <n v="0"/>
    <x v="2"/>
    <x v="1"/>
    <n v="0"/>
    <n v="9.5"/>
    <n v="12.5"/>
    <n v="43.271119842829073"/>
    <x v="1"/>
    <n v="130"/>
    <n v="450.01964636542237"/>
    <x v="3"/>
    <n v="6.9233791748526521"/>
    <n v="6.9233791748526521"/>
    <n v="0.70833333333333326"/>
    <n v="2.4520301244269809"/>
    <x v="3"/>
    <n v="14.600259999999992"/>
    <n v="50.541568015717061"/>
    <x v="1"/>
    <n v="33.21379338105767"/>
    <n v="114.97584270613676"/>
    <n v="4.0907716746794849"/>
    <n v="14.160981710776527"/>
    <n v="44.236111111111107"/>
    <n v="153.13168522156732"/>
    <n v="588000"/>
    <n v="2035473.4774066797"/>
    <n v="1.225E-2"/>
    <n v="4.2405697445972494E-2"/>
    <n v="25"/>
    <n v="86.542239685658146"/>
    <n v="3.461689587426326"/>
    <n v="3.461689587426326"/>
    <s v=""/>
  </r>
  <r>
    <n v="70"/>
    <x v="0"/>
    <x v="0"/>
    <n v="56"/>
    <x v="2"/>
    <x v="3"/>
    <x v="0"/>
    <x v="0"/>
    <x v="1"/>
    <s v="Bogotá D.C."/>
    <x v="7"/>
    <x v="0"/>
    <d v="1899-12-30T06:35:00"/>
    <d v="1899-12-30T07:45:00"/>
    <x v="3"/>
    <d v="1899-12-30T16:30:00"/>
    <x v="1"/>
    <d v="1899-12-30T17:55:00"/>
    <x v="1"/>
    <x v="1"/>
    <x v="1"/>
    <x v="0"/>
    <x v="0"/>
    <s v=""/>
    <x v="8"/>
    <x v="1"/>
    <n v="3.461689587426326"/>
    <x v="1"/>
    <x v="1"/>
    <n v="0"/>
    <n v="8.75"/>
    <n v="0"/>
    <n v="0"/>
    <x v="0"/>
    <n v="77.500000000000043"/>
    <n v="268.28094302554041"/>
    <x v="1"/>
    <n v="6.9233791748526521"/>
    <n v="0"/>
    <s v=""/>
    <n v="0"/>
    <x v="0"/>
    <n v="8.623818"/>
    <n v="29.852980974459726"/>
    <x v="0"/>
    <n v="207.18035339217388"/>
    <n v="717.19407205699486"/>
    <n v="25.517335869565215"/>
    <n v="88.333095878534195"/>
    <n v="26.371527777777796"/>
    <n v="91.290043112857518"/>
    <n v="1347500"/>
    <n v="4664626.7190569742"/>
    <n v="5.6145833333333332E-2"/>
    <n v="0.19435944662737392"/>
    <n v="0"/>
    <n v="0"/>
    <n v="3.461689587426326"/>
    <n v="3.461689587426326"/>
    <s v=""/>
  </r>
  <r>
    <n v="71"/>
    <x v="0"/>
    <x v="1"/>
    <n v="51"/>
    <x v="2"/>
    <x v="3"/>
    <x v="0"/>
    <x v="0"/>
    <x v="2"/>
    <s v="Bogotá D.C."/>
    <x v="0"/>
    <x v="1"/>
    <d v="1899-12-30T05:00:00"/>
    <d v="1899-12-30T17:00:00"/>
    <x v="9"/>
    <d v="1899-12-30T17:00:00"/>
    <x v="2"/>
    <d v="1899-12-30T18:00:00"/>
    <x v="0"/>
    <x v="0"/>
    <x v="0"/>
    <x v="0"/>
    <x v="0"/>
    <s v=""/>
    <x v="0"/>
    <x v="0"/>
    <n v="0"/>
    <x v="3"/>
    <x v="2"/>
    <n v="0"/>
    <n v="0"/>
    <n v="0"/>
    <n v="0"/>
    <x v="0"/>
    <n v="390"/>
    <n v="0"/>
    <x v="3"/>
    <n v="0"/>
    <n v="0"/>
    <s v=""/>
    <n v="0"/>
    <x v="0"/>
    <n v="9.5687060000000059"/>
    <n v="0"/>
    <x v="0"/>
    <n v="0"/>
    <n v="0"/>
    <n v="0"/>
    <n v="0"/>
    <n v="132.70833333333334"/>
    <n v="0"/>
    <n v="187945.20547945207"/>
    <n v="0"/>
    <n v="3.9155251141552517E-3"/>
    <n v="0"/>
    <n v="780"/>
    <n v="0"/>
    <n v="0"/>
    <n v="0"/>
    <s v="Revisar horario laboral"/>
  </r>
  <r>
    <n v="72"/>
    <x v="0"/>
    <x v="0"/>
    <n v="58"/>
    <x v="2"/>
    <x v="0"/>
    <x v="0"/>
    <x v="0"/>
    <x v="1"/>
    <s v="Bogotá D.C."/>
    <x v="7"/>
    <x v="15"/>
    <d v="1899-12-30T06:30:00"/>
    <d v="1899-12-30T06:55:00"/>
    <x v="2"/>
    <d v="1899-12-30T17:00:00"/>
    <x v="2"/>
    <d v="1899-12-30T17:30:00"/>
    <x v="0"/>
    <x v="0"/>
    <x v="0"/>
    <x v="2"/>
    <x v="2"/>
    <s v=""/>
    <x v="0"/>
    <x v="0"/>
    <n v="0"/>
    <x v="0"/>
    <x v="0"/>
    <n v="0"/>
    <n v="10.083333333333334"/>
    <n v="15"/>
    <n v="51.925343811394889"/>
    <x v="2"/>
    <n v="27.499999999999982"/>
    <n v="95.196463654223905"/>
    <x v="0"/>
    <n v="6.9233791748526521"/>
    <n v="6.9233791748526521"/>
    <n v="0.85"/>
    <n v="2.942436149312377"/>
    <x v="3"/>
    <n v="3.9749999999999952"/>
    <n v="13.760216110019629"/>
    <x v="3"/>
    <n v="0"/>
    <n v="0"/>
    <n v="0"/>
    <n v="0"/>
    <n v="9.357638888888884"/>
    <n v="32.393241104562307"/>
    <n v="67123.287671232873"/>
    <n v="232359.98600532871"/>
    <n v="2.7968036529680365E-3"/>
    <n v="9.6816660835553642E-3"/>
    <n v="54.999999999999964"/>
    <n v="190.39292730844781"/>
    <n v="0"/>
    <n v="3.461689587426326"/>
    <s v=""/>
  </r>
  <r>
    <n v="73"/>
    <x v="0"/>
    <x v="0"/>
    <n v="47"/>
    <x v="1"/>
    <x v="0"/>
    <x v="0"/>
    <x v="1"/>
    <x v="0"/>
    <s v="Bogotá D.C."/>
    <x v="9"/>
    <x v="8"/>
    <d v="1899-12-30T09:00:00"/>
    <d v="1899-12-30T09:25:00"/>
    <x v="5"/>
    <d v="1899-12-30T17:30:00"/>
    <x v="2"/>
    <d v="1899-12-30T18:10:00"/>
    <x v="7"/>
    <x v="2"/>
    <x v="4"/>
    <x v="0"/>
    <x v="0"/>
    <s v=""/>
    <x v="9"/>
    <x v="5"/>
    <n v="0"/>
    <x v="9"/>
    <x v="4"/>
    <n v="0"/>
    <n v="8.0833333333333321"/>
    <n v="0"/>
    <n v="0"/>
    <x v="0"/>
    <n v="32.500000000000085"/>
    <n v="112.50491159135589"/>
    <x v="2"/>
    <n v="6.9233791748526521"/>
    <n v="0"/>
    <s v=""/>
    <n v="0"/>
    <x v="0"/>
    <n v="12.806249999999999"/>
    <n v="44.331262278978386"/>
    <x v="1"/>
    <n v="455.27670124999992"/>
    <n v="1576.0266161149309"/>
    <n v="59.762499999999996"/>
    <n v="206.87922396856578"/>
    <n v="11.059027777777807"/>
    <n v="38.282921305391937"/>
    <n v="1078000"/>
    <n v="3731701.3752455795"/>
    <n v="1.3820512820512821E-2"/>
    <n v="4.7842325323661276E-2"/>
    <n v="0"/>
    <n v="0"/>
    <n v="3.461689587426326"/>
    <n v="3.461689587426326"/>
    <s v=""/>
  </r>
  <r>
    <n v="74"/>
    <x v="0"/>
    <x v="0"/>
    <n v="41"/>
    <x v="1"/>
    <x v="3"/>
    <x v="0"/>
    <x v="4"/>
    <x v="4"/>
    <s v="Cajicá"/>
    <x v="10"/>
    <x v="0"/>
    <d v="1899-12-30T04:30:00"/>
    <d v="1899-12-30T07:00:00"/>
    <x v="3"/>
    <d v="1899-12-30T16:30:00"/>
    <x v="1"/>
    <d v="1899-12-30T19:30:00"/>
    <x v="4"/>
    <x v="2"/>
    <x v="2"/>
    <x v="0"/>
    <x v="0"/>
    <s v=""/>
    <x v="3"/>
    <x v="2"/>
    <n v="0"/>
    <x v="4"/>
    <x v="2"/>
    <n v="0"/>
    <n v="9.5"/>
    <n v="0"/>
    <n v="0"/>
    <x v="0"/>
    <n v="165"/>
    <n v="571.17878192534374"/>
    <x v="3"/>
    <n v="6.9233791748526521"/>
    <n v="0"/>
    <s v=""/>
    <n v="0"/>
    <x v="0"/>
    <n v="33.727532999999994"/>
    <n v="116.75424979567778"/>
    <x v="2"/>
    <n v="799.36801512493309"/>
    <n v="2767.1639344796308"/>
    <n v="104.93010266666664"/>
    <n v="363.2354438087753"/>
    <n v="56.145833333333336"/>
    <n v="194.35944662737393"/>
    <n v="5589132.4200913245"/>
    <n v="19347841.501377039"/>
    <n v="5.1751226111956705E-2"/>
    <n v="0.1791466805683059"/>
    <n v="0"/>
    <n v="0"/>
    <n v="3.461689587426326"/>
    <n v="3.461689587426326"/>
    <s v=""/>
  </r>
  <r>
    <n v="75"/>
    <x v="0"/>
    <x v="1"/>
    <n v="48"/>
    <x v="1"/>
    <x v="0"/>
    <x v="0"/>
    <x v="0"/>
    <x v="2"/>
    <s v="Bogotá D.C."/>
    <x v="0"/>
    <x v="2"/>
    <d v="1899-12-30T05:00:00"/>
    <d v="1899-12-30T06:30:00"/>
    <x v="2"/>
    <d v="1899-12-30T19:40:00"/>
    <x v="4"/>
    <d v="1899-12-30T20:30:00"/>
    <x v="2"/>
    <x v="1"/>
    <x v="1"/>
    <x v="1"/>
    <x v="1"/>
    <s v=""/>
    <x v="2"/>
    <x v="1"/>
    <n v="0"/>
    <x v="2"/>
    <x v="1"/>
    <n v="0"/>
    <n v="13.166666666666668"/>
    <n v="10"/>
    <n v="34.616895874263264"/>
    <x v="1"/>
    <n v="69.999999999999886"/>
    <n v="242.31827111984242"/>
    <x v="1"/>
    <n v="6.9233791748526521"/>
    <n v="6.9233791748526521"/>
    <n v="2.7666666666666666"/>
    <n v="9.5773411918795013"/>
    <x v="1"/>
    <n v="21.796183952380915"/>
    <n v="75.451623033585804"/>
    <x v="2"/>
    <n v="144.16778038696197"/>
    <n v="499.06410420791156"/>
    <n v="17.756402156242235"/>
    <n v="61.467152454418105"/>
    <n v="23.819444444444404"/>
    <n v="82.455522811613037"/>
    <n v="1156400"/>
    <n v="4003097.8388998033"/>
    <n v="2.4091666666666667E-2"/>
    <n v="8.3397871643745902E-2"/>
    <n v="0"/>
    <n v="0"/>
    <n v="3.461689587426326"/>
    <n v="3.461689587426326"/>
    <s v=""/>
  </r>
  <r>
    <n v="76"/>
    <x v="0"/>
    <x v="0"/>
    <n v="42"/>
    <x v="1"/>
    <x v="0"/>
    <x v="0"/>
    <x v="0"/>
    <x v="2"/>
    <s v="Bogotá D.C."/>
    <x v="14"/>
    <x v="0"/>
    <d v="1899-12-30T08:00:00"/>
    <d v="1899-12-30T08:30:00"/>
    <x v="1"/>
    <d v="1899-12-30T19:00:00"/>
    <x v="4"/>
    <d v="1899-12-30T19:30:00"/>
    <x v="2"/>
    <x v="1"/>
    <x v="1"/>
    <x v="1"/>
    <x v="1"/>
    <s v=""/>
    <x v="2"/>
    <x v="1"/>
    <n v="0"/>
    <x v="2"/>
    <x v="1"/>
    <n v="0"/>
    <n v="10.499999999999998"/>
    <n v="22.5"/>
    <n v="77.88801571709233"/>
    <x v="2"/>
    <n v="30.000000000000053"/>
    <n v="103.85068762278996"/>
    <x v="2"/>
    <n v="6.9233791748526521"/>
    <n v="6.9233791748526521"/>
    <n v="6.2250000000000005"/>
    <n v="21.549017681728881"/>
    <x v="4"/>
    <n v="9.6425000000000249"/>
    <n v="33.379341846758436"/>
    <x v="0"/>
    <n v="169.97766024900724"/>
    <n v="588.40989657907812"/>
    <n v="20.93527197864411"/>
    <n v="72.471413018410459"/>
    <n v="10.208333333333352"/>
    <n v="35.338081204977144"/>
    <n v="2143750"/>
    <n v="7420997.0530451862"/>
    <n v="4.4661458333333334E-2"/>
    <n v="0.15460410527177473"/>
    <n v="0"/>
    <n v="0"/>
    <n v="3.461689587426326"/>
    <n v="3.461689587426326"/>
    <s v=""/>
  </r>
  <r>
    <n v="77"/>
    <x v="0"/>
    <x v="0"/>
    <n v="61"/>
    <x v="4"/>
    <x v="0"/>
    <x v="0"/>
    <x v="1"/>
    <x v="2"/>
    <s v="Bogotá D.C."/>
    <x v="2"/>
    <x v="16"/>
    <d v="1899-12-30T06:00:00"/>
    <d v="1899-12-30T06:15:00"/>
    <x v="2"/>
    <d v="1899-12-30T16:30:00"/>
    <x v="1"/>
    <d v="1899-12-30T17:15:00"/>
    <x v="4"/>
    <x v="2"/>
    <x v="2"/>
    <x v="0"/>
    <x v="0"/>
    <s v=""/>
    <x v="3"/>
    <x v="2"/>
    <n v="0"/>
    <x v="4"/>
    <x v="2"/>
    <n v="0"/>
    <n v="10.25"/>
    <n v="0"/>
    <n v="0"/>
    <x v="0"/>
    <n v="30.000000000000014"/>
    <n v="103.85068762278983"/>
    <x v="2"/>
    <n v="6.9233791748526521"/>
    <n v="0"/>
    <s v=""/>
    <n v="0"/>
    <x v="0"/>
    <n v="5.6228680000000111"/>
    <n v="19.464623607072728"/>
    <x v="0"/>
    <n v="999.4966499186686"/>
    <n v="3459.9471456909509"/>
    <n v="131.20025333333359"/>
    <n v="454.17455083169705"/>
    <n v="10.208333333333337"/>
    <n v="35.338081204977094"/>
    <n v="4172831.0502283107"/>
    <n v="14445045.796664603"/>
    <n v="8.6933980213089804E-2"/>
    <n v="0.30093845409717923"/>
    <n v="0"/>
    <n v="0"/>
    <n v="3.461689587426326"/>
    <n v="3.461689587426326"/>
    <s v=""/>
  </r>
  <r>
    <n v="78"/>
    <x v="0"/>
    <x v="1"/>
    <n v="44"/>
    <x v="1"/>
    <x v="0"/>
    <x v="0"/>
    <x v="0"/>
    <x v="1"/>
    <s v="Bogotá D.C."/>
    <x v="7"/>
    <x v="0"/>
    <d v="1899-12-30T07:30:00"/>
    <d v="1899-12-30T09:00:00"/>
    <x v="5"/>
    <d v="1899-12-30T18:30:00"/>
    <x v="0"/>
    <d v="1899-12-30T20:30:00"/>
    <x v="2"/>
    <x v="1"/>
    <x v="1"/>
    <x v="0"/>
    <x v="0"/>
    <s v=""/>
    <x v="2"/>
    <x v="1"/>
    <n v="0"/>
    <x v="2"/>
    <x v="1"/>
    <n v="0"/>
    <n v="9.5"/>
    <n v="0"/>
    <n v="0"/>
    <x v="0"/>
    <n v="104.99999999999994"/>
    <n v="363.47740667976404"/>
    <x v="1"/>
    <n v="6.9233791748526521"/>
    <n v="0"/>
    <s v=""/>
    <n v="0"/>
    <x v="0"/>
    <n v="8.623818"/>
    <n v="29.852980974459726"/>
    <x v="0"/>
    <n v="20.618429400086537"/>
    <n v="71.374602363364403"/>
    <n v="2.539465637019231"/>
    <n v="8.7908417532964336"/>
    <n v="35.72916666666665"/>
    <n v="123.68328421741971"/>
    <n v="588000"/>
    <n v="2035473.4774066797"/>
    <n v="2.4500000000000001E-2"/>
    <n v="8.4811394891944988E-2"/>
    <n v="0"/>
    <n v="0"/>
    <n v="3.461689587426326"/>
    <n v="3.461689587426326"/>
    <s v=""/>
  </r>
  <r>
    <n v="79"/>
    <x v="0"/>
    <x v="1"/>
    <n v="31"/>
    <x v="0"/>
    <x v="0"/>
    <x v="0"/>
    <x v="0"/>
    <x v="2"/>
    <s v="Bogotá D.C."/>
    <x v="7"/>
    <x v="1"/>
    <d v="1899-12-30T05:00:00"/>
    <d v="1899-12-30T05:25:00"/>
    <x v="4"/>
    <d v="1899-12-30T17:45:00"/>
    <x v="2"/>
    <d v="1899-12-30T18:15:00"/>
    <x v="0"/>
    <x v="0"/>
    <x v="0"/>
    <x v="7"/>
    <x v="4"/>
    <s v="Gasolina"/>
    <x v="0"/>
    <x v="0"/>
    <n v="0"/>
    <x v="0"/>
    <x v="0"/>
    <n v="0"/>
    <n v="12.333333333333336"/>
    <n v="12.5"/>
    <n v="43.271119842829073"/>
    <x v="1"/>
    <n v="27.499999999999943"/>
    <n v="95.196463654223763"/>
    <x v="0"/>
    <n v="6.9233791748526521"/>
    <n v="6.9233791748526521"/>
    <n v="5.0562500000000004"/>
    <n v="17.503167976424361"/>
    <x v="4"/>
    <n v="6.1208019999999976"/>
    <n v="21.188316550098222"/>
    <x v="0"/>
    <n v="580.74827326923082"/>
    <n v="2010.3702504919149"/>
    <n v="76.232692307692318"/>
    <n v="263.89391718301346"/>
    <n v="9.3576388888888697"/>
    <n v="32.393241104562257"/>
    <n v="1016917.8082191781"/>
    <n v="3520253.7879807306"/>
    <n v="2.1185787671232876E-2"/>
    <n v="7.3338620582931877E-2"/>
    <n v="29.999999999999886"/>
    <n v="103.85068762278939"/>
    <n v="3.461689587426326"/>
    <n v="3.461689587426326"/>
    <s v=""/>
  </r>
  <r>
    <n v="80"/>
    <x v="0"/>
    <x v="1"/>
    <n v="61"/>
    <x v="4"/>
    <x v="0"/>
    <x v="0"/>
    <x v="3"/>
    <x v="1"/>
    <s v="Bogotá D.C."/>
    <x v="6"/>
    <x v="5"/>
    <d v="1899-12-30T04:30:00"/>
    <d v="1899-12-30T06:30:00"/>
    <x v="2"/>
    <d v="1899-12-30T16:30:00"/>
    <x v="1"/>
    <d v="1899-12-30T18:30:00"/>
    <x v="2"/>
    <x v="1"/>
    <x v="1"/>
    <x v="3"/>
    <x v="1"/>
    <s v=""/>
    <x v="2"/>
    <x v="1"/>
    <n v="0"/>
    <x v="2"/>
    <x v="1"/>
    <n v="0"/>
    <n v="10"/>
    <n v="30"/>
    <n v="103.85068762278978"/>
    <x v="3"/>
    <n v="120.00000000000001"/>
    <n v="415.40275049115917"/>
    <x v="3"/>
    <n v="6.9233791748526521"/>
    <n v="6.9233791748526521"/>
    <n v="8.1449999999999996"/>
    <n v="28.195461689587425"/>
    <x v="4"/>
    <n v="28.920958999999996"/>
    <n v="100.11538262868368"/>
    <x v="2"/>
    <n v="185.55301704244863"/>
    <n v="642.32694701138405"/>
    <n v="22.853608365657781"/>
    <n v="79.112098114516712"/>
    <n v="40.833333333333343"/>
    <n v="141.35232481990835"/>
    <n v="1935500"/>
    <n v="6700100.1964636538"/>
    <n v="8.0645833333333333E-2"/>
    <n v="0.27917084151931892"/>
    <n v="60"/>
    <n v="207.70137524557956"/>
    <n v="0"/>
    <n v="3.461689587426326"/>
    <s v=""/>
  </r>
  <r>
    <n v="81"/>
    <x v="0"/>
    <x v="1"/>
    <n v="42"/>
    <x v="1"/>
    <x v="0"/>
    <x v="0"/>
    <x v="1"/>
    <x v="1"/>
    <s v="Bogotá D.C."/>
    <x v="12"/>
    <x v="13"/>
    <d v="1899-12-30T07:30:00"/>
    <d v="1899-12-30T08:00:00"/>
    <x v="1"/>
    <d v="1899-12-30T17:00:00"/>
    <x v="2"/>
    <d v="1899-12-30T17:30:00"/>
    <x v="6"/>
    <x v="1"/>
    <x v="3"/>
    <x v="0"/>
    <x v="0"/>
    <s v=""/>
    <x v="3"/>
    <x v="2"/>
    <n v="3.461689587426326"/>
    <x v="10"/>
    <x v="1"/>
    <n v="3.461689587426326"/>
    <n v="9.0000000000000018"/>
    <n v="0"/>
    <n v="0"/>
    <x v="0"/>
    <n v="29.999999999999932"/>
    <n v="103.85068762278955"/>
    <x v="0"/>
    <n v="6.9233791748526521"/>
    <n v="0"/>
    <s v=""/>
    <n v="0"/>
    <x v="0"/>
    <n v="1.6999999999999962"/>
    <n v="5.8848722986247415"/>
    <x v="4"/>
    <n v="0"/>
    <n v="0"/>
    <n v="0"/>
    <n v="0"/>
    <n v="10.208333333333311"/>
    <n v="35.338081204977001"/>
    <n v="0"/>
    <n v="0"/>
    <n v="0"/>
    <n v="0"/>
    <n v="59.999999999999865"/>
    <n v="207.7013752455791"/>
    <n v="0"/>
    <n v="3.461689587426326"/>
    <s v=""/>
  </r>
  <r>
    <n v="82"/>
    <x v="0"/>
    <x v="0"/>
    <n v="32"/>
    <x v="0"/>
    <x v="0"/>
    <x v="0"/>
    <x v="1"/>
    <x v="1"/>
    <s v="Bogotá D.C."/>
    <x v="2"/>
    <x v="0"/>
    <d v="1899-12-30T06:35:00"/>
    <d v="1899-12-30T06:55:00"/>
    <x v="2"/>
    <d v="1899-12-30T16:30:00"/>
    <x v="1"/>
    <d v="1899-12-30T16:50:00"/>
    <x v="6"/>
    <x v="1"/>
    <x v="3"/>
    <x v="0"/>
    <x v="0"/>
    <s v=""/>
    <x v="2"/>
    <x v="1"/>
    <n v="3.461689587426326"/>
    <x v="6"/>
    <x v="3"/>
    <n v="0"/>
    <n v="9.5833333333333321"/>
    <n v="0"/>
    <n v="0"/>
    <x v="0"/>
    <n v="20.000000000000007"/>
    <n v="69.233791748526542"/>
    <x v="0"/>
    <n v="6.9233791748526521"/>
    <n v="0"/>
    <s v=""/>
    <n v="0"/>
    <x v="0"/>
    <n v="1.1333333333333337"/>
    <n v="3.9232481990831709"/>
    <x v="4"/>
    <n v="0"/>
    <n v="0"/>
    <n v="0"/>
    <n v="0"/>
    <n v="6.8055555555555571"/>
    <n v="23.558720803318057"/>
    <n v="0"/>
    <n v="0"/>
    <n v="0"/>
    <n v="0"/>
    <n v="40.000000000000014"/>
    <n v="138.46758349705308"/>
    <n v="0"/>
    <n v="3.461689587426326"/>
    <s v=""/>
  </r>
  <r>
    <n v="83"/>
    <x v="0"/>
    <x v="0"/>
    <n v="46"/>
    <x v="1"/>
    <x v="1"/>
    <x v="0"/>
    <x v="0"/>
    <x v="1"/>
    <s v="Bogotá D.C."/>
    <x v="4"/>
    <x v="13"/>
    <d v="1899-12-30T10:00:00"/>
    <d v="1899-12-30T19:00:00"/>
    <x v="10"/>
    <d v="1899-12-30T17:00:00"/>
    <x v="2"/>
    <d v="1899-12-30T19:00:00"/>
    <x v="3"/>
    <x v="2"/>
    <x v="2"/>
    <x v="0"/>
    <x v="0"/>
    <s v=""/>
    <x v="4"/>
    <x v="2"/>
    <n v="0"/>
    <x v="3"/>
    <x v="2"/>
    <n v="0"/>
    <n v="22"/>
    <n v="0"/>
    <n v="0"/>
    <x v="0"/>
    <n v="329.99999999999989"/>
    <n v="0"/>
    <x v="3"/>
    <n v="0"/>
    <n v="0"/>
    <s v=""/>
    <n v="0"/>
    <x v="0"/>
    <n v="16.542873"/>
    <n v="0"/>
    <x v="2"/>
    <n v="791.69715118765384"/>
    <n v="0"/>
    <n v="103.92317653846153"/>
    <n v="0"/>
    <n v="112.29166666666663"/>
    <n v="0"/>
    <n v="2847146.1187214614"/>
    <n v="0"/>
    <n v="0.11863108828006089"/>
    <n v="0"/>
    <n v="0"/>
    <n v="0"/>
    <n v="0"/>
    <n v="0"/>
    <s v="Revisar horario laboral"/>
  </r>
  <r>
    <n v="84"/>
    <x v="0"/>
    <x v="1"/>
    <n v="46"/>
    <x v="1"/>
    <x v="0"/>
    <x v="0"/>
    <x v="0"/>
    <x v="2"/>
    <s v="Soacha"/>
    <x v="10"/>
    <x v="0"/>
    <d v="1899-12-30T05:00:00"/>
    <d v="1899-12-30T07:00:00"/>
    <x v="3"/>
    <d v="1899-12-30T16:30:00"/>
    <x v="1"/>
    <d v="1899-12-30T18:15:00"/>
    <x v="2"/>
    <x v="1"/>
    <x v="1"/>
    <x v="8"/>
    <x v="1"/>
    <s v=""/>
    <x v="2"/>
    <x v="1"/>
    <n v="0"/>
    <x v="2"/>
    <x v="1"/>
    <n v="0"/>
    <n v="9.5"/>
    <n v="30"/>
    <n v="103.85068762278978"/>
    <x v="3"/>
    <n v="112.49999999999997"/>
    <n v="389.44007858546161"/>
    <x v="1"/>
    <n v="6.9233791748526521"/>
    <n v="6.9233791748526521"/>
    <n v="8.5"/>
    <n v="29.424361493123772"/>
    <x v="4"/>
    <n v="30.919868000000008"/>
    <n v="107.03498510019649"/>
    <x v="2"/>
    <n v="314.65101093270835"/>
    <n v="1089.2241282189236"/>
    <n v="38.753942621527784"/>
    <n v="134.15411964466003"/>
    <n v="38.281249999999993"/>
    <n v="132.51780451866401"/>
    <n v="2793000"/>
    <n v="9668499.017681729"/>
    <n v="5.8187500000000003E-2"/>
    <n v="0.20142706286836937"/>
    <n v="0"/>
    <n v="0"/>
    <n v="3.461689587426326"/>
    <n v="3.461689587426326"/>
    <s v=""/>
  </r>
  <r>
    <n v="85"/>
    <x v="0"/>
    <x v="1"/>
    <n v="51"/>
    <x v="2"/>
    <x v="1"/>
    <x v="0"/>
    <x v="0"/>
    <x v="1"/>
    <s v="Bogotá D.C."/>
    <x v="8"/>
    <x v="9"/>
    <d v="1899-12-30T06:00:00"/>
    <d v="1899-12-30T07:00:00"/>
    <x v="3"/>
    <d v="1899-12-30T16:40:00"/>
    <x v="1"/>
    <d v="1899-12-30T17:40:00"/>
    <x v="1"/>
    <x v="1"/>
    <x v="1"/>
    <x v="2"/>
    <x v="2"/>
    <s v=""/>
    <x v="9"/>
    <x v="5"/>
    <n v="3.461689587426326"/>
    <x v="1"/>
    <x v="1"/>
    <n v="0"/>
    <n v="9.6666666666666679"/>
    <n v="10"/>
    <n v="34.616895874263264"/>
    <x v="1"/>
    <n v="59.999999999999986"/>
    <n v="207.70137524557953"/>
    <x v="2"/>
    <n v="6.9233791748526521"/>
    <n v="6.9233791748526521"/>
    <n v="0.56666666666666665"/>
    <n v="1.9616240995415848"/>
    <x v="3"/>
    <n v="3.6287569999999931"/>
    <n v="12.561630322200369"/>
    <x v="3"/>
    <n v="73.56427946169066"/>
    <n v="254.6567002190549"/>
    <n v="9.0605329911432975"/>
    <n v="31.364752711973455"/>
    <n v="20.416666666666661"/>
    <n v="70.676162409954131"/>
    <n v="1470000"/>
    <n v="5088683.6935166996"/>
    <n v="6.1249999999999999E-2"/>
    <n v="0.21202848722986248"/>
    <n v="20"/>
    <n v="69.233791748526528"/>
    <n v="3.461689587426326"/>
    <n v="3.461689587426326"/>
    <s v=""/>
  </r>
  <r>
    <n v="86"/>
    <x v="0"/>
    <x v="0"/>
    <n v="46"/>
    <x v="1"/>
    <x v="0"/>
    <x v="0"/>
    <x v="0"/>
    <x v="2"/>
    <s v="Bogotá D.C."/>
    <x v="0"/>
    <x v="0"/>
    <d v="1899-12-30T06:30:00"/>
    <d v="1899-12-30T07:00:00"/>
    <x v="3"/>
    <d v="1899-12-30T16:30:00"/>
    <x v="1"/>
    <d v="1899-12-30T17:00:00"/>
    <x v="0"/>
    <x v="3"/>
    <x v="0"/>
    <x v="0"/>
    <x v="0"/>
    <s v=""/>
    <x v="1"/>
    <x v="1"/>
    <n v="3.461689587426326"/>
    <x v="0"/>
    <x v="0"/>
    <n v="0"/>
    <n v="9.5"/>
    <n v="0"/>
    <n v="0"/>
    <x v="0"/>
    <n v="30.000000000000053"/>
    <n v="103.85068762278996"/>
    <x v="2"/>
    <n v="6.9233791748526521"/>
    <n v="0"/>
    <s v=""/>
    <n v="0"/>
    <x v="0"/>
    <n v="7.5000000000000133"/>
    <n v="25.962671905697491"/>
    <x v="0"/>
    <n v="0"/>
    <n v="0"/>
    <n v="0"/>
    <n v="0"/>
    <n v="10.208333333333352"/>
    <n v="35.338081204977144"/>
    <n v="162214.61187214608"/>
    <n v="561536.63284621097"/>
    <n v="3.3794710806697098E-3"/>
    <n v="1.1698679850962727E-2"/>
    <n v="60.000000000000107"/>
    <n v="207.70137524557992"/>
    <n v="0"/>
    <n v="3.461689587426326"/>
    <s v=""/>
  </r>
  <r>
    <n v="87"/>
    <x v="0"/>
    <x v="0"/>
    <n v="44"/>
    <x v="1"/>
    <x v="0"/>
    <x v="0"/>
    <x v="2"/>
    <x v="1"/>
    <s v="Bogotá D.C."/>
    <x v="3"/>
    <x v="2"/>
    <d v="1899-12-30T05:30:00"/>
    <d v="1899-12-30T06:20:00"/>
    <x v="2"/>
    <d v="1899-12-30T19:30:00"/>
    <x v="4"/>
    <d v="1899-12-30T20:30:00"/>
    <x v="3"/>
    <x v="2"/>
    <x v="2"/>
    <x v="0"/>
    <x v="0"/>
    <s v=""/>
    <x v="3"/>
    <x v="2"/>
    <n v="3.461689587426326"/>
    <x v="3"/>
    <x v="2"/>
    <n v="0"/>
    <n v="13.166666666666668"/>
    <n v="0"/>
    <n v="0"/>
    <x v="0"/>
    <n v="54.999999999999986"/>
    <n v="190.3929273084479"/>
    <x v="2"/>
    <n v="6.9233791748526521"/>
    <n v="0"/>
    <s v=""/>
    <n v="0"/>
    <x v="0"/>
    <n v="17.980343000000005"/>
    <n v="62.242366141453843"/>
    <x v="2"/>
    <n v="2065.1773844328309"/>
    <n v="7149.0030478794652"/>
    <n v="271.08824830769231"/>
    <n v="938.42336644038085"/>
    <n v="18.715277777777771"/>
    <n v="64.786482209124628"/>
    <n v="2239232.8767123288"/>
    <n v="7751529.1331377663"/>
    <n v="9.3301369863013697E-2"/>
    <n v="0.32298038054740691"/>
    <n v="0"/>
    <n v="0"/>
    <n v="3.461689587426326"/>
    <n v="3.461689587426326"/>
    <s v=""/>
  </r>
  <r>
    <n v="88"/>
    <x v="0"/>
    <x v="0"/>
    <n v="38"/>
    <x v="0"/>
    <x v="0"/>
    <x v="0"/>
    <x v="0"/>
    <x v="1"/>
    <s v="Bogotá D.C."/>
    <x v="8"/>
    <x v="1"/>
    <d v="1899-12-30T04:30:00"/>
    <d v="1899-12-30T05:00:00"/>
    <x v="4"/>
    <d v="1899-12-30T12:00:00"/>
    <x v="5"/>
    <d v="1899-12-30T13:10:00"/>
    <x v="1"/>
    <x v="1"/>
    <x v="1"/>
    <x v="2"/>
    <x v="2"/>
    <s v=""/>
    <x v="1"/>
    <x v="1"/>
    <n v="0"/>
    <x v="1"/>
    <x v="1"/>
    <n v="0"/>
    <n v="6.9999999999999991"/>
    <n v="15"/>
    <n v="51.925343811394889"/>
    <x v="2"/>
    <n v="49.999999999999964"/>
    <n v="173.08447937131618"/>
    <x v="2"/>
    <n v="6.9233791748526521"/>
    <n v="6.9233791748526521"/>
    <n v="0.84999999999999987"/>
    <n v="2.9424361493123765"/>
    <x v="3"/>
    <n v="8.3600000000000012"/>
    <n v="28.939724950884091"/>
    <x v="0"/>
    <n v="216.50611652173919"/>
    <n v="749.47696917741541"/>
    <n v="26.665942028985516"/>
    <n v="92.309213860653202"/>
    <n v="17.013888888888875"/>
    <n v="58.896802008295083"/>
    <n v="1764000"/>
    <n v="6106420.432220039"/>
    <n v="7.3499999999999996E-2"/>
    <n v="0.25443418467583495"/>
    <n v="30"/>
    <n v="103.85068762278978"/>
    <n v="0"/>
    <n v="3.461689587426326"/>
    <s v=""/>
  </r>
  <r>
    <n v="89"/>
    <x v="0"/>
    <x v="1"/>
    <n v="53"/>
    <x v="2"/>
    <x v="3"/>
    <x v="0"/>
    <x v="1"/>
    <x v="2"/>
    <s v="Bogotá D.C."/>
    <x v="4"/>
    <x v="0"/>
    <d v="1899-12-30T06:15:00"/>
    <d v="1899-12-30T07:00:00"/>
    <x v="3"/>
    <d v="1899-12-30T16:45:00"/>
    <x v="1"/>
    <d v="1899-12-30T18:00:00"/>
    <x v="2"/>
    <x v="1"/>
    <x v="1"/>
    <x v="0"/>
    <x v="0"/>
    <s v=""/>
    <x v="2"/>
    <x v="1"/>
    <n v="0"/>
    <x v="2"/>
    <x v="1"/>
    <n v="0"/>
    <n v="9.7499999999999982"/>
    <n v="0"/>
    <n v="0"/>
    <x v="0"/>
    <n v="60.000000000000028"/>
    <n v="207.70137524557967"/>
    <x v="1"/>
    <n v="6.9233791748526521"/>
    <n v="0"/>
    <s v=""/>
    <n v="0"/>
    <x v="0"/>
    <n v="14.600259999999992"/>
    <n v="50.541568015717061"/>
    <x v="1"/>
    <n v="87.268316084855726"/>
    <n v="302.09582110317444"/>
    <n v="10.74838852163461"/>
    <n v="37.207584626955168"/>
    <n v="20.416666666666675"/>
    <n v="70.676162409954188"/>
    <n v="1445500"/>
    <n v="5003872.298624754"/>
    <n v="3.0114583333333333E-2"/>
    <n v="0.10424733955468238"/>
    <n v="0"/>
    <n v="0"/>
    <n v="3.461689587426326"/>
    <n v="3.461689587426326"/>
    <s v=""/>
  </r>
  <r>
    <n v="90"/>
    <x v="0"/>
    <x v="0"/>
    <n v="38"/>
    <x v="0"/>
    <x v="1"/>
    <x v="0"/>
    <x v="0"/>
    <x v="1"/>
    <s v="Bogotá D.C."/>
    <x v="0"/>
    <x v="1"/>
    <d v="1899-12-30T05:00:00"/>
    <d v="1899-12-30T09:30:00"/>
    <x v="5"/>
    <d v="1899-12-30T21:30:00"/>
    <x v="9"/>
    <d v="1899-12-30T22:30:00"/>
    <x v="1"/>
    <x v="1"/>
    <x v="1"/>
    <x v="0"/>
    <x v="0"/>
    <s v=""/>
    <x v="10"/>
    <x v="1"/>
    <n v="0"/>
    <x v="1"/>
    <x v="1"/>
    <n v="0"/>
    <n v="12"/>
    <n v="0"/>
    <n v="0"/>
    <x v="0"/>
    <n v="164.99999999999994"/>
    <n v="0"/>
    <x v="3"/>
    <n v="0"/>
    <n v="0"/>
    <s v=""/>
    <n v="0"/>
    <x v="0"/>
    <n v="9.5687060000000059"/>
    <n v="0"/>
    <x v="0"/>
    <n v="183.90442753646386"/>
    <n v="0"/>
    <n v="22.650560096618374"/>
    <n v="0"/>
    <n v="56.145833333333314"/>
    <n v="0"/>
    <n v="1176000"/>
    <n v="0"/>
    <n v="4.9000000000000002E-2"/>
    <n v="0"/>
    <n v="0"/>
    <n v="0"/>
    <n v="0"/>
    <n v="0"/>
    <s v="Revisar horas diligenciadas"/>
  </r>
  <r>
    <n v="91"/>
    <x v="0"/>
    <x v="1"/>
    <n v="44"/>
    <x v="1"/>
    <x v="3"/>
    <x v="0"/>
    <x v="0"/>
    <x v="0"/>
    <s v="Bogotá D.C."/>
    <x v="0"/>
    <x v="0"/>
    <d v="1899-12-30T08:00:00"/>
    <d v="1899-12-30T08:45:00"/>
    <x v="1"/>
    <d v="1899-12-30T17:00:00"/>
    <x v="2"/>
    <d v="1899-12-30T18:20:00"/>
    <x v="1"/>
    <x v="1"/>
    <x v="1"/>
    <x v="0"/>
    <x v="0"/>
    <s v=""/>
    <x v="2"/>
    <x v="1"/>
    <n v="3.461689587426326"/>
    <x v="4"/>
    <x v="2"/>
    <n v="3.461689587426326"/>
    <n v="8.2500000000000018"/>
    <n v="0"/>
    <n v="0"/>
    <x v="0"/>
    <n v="62.499999999999936"/>
    <n v="216.35559921414514"/>
    <x v="1"/>
    <n v="6.9233791748526521"/>
    <n v="0"/>
    <s v=""/>
    <n v="0"/>
    <x v="0"/>
    <n v="9.6757879999999972"/>
    <n v="33.494574569744586"/>
    <x v="0"/>
    <n v="185.96247529228978"/>
    <n v="643.744364371345"/>
    <n v="22.904039227053133"/>
    <n v="79.286674102293944"/>
    <n v="21.267361111111089"/>
    <n v="73.621002510368839"/>
    <n v="1117200"/>
    <n v="3867399.6070726914"/>
    <n v="1.4323076923076923E-2"/>
    <n v="4.9582046244521685E-2"/>
    <n v="0"/>
    <n v="0"/>
    <n v="3.461689587426326"/>
    <n v="3.461689587426326"/>
    <s v=""/>
  </r>
  <r>
    <n v="92"/>
    <x v="0"/>
    <x v="1"/>
    <n v="67"/>
    <x v="4"/>
    <x v="3"/>
    <x v="0"/>
    <x v="0"/>
    <x v="0"/>
    <s v="Bogotá D.C."/>
    <x v="8"/>
    <x v="0"/>
    <d v="1899-12-30T07:00:00"/>
    <d v="1899-12-30T08:00:00"/>
    <x v="1"/>
    <d v="1899-12-30T17:00:00"/>
    <x v="2"/>
    <d v="1899-12-30T18:00:00"/>
    <x v="2"/>
    <x v="1"/>
    <x v="1"/>
    <x v="1"/>
    <x v="1"/>
    <s v=""/>
    <x v="2"/>
    <x v="1"/>
    <n v="0"/>
    <x v="2"/>
    <x v="1"/>
    <n v="0"/>
    <n v="9.0000000000000018"/>
    <n v="10"/>
    <n v="34.616895874263264"/>
    <x v="1"/>
    <n v="59.999999999999943"/>
    <n v="207.70137524557936"/>
    <x v="2"/>
    <n v="6.9233791748526521"/>
    <n v="6.9233791748526521"/>
    <n v="2.7666666666666666"/>
    <n v="9.5773411918795013"/>
    <x v="1"/>
    <n v="5.6228680000000111"/>
    <n v="19.464623607072728"/>
    <x v="0"/>
    <n v="83.538977930397451"/>
    <n v="289.18601004589453"/>
    <n v="10.289065170262766"/>
    <n v="35.617549764249496"/>
    <n v="20.416666666666647"/>
    <n v="70.676162409954088"/>
    <n v="1445500"/>
    <n v="5003872.298624754"/>
    <n v="1.8532051282051282E-2"/>
    <n v="6.4152208956727616E-2"/>
    <n v="0"/>
    <n v="0"/>
    <n v="3.461689587426326"/>
    <n v="3.461689587426326"/>
    <s v=""/>
  </r>
  <r>
    <n v="93"/>
    <x v="0"/>
    <x v="0"/>
    <n v="32"/>
    <x v="0"/>
    <x v="0"/>
    <x v="0"/>
    <x v="0"/>
    <x v="0"/>
    <s v="Bogotá D.C."/>
    <x v="4"/>
    <x v="0"/>
    <d v="1899-12-30T08:00:00"/>
    <d v="1899-12-30T09:00:00"/>
    <x v="5"/>
    <d v="1899-12-30T16:30:00"/>
    <x v="1"/>
    <d v="1899-12-30T17:30:00"/>
    <x v="0"/>
    <x v="0"/>
    <x v="0"/>
    <x v="0"/>
    <x v="0"/>
    <s v=""/>
    <x v="0"/>
    <x v="0"/>
    <n v="0"/>
    <x v="0"/>
    <x v="0"/>
    <n v="0"/>
    <n v="7.5"/>
    <n v="0"/>
    <n v="0"/>
    <x v="0"/>
    <n v="59.999999999999986"/>
    <n v="207.70137524557953"/>
    <x v="2"/>
    <n v="6.9233791748526521"/>
    <n v="0"/>
    <s v=""/>
    <n v="0"/>
    <x v="0"/>
    <n v="14.600259999999992"/>
    <n v="50.541568015717061"/>
    <x v="1"/>
    <n v="0"/>
    <n v="0"/>
    <n v="0"/>
    <n v="0"/>
    <n v="20.416666666666661"/>
    <n v="70.676162409954131"/>
    <n v="100684.9315068493"/>
    <n v="348539.97900799307"/>
    <n v="1.2908324552160166E-3"/>
    <n v="4.468461269333244E-3"/>
    <n v="119.99999999999997"/>
    <n v="415.40275049115905"/>
    <n v="0"/>
    <n v="3.461689587426326"/>
    <s v=""/>
  </r>
  <r>
    <n v="94"/>
    <x v="0"/>
    <x v="0"/>
    <n v="45"/>
    <x v="1"/>
    <x v="0"/>
    <x v="0"/>
    <x v="0"/>
    <x v="0"/>
    <s v="Bogotá D.C."/>
    <x v="0"/>
    <x v="2"/>
    <d v="1899-12-30T05:20:00"/>
    <d v="1899-12-30T06:50:00"/>
    <x v="2"/>
    <d v="1899-12-30T16:30:00"/>
    <x v="1"/>
    <d v="1899-12-30T18:45:00"/>
    <x v="2"/>
    <x v="1"/>
    <x v="1"/>
    <x v="3"/>
    <x v="1"/>
    <s v=""/>
    <x v="6"/>
    <x v="3"/>
    <n v="3.461689587426326"/>
    <x v="2"/>
    <x v="1"/>
    <n v="0"/>
    <n v="9.6666666666666679"/>
    <n v="50"/>
    <n v="173.08447937131629"/>
    <x v="3"/>
    <n v="112.5"/>
    <n v="389.44007858546166"/>
    <x v="1"/>
    <n v="6.9233791748526521"/>
    <n v="6.9233791748526521"/>
    <n v="13.574999999999999"/>
    <n v="46.992436149312375"/>
    <x v="4"/>
    <n v="22.087606000000008"/>
    <n v="76.460435701375275"/>
    <x v="2"/>
    <n v="153.16711372428543"/>
    <n v="530.21700271550276"/>
    <n v="18.864803641280602"/>
    <n v="65.304094333863304"/>
    <n v="38.28125"/>
    <n v="132.51780451866404"/>
    <n v="1470000"/>
    <n v="5088683.6935166996"/>
    <n v="1.8846153846153846E-2"/>
    <n v="6.5239534532265372E-2"/>
    <n v="100"/>
    <n v="346.16895874263258"/>
    <n v="0"/>
    <n v="3.461689587426326"/>
    <s v=""/>
  </r>
  <r>
    <n v="95"/>
    <x v="0"/>
    <x v="1"/>
    <n v="45"/>
    <x v="1"/>
    <x v="1"/>
    <x v="0"/>
    <x v="3"/>
    <x v="2"/>
    <s v="Bogotá D.C."/>
    <x v="7"/>
    <x v="4"/>
    <d v="1899-12-30T06:00:00"/>
    <d v="1899-12-30T20:00:00"/>
    <x v="11"/>
    <d v="1899-12-30T19:30:00"/>
    <x v="4"/>
    <d v="1899-12-30T20:00:00"/>
    <x v="3"/>
    <x v="2"/>
    <x v="2"/>
    <x v="0"/>
    <x v="0"/>
    <s v=""/>
    <x v="1"/>
    <x v="1"/>
    <n v="0"/>
    <x v="3"/>
    <x v="2"/>
    <n v="0"/>
    <n v="23.5"/>
    <n v="0"/>
    <n v="0"/>
    <x v="0"/>
    <n v="435"/>
    <n v="0"/>
    <x v="3"/>
    <n v="0"/>
    <n v="0"/>
    <s v=""/>
    <n v="0"/>
    <x v="0"/>
    <n v="6.1208019999999976"/>
    <n v="0"/>
    <x v="0"/>
    <n v="410.09503663222034"/>
    <n v="0"/>
    <n v="53.83166887179484"/>
    <n v="0"/>
    <n v="148.02083333333334"/>
    <n v="0"/>
    <n v="1229474.8858447489"/>
    <n v="0"/>
    <n v="2.5614060121765602E-2"/>
    <n v="0"/>
    <n v="0"/>
    <n v="0"/>
    <n v="0"/>
    <n v="0"/>
    <s v="Revisar horario laboral"/>
  </r>
  <r>
    <n v="96"/>
    <x v="0"/>
    <x v="0"/>
    <n v="38"/>
    <x v="0"/>
    <x v="0"/>
    <x v="0"/>
    <x v="3"/>
    <x v="2"/>
    <s v="Bogotá D.C."/>
    <x v="15"/>
    <x v="10"/>
    <d v="1899-12-30T06:15:00"/>
    <d v="1899-12-30T07:00:00"/>
    <x v="3"/>
    <d v="1899-12-30T16:30:00"/>
    <x v="1"/>
    <d v="1899-12-30T17:15:00"/>
    <x v="1"/>
    <x v="1"/>
    <x v="1"/>
    <x v="2"/>
    <x v="2"/>
    <s v=""/>
    <x v="1"/>
    <x v="1"/>
    <n v="0"/>
    <x v="1"/>
    <x v="1"/>
    <n v="0"/>
    <n v="9.5"/>
    <n v="12"/>
    <n v="41.540275049115913"/>
    <x v="1"/>
    <n v="45"/>
    <n v="155.77603143418466"/>
    <x v="2"/>
    <n v="6.9233791748526521"/>
    <n v="6.9233791748526521"/>
    <n v="0.67999999999999994"/>
    <n v="2.3539489194499015"/>
    <x v="3"/>
    <n v="9.81"/>
    <n v="33.959174852652261"/>
    <x v="0"/>
    <n v="219.34097246376811"/>
    <n v="759.29036047379054"/>
    <n v="27.015096618357489"/>
    <n v="93.517878667084275"/>
    <n v="15.3125"/>
    <n v="53.007121807465616"/>
    <n v="1445500"/>
    <n v="5003872.298624754"/>
    <n v="3.0114583333333333E-2"/>
    <n v="0.10424733955468238"/>
    <n v="24"/>
    <n v="83.080550098231825"/>
    <n v="3.461689587426326"/>
    <n v="3.461689587426326"/>
    <s v=""/>
  </r>
  <r>
    <n v="97"/>
    <x v="0"/>
    <x v="0"/>
    <n v="60"/>
    <x v="4"/>
    <x v="3"/>
    <x v="0"/>
    <x v="0"/>
    <x v="1"/>
    <s v="Bogotá D.C."/>
    <x v="17"/>
    <x v="9"/>
    <d v="1899-12-30T06:00:00"/>
    <d v="1899-12-30T06:45:00"/>
    <x v="2"/>
    <d v="1899-12-30T16:30:00"/>
    <x v="1"/>
    <d v="1899-12-30T16:50:00"/>
    <x v="8"/>
    <x v="1"/>
    <x v="1"/>
    <x v="2"/>
    <x v="2"/>
    <s v=""/>
    <x v="8"/>
    <x v="1"/>
    <n v="0"/>
    <x v="11"/>
    <x v="1"/>
    <n v="0"/>
    <n v="9.75"/>
    <n v="30"/>
    <n v="103.85068762278978"/>
    <x v="3"/>
    <n v="32.499999999999964"/>
    <n v="112.50491159135548"/>
    <x v="2"/>
    <n v="6.9233791748526521"/>
    <n v="6.9233791748526521"/>
    <n v="1.7000000000000002"/>
    <n v="5.8848722986247548"/>
    <x v="1"/>
    <n v="2.7112499999999864"/>
    <n v="9.3855058939095795"/>
    <x v="4"/>
    <n v="157.28599067708117"/>
    <n v="544.47527617488606"/>
    <n v="20.646354166666384"/>
    <n v="71.471269237065158"/>
    <n v="11.059027777777766"/>
    <n v="38.282921305391795"/>
    <n v="269500"/>
    <n v="932925.34381139488"/>
    <n v="1.1229166666666667E-2"/>
    <n v="3.8871889325474786E-2"/>
    <n v="60"/>
    <n v="207.70137524557956"/>
    <n v="0"/>
    <n v="3.461689587426326"/>
    <s v=""/>
  </r>
  <r>
    <n v="98"/>
    <x v="0"/>
    <x v="1"/>
    <n v="28"/>
    <x v="3"/>
    <x v="0"/>
    <x v="0"/>
    <x v="0"/>
    <x v="2"/>
    <s v="Bogotá D.C."/>
    <x v="13"/>
    <x v="0"/>
    <d v="1899-12-30T06:40:00"/>
    <d v="1899-12-30T07:55:00"/>
    <x v="3"/>
    <d v="1899-12-30T17:45:00"/>
    <x v="2"/>
    <d v="1899-12-30T19:20:00"/>
    <x v="2"/>
    <x v="1"/>
    <x v="1"/>
    <x v="0"/>
    <x v="0"/>
    <s v=""/>
    <x v="2"/>
    <x v="1"/>
    <n v="0"/>
    <x v="2"/>
    <x v="1"/>
    <n v="0"/>
    <n v="9.8333333333333339"/>
    <n v="0"/>
    <n v="0"/>
    <x v="0"/>
    <n v="84.999999999999901"/>
    <n v="294.24361493123735"/>
    <x v="1"/>
    <n v="6.9233791748526521"/>
    <n v="0"/>
    <s v=""/>
    <n v="0"/>
    <x v="0"/>
    <n v="17.594754999999992"/>
    <n v="60.907580176817262"/>
    <x v="2"/>
    <n v="105.16693817614177"/>
    <n v="364.05529482585814"/>
    <n v="12.952869516225958"/>
    <n v="44.838813531611272"/>
    <n v="28.923611111111075"/>
    <n v="100.1245634141016"/>
    <n v="1445500"/>
    <n v="5003872.298624754"/>
    <n v="3.0114583333333333E-2"/>
    <n v="0.10424733955468238"/>
    <n v="0"/>
    <n v="0"/>
    <n v="3.461689587426326"/>
    <n v="3.461689587426326"/>
    <s v=""/>
  </r>
  <r>
    <n v="99"/>
    <x v="0"/>
    <x v="1"/>
    <n v="38"/>
    <x v="0"/>
    <x v="0"/>
    <x v="0"/>
    <x v="0"/>
    <x v="2"/>
    <s v="Bogotá D.C."/>
    <x v="8"/>
    <x v="0"/>
    <d v="1899-12-30T06:20:00"/>
    <d v="1899-12-30T06:50:00"/>
    <x v="2"/>
    <d v="1899-12-30T16:45:00"/>
    <x v="1"/>
    <d v="1899-12-30T17:30:00"/>
    <x v="0"/>
    <x v="0"/>
    <x v="0"/>
    <x v="0"/>
    <x v="0"/>
    <s v=""/>
    <x v="0"/>
    <x v="0"/>
    <n v="0"/>
    <x v="0"/>
    <x v="0"/>
    <n v="0"/>
    <n v="9.9166666666666661"/>
    <n v="0"/>
    <n v="0"/>
    <x v="0"/>
    <n v="37.499999999999986"/>
    <n v="129.81335952848718"/>
    <x v="2"/>
    <n v="6.9233791748526521"/>
    <n v="0"/>
    <s v=""/>
    <n v="0"/>
    <x v="0"/>
    <n v="5.6228680000000111"/>
    <n v="19.464623607072728"/>
    <x v="0"/>
    <n v="0"/>
    <n v="0"/>
    <n v="0"/>
    <n v="0"/>
    <n v="12.760416666666663"/>
    <n v="44.172601506221334"/>
    <n v="53698.630136986299"/>
    <n v="185887.98880426298"/>
    <n v="1.1187214611872145E-3"/>
    <n v="3.8726664334221453E-3"/>
    <n v="74.999999999999972"/>
    <n v="259.62671905697437"/>
    <n v="0"/>
    <n v="3.461689587426326"/>
    <s v=""/>
  </r>
  <r>
    <n v="100"/>
    <x v="0"/>
    <x v="1"/>
    <n v="37"/>
    <x v="0"/>
    <x v="0"/>
    <x v="0"/>
    <x v="3"/>
    <x v="1"/>
    <s v="Bogotá D.C."/>
    <x v="6"/>
    <x v="13"/>
    <d v="1899-12-30T06:30:00"/>
    <d v="1899-12-30T07:15:00"/>
    <x v="3"/>
    <d v="1899-12-30T18:00:00"/>
    <x v="0"/>
    <d v="1899-12-30T21:00:00"/>
    <x v="2"/>
    <x v="1"/>
    <x v="1"/>
    <x v="0"/>
    <x v="0"/>
    <s v=""/>
    <x v="3"/>
    <x v="2"/>
    <n v="0"/>
    <x v="4"/>
    <x v="2"/>
    <n v="0"/>
    <n v="10.75"/>
    <n v="0"/>
    <n v="0"/>
    <x v="0"/>
    <n v="112.5"/>
    <n v="0"/>
    <x v="1"/>
    <n v="0"/>
    <n v="0"/>
    <s v=""/>
    <n v="0"/>
    <x v="0"/>
    <n v="11.326204000000004"/>
    <n v="0"/>
    <x v="1"/>
    <n v="67.698708838990399"/>
    <n v="0"/>
    <n v="8.33810090144231"/>
    <n v="0"/>
    <n v="38.28125"/>
    <n v="0"/>
    <n v="1470000"/>
    <n v="0"/>
    <n v="6.1249999999999999E-2"/>
    <n v="0"/>
    <n v="0"/>
    <n v="0"/>
    <n v="0"/>
    <n v="0"/>
    <s v="Revisar horas diligenciadas"/>
  </r>
  <r>
    <n v="101"/>
    <x v="0"/>
    <x v="1"/>
    <n v="40"/>
    <x v="1"/>
    <x v="0"/>
    <x v="0"/>
    <x v="1"/>
    <x v="0"/>
    <s v="Bogotá D.C."/>
    <x v="9"/>
    <x v="0"/>
    <d v="1899-12-30T08:30:00"/>
    <d v="1899-12-30T09:15:00"/>
    <x v="5"/>
    <d v="1899-12-30T18:00:00"/>
    <x v="0"/>
    <d v="1899-12-30T18:30:00"/>
    <x v="2"/>
    <x v="1"/>
    <x v="1"/>
    <x v="6"/>
    <x v="3"/>
    <s v="Propulsión humana"/>
    <x v="0"/>
    <x v="0"/>
    <n v="3.461689587426326"/>
    <x v="3"/>
    <x v="2"/>
    <n v="3.461689587426326"/>
    <n v="8.75"/>
    <n v="12.5"/>
    <n v="43.271119842829073"/>
    <x v="1"/>
    <n v="37.500000000000028"/>
    <n v="129.81335952848733"/>
    <x v="2"/>
    <n v="6.9233791748526521"/>
    <n v="6.9233791748526521"/>
    <n v="3.125"/>
    <n v="10.817779960707268"/>
    <x v="5"/>
    <n v="5.8483849999999933"/>
    <n v="20.24529345776029"/>
    <x v="0"/>
    <n v="16.278150046694673"/>
    <n v="56.34990251920631"/>
    <n v="2.0048958082932642"/>
    <n v="6.9403269434434804"/>
    <n v="12.760416666666677"/>
    <n v="44.172601506221383"/>
    <n v="1445500"/>
    <n v="5003872.298624754"/>
    <n v="1.8532051282051282E-2"/>
    <n v="6.4152208956727616E-2"/>
    <n v="0"/>
    <n v="0"/>
    <n v="3.461689587426326"/>
    <n v="3.461689587426326"/>
    <s v=""/>
  </r>
  <r>
    <n v="102"/>
    <x v="0"/>
    <x v="0"/>
    <n v="29"/>
    <x v="3"/>
    <x v="0"/>
    <x v="0"/>
    <x v="3"/>
    <x v="1"/>
    <s v="Bogotá D.C."/>
    <x v="15"/>
    <x v="17"/>
    <d v="1899-12-30T06:20:00"/>
    <d v="1899-12-30T08:20:00"/>
    <x v="1"/>
    <d v="1899-12-30T17:00:00"/>
    <x v="2"/>
    <d v="1899-12-30T19:30:00"/>
    <x v="2"/>
    <x v="1"/>
    <x v="1"/>
    <x v="1"/>
    <x v="1"/>
    <s v=""/>
    <x v="2"/>
    <x v="1"/>
    <n v="0"/>
    <x v="2"/>
    <x v="1"/>
    <n v="0"/>
    <n v="8.6666666666666661"/>
    <n v="45"/>
    <n v="155.77603143418466"/>
    <x v="3"/>
    <n v="135"/>
    <n v="467.32809430255401"/>
    <x v="3"/>
    <n v="6.9233791748526521"/>
    <n v="6.9233791748526521"/>
    <n v="12.450000000000003"/>
    <n v="43.098035363457768"/>
    <x v="4"/>
    <n v="37.704280999999995"/>
    <n v="130.52051693909624"/>
    <x v="2"/>
    <n v="450.05059526461275"/>
    <n v="1557.9354594425297"/>
    <n v="55.430411280004535"/>
    <n v="191.88287755475048"/>
    <n v="45.9375"/>
    <n v="159.02136542239685"/>
    <n v="2768500"/>
    <n v="9583687.6227897834"/>
    <n v="0.11535416666666666"/>
    <n v="0.39932031761624098"/>
    <n v="0"/>
    <n v="0"/>
    <n v="3.461689587426326"/>
    <n v="3.461689587426326"/>
    <s v=""/>
  </r>
  <r>
    <n v="103"/>
    <x v="0"/>
    <x v="0"/>
    <n v="39"/>
    <x v="0"/>
    <x v="3"/>
    <x v="0"/>
    <x v="1"/>
    <x v="2"/>
    <s v="Bogotá D.C."/>
    <x v="7"/>
    <x v="5"/>
    <d v="1899-12-30T05:30:00"/>
    <d v="1899-12-30T07:30:00"/>
    <x v="3"/>
    <d v="1899-12-30T16:00:00"/>
    <x v="1"/>
    <d v="1899-12-30T18:30:00"/>
    <x v="2"/>
    <x v="1"/>
    <x v="1"/>
    <x v="1"/>
    <x v="1"/>
    <s v=""/>
    <x v="2"/>
    <x v="1"/>
    <n v="0"/>
    <x v="2"/>
    <x v="1"/>
    <n v="0"/>
    <n v="8.5"/>
    <n v="25"/>
    <n v="86.542239685658146"/>
    <x v="2"/>
    <n v="135.00000000000006"/>
    <n v="467.32809430255423"/>
    <x v="3"/>
    <n v="6.9233791748526521"/>
    <n v="6.9233791748526521"/>
    <n v="6.9166666666666679"/>
    <n v="23.943352979698759"/>
    <x v="4"/>
    <n v="26.218572999999992"/>
    <n v="90.760561151276988"/>
    <x v="2"/>
    <n v="281.53828464934679"/>
    <n v="974.59814843251286"/>
    <n v="34.675618860152085"/>
    <n v="120.0362287457524"/>
    <n v="45.937500000000021"/>
    <n v="159.02136542239694"/>
    <n v="3430000"/>
    <n v="11873595.284872299"/>
    <n v="7.1458333333333332E-2"/>
    <n v="0.24736656843483953"/>
    <n v="0"/>
    <n v="0"/>
    <n v="3.461689587426326"/>
    <n v="3.461689587426326"/>
    <s v=""/>
  </r>
  <r>
    <n v="104"/>
    <x v="0"/>
    <x v="0"/>
    <n v="53"/>
    <x v="2"/>
    <x v="1"/>
    <x v="0"/>
    <x v="1"/>
    <x v="4"/>
    <s v="Bogotá D.C."/>
    <x v="4"/>
    <x v="0"/>
    <d v="1899-12-30T07:00:00"/>
    <d v="1899-12-30T09:00:00"/>
    <x v="5"/>
    <d v="1899-12-30T18:00:00"/>
    <x v="0"/>
    <d v="1899-12-30T19:00:00"/>
    <x v="2"/>
    <x v="1"/>
    <x v="1"/>
    <x v="1"/>
    <x v="1"/>
    <s v=""/>
    <x v="2"/>
    <x v="1"/>
    <n v="0"/>
    <x v="12"/>
    <x v="6"/>
    <n v="3.461689587426326"/>
    <n v="9"/>
    <n v="30"/>
    <n v="103.85068762278978"/>
    <x v="3"/>
    <n v="89.999999999999957"/>
    <n v="311.55206286836921"/>
    <x v="1"/>
    <n v="6.9233791748526521"/>
    <n v="6.9233791748526521"/>
    <n v="8.3000000000000007"/>
    <n v="28.732023575638507"/>
    <x v="4"/>
    <n v="14.600259999999992"/>
    <n v="50.541568015717061"/>
    <x v="1"/>
    <n v="237.0586436524421"/>
    <n v="820.62343834106673"/>
    <n v="29.19729082328827"/>
    <n v="101.07195762403522"/>
    <n v="30.624999999999986"/>
    <n v="106.01424361493119"/>
    <n v="3503500"/>
    <n v="12128029.469548134"/>
    <n v="3.2439814814814817E-2"/>
    <n v="0.11229656916248272"/>
    <n v="0"/>
    <n v="0"/>
    <n v="3.461689587426326"/>
    <n v="3.461689587426326"/>
    <s v=""/>
  </r>
  <r>
    <n v="105"/>
    <x v="0"/>
    <x v="1"/>
    <n v="68"/>
    <x v="4"/>
    <x v="0"/>
    <x v="1"/>
    <x v="0"/>
    <x v="2"/>
    <s v="Bogotá D.C."/>
    <x v="4"/>
    <x v="0"/>
    <d v="1899-12-30T06:45:00"/>
    <d v="1899-12-30T08:00:00"/>
    <x v="1"/>
    <d v="1899-12-30T17:30:00"/>
    <x v="2"/>
    <d v="1899-12-30T19:00:00"/>
    <x v="2"/>
    <x v="1"/>
    <x v="1"/>
    <x v="0"/>
    <x v="0"/>
    <s v=""/>
    <x v="2"/>
    <x v="1"/>
    <n v="0"/>
    <x v="2"/>
    <x v="1"/>
    <n v="0"/>
    <n v="9.5"/>
    <n v="0"/>
    <n v="0"/>
    <x v="0"/>
    <n v="82.499999999999986"/>
    <n v="285.58939096267187"/>
    <x v="1"/>
    <n v="6.9233791748526521"/>
    <n v="0"/>
    <s v=""/>
    <n v="0"/>
    <x v="0"/>
    <n v="14.600259999999992"/>
    <n v="50.541568015717061"/>
    <x v="1"/>
    <n v="87.268316084855726"/>
    <n v="302.09582110317444"/>
    <n v="10.74838852163461"/>
    <n v="37.207584626955168"/>
    <n v="28.072916666666661"/>
    <n v="97.179723313686949"/>
    <n v="1445500"/>
    <n v="5003872.298624754"/>
    <n v="3.0114583333333333E-2"/>
    <n v="0.10424733955468238"/>
    <n v="0"/>
    <n v="0"/>
    <n v="3.461689587426326"/>
    <n v="3.461689587426326"/>
    <s v=""/>
  </r>
  <r>
    <n v="106"/>
    <x v="0"/>
    <x v="1"/>
    <n v="45"/>
    <x v="1"/>
    <x v="3"/>
    <x v="0"/>
    <x v="0"/>
    <x v="2"/>
    <s v="Bogotá D.C."/>
    <x v="0"/>
    <x v="0"/>
    <d v="1899-12-30T05:30:00"/>
    <d v="1899-12-30T06:50:00"/>
    <x v="2"/>
    <d v="1899-12-30T16:30:00"/>
    <x v="1"/>
    <d v="1899-12-30T17:40:00"/>
    <x v="2"/>
    <x v="1"/>
    <x v="1"/>
    <x v="1"/>
    <x v="1"/>
    <s v=""/>
    <x v="5"/>
    <x v="1"/>
    <n v="3.461689587426326"/>
    <x v="2"/>
    <x v="1"/>
    <n v="0"/>
    <n v="9.6666666666666679"/>
    <n v="20"/>
    <n v="69.233791748526528"/>
    <x v="2"/>
    <n v="75.000000000000028"/>
    <n v="259.62671905697454"/>
    <x v="1"/>
    <n v="6.9233791748526521"/>
    <n v="6.9233791748526521"/>
    <n v="5.5333333333333332"/>
    <n v="19.154682383759003"/>
    <x v="4"/>
    <n v="9.6757879999999972"/>
    <n v="33.494574569744586"/>
    <x v="0"/>
    <n v="94.616460701467233"/>
    <n v="327.53281680940131"/>
    <n v="11.653421605757615"/>
    <n v="40.340528230540109"/>
    <n v="25.520833333333343"/>
    <n v="88.345203012442724"/>
    <n v="867300"/>
    <n v="3002323.3791748527"/>
    <n v="1.8068750000000001E-2"/>
    <n v="6.2548403732809441E-2"/>
    <n v="0"/>
    <n v="0"/>
    <n v="3.461689587426326"/>
    <n v="3.461689587426326"/>
    <s v=""/>
  </r>
  <r>
    <n v="107"/>
    <x v="0"/>
    <x v="0"/>
    <n v="28"/>
    <x v="3"/>
    <x v="0"/>
    <x v="0"/>
    <x v="1"/>
    <x v="0"/>
    <s v="Bogotá D.C."/>
    <x v="16"/>
    <x v="0"/>
    <d v="1899-12-30T08:30:00"/>
    <d v="1899-12-30T09:00:00"/>
    <x v="5"/>
    <d v="1899-12-30T18:30:00"/>
    <x v="0"/>
    <d v="1899-12-30T19:20:00"/>
    <x v="4"/>
    <x v="2"/>
    <x v="2"/>
    <x v="2"/>
    <x v="2"/>
    <s v=""/>
    <x v="1"/>
    <x v="1"/>
    <n v="3.461689587426326"/>
    <x v="4"/>
    <x v="2"/>
    <n v="0"/>
    <n v="9.5"/>
    <n v="15"/>
    <n v="51.925343811394889"/>
    <x v="2"/>
    <n v="39.999999999999901"/>
    <n v="138.46758349705269"/>
    <x v="2"/>
    <n v="6.9233791748526521"/>
    <n v="6.9233791748526521"/>
    <n v="0.85"/>
    <n v="2.942436149312377"/>
    <x v="3"/>
    <n v="4.4969639999999913"/>
    <n v="15.56709345383101"/>
    <x v="3"/>
    <n v="194.4805551387995"/>
    <n v="673.23131268087366"/>
    <n v="25.528747999999936"/>
    <n v="88.372601131630432"/>
    <n v="13.611111111111077"/>
    <n v="47.117441606635985"/>
    <n v="6951958.9041095898"/>
    <n v="24065523.750571899"/>
    <n v="8.9127678257815257E-2"/>
    <n v="0.30853235577656285"/>
    <n v="30"/>
    <n v="103.85068762278978"/>
    <n v="0"/>
    <n v="3.461689587426326"/>
    <s v=""/>
  </r>
  <r>
    <n v="108"/>
    <x v="0"/>
    <x v="1"/>
    <n v="38"/>
    <x v="0"/>
    <x v="0"/>
    <x v="0"/>
    <x v="0"/>
    <x v="0"/>
    <s v="Bogotá D.C."/>
    <x v="7"/>
    <x v="11"/>
    <d v="1899-12-30T07:00:00"/>
    <d v="1899-12-30T08:00:00"/>
    <x v="1"/>
    <d v="1899-12-30T17:00:00"/>
    <x v="2"/>
    <d v="1899-12-30T18:00:00"/>
    <x v="2"/>
    <x v="1"/>
    <x v="1"/>
    <x v="9"/>
    <x v="4"/>
    <s v="Gasolina"/>
    <x v="2"/>
    <x v="1"/>
    <n v="0"/>
    <x v="2"/>
    <x v="1"/>
    <n v="0"/>
    <n v="9.0000000000000018"/>
    <n v="22.5"/>
    <n v="77.88801571709233"/>
    <x v="2"/>
    <n v="59.999999999999943"/>
    <n v="207.70137524557936"/>
    <x v="2"/>
    <n v="6.9233791748526521"/>
    <n v="6.9233791748526521"/>
    <n v="9.1012500000000003"/>
    <n v="31.505702357563852"/>
    <x v="4"/>
    <n v="13.120781999999991"/>
    <n v="45.420074428290732"/>
    <x v="1"/>
    <n v="832.92482873956715"/>
    <n v="2883.3272067566154"/>
    <n v="109.14034056490384"/>
    <n v="377.80998050169069"/>
    <n v="20.416666666666647"/>
    <n v="70.676162409954088"/>
    <n v="3895500"/>
    <n v="13485011.787819253"/>
    <n v="4.9942307692307696E-2"/>
    <n v="0.17288476651050325"/>
    <n v="0"/>
    <n v="0"/>
    <n v="3.461689587426326"/>
    <n v="3.461689587426326"/>
    <s v=""/>
  </r>
  <r>
    <n v="109"/>
    <x v="0"/>
    <x v="0"/>
    <n v="31"/>
    <x v="0"/>
    <x v="0"/>
    <x v="0"/>
    <x v="3"/>
    <x v="1"/>
    <s v="Soacha"/>
    <x v="10"/>
    <x v="1"/>
    <d v="1899-12-30T04:00:00"/>
    <d v="1899-12-30T05:00:00"/>
    <x v="4"/>
    <d v="1899-12-30T11:40:00"/>
    <x v="6"/>
    <d v="1899-12-30T12:40:00"/>
    <x v="9"/>
    <x v="1"/>
    <x v="1"/>
    <x v="0"/>
    <x v="0"/>
    <s v=""/>
    <x v="10"/>
    <x v="1"/>
    <n v="0"/>
    <x v="10"/>
    <x v="1"/>
    <n v="0"/>
    <n v="6.666666666666667"/>
    <n v="0"/>
    <n v="0"/>
    <x v="0"/>
    <n v="60.000000000000028"/>
    <n v="207.70137524557967"/>
    <x v="1"/>
    <n v="6.9233791748526521"/>
    <n v="0"/>
    <s v=""/>
    <n v="0"/>
    <x v="0"/>
    <n v="17.000000000000007"/>
    <n v="58.848722986247566"/>
    <x v="2"/>
    <n v="289.02964102564113"/>
    <n v="1000.5308987960308"/>
    <n v="35.59829059829061"/>
    <n v="123.23023189427909"/>
    <n v="20.416666666666675"/>
    <n v="70.676162409954188"/>
    <n v="980000"/>
    <n v="3392455.7956777997"/>
    <n v="4.0833333333333333E-2"/>
    <n v="0.14135232481990831"/>
    <n v="0"/>
    <n v="0"/>
    <n v="3.461689587426326"/>
    <n v="3.461689587426326"/>
    <s v=""/>
  </r>
  <r>
    <n v="110"/>
    <x v="0"/>
    <x v="0"/>
    <n v="34"/>
    <x v="0"/>
    <x v="0"/>
    <x v="0"/>
    <x v="0"/>
    <x v="1"/>
    <s v="Bogotá D.C."/>
    <x v="18"/>
    <x v="18"/>
    <d v="1899-12-30T05:40:00"/>
    <d v="1899-12-30T07:45:00"/>
    <x v="3"/>
    <d v="1899-12-30T16:00:00"/>
    <x v="1"/>
    <d v="1899-12-30T18:30:00"/>
    <x v="2"/>
    <x v="1"/>
    <x v="1"/>
    <x v="0"/>
    <x v="0"/>
    <s v=""/>
    <x v="8"/>
    <x v="1"/>
    <n v="3.461689587426326"/>
    <x v="3"/>
    <x v="2"/>
    <n v="3.461689587426326"/>
    <n v="8.2499999999999982"/>
    <n v="0"/>
    <n v="0"/>
    <x v="0"/>
    <n v="137.50000000000006"/>
    <n v="475.98231827112005"/>
    <x v="3"/>
    <n v="6.9233791748526521"/>
    <n v="0"/>
    <s v=""/>
    <n v="0"/>
    <x v="0"/>
    <n v="14.032800999999992"/>
    <n v="48.577201104125706"/>
    <x v="1"/>
    <n v="83.876514063713884"/>
    <n v="290.35445536397617"/>
    <n v="10.330637755408649"/>
    <n v="35.761461149371392"/>
    <n v="46.788194444444457"/>
    <n v="161.96620552281166"/>
    <n v="1445500"/>
    <n v="5003872.298624754"/>
    <n v="6.0229166666666667E-2"/>
    <n v="0.20849467910936476"/>
    <n v="0"/>
    <n v="0"/>
    <n v="3.461689587426326"/>
    <n v="3.461689587426326"/>
    <s v=""/>
  </r>
  <r>
    <n v="111"/>
    <x v="0"/>
    <x v="0"/>
    <n v="34"/>
    <x v="0"/>
    <x v="0"/>
    <x v="0"/>
    <x v="0"/>
    <x v="0"/>
    <s v="Mosquera"/>
    <x v="10"/>
    <x v="19"/>
    <d v="1899-12-30T05:30:00"/>
    <d v="1899-12-30T09:00:00"/>
    <x v="5"/>
    <d v="1899-12-30T17:15:00"/>
    <x v="2"/>
    <d v="1899-12-30T20:40:00"/>
    <x v="5"/>
    <x v="1"/>
    <x v="1"/>
    <x v="1"/>
    <x v="1"/>
    <s v=""/>
    <x v="0"/>
    <x v="0"/>
    <n v="3.461689587426326"/>
    <x v="5"/>
    <x v="1"/>
    <n v="0"/>
    <n v="8.25"/>
    <n v="50"/>
    <n v="173.08447937131629"/>
    <x v="3"/>
    <n v="207.50000000000003"/>
    <n v="718.30058939096273"/>
    <x v="3"/>
    <n v="6.9233791748526521"/>
    <n v="6.9233791748526521"/>
    <n v="13.833333333333334"/>
    <n v="47.88670595939751"/>
    <x v="4"/>
    <n v="29.386566000000002"/>
    <n v="101.72716953241651"/>
    <x v="2"/>
    <n v="705.98882407565213"/>
    <n v="2443.9141611420414"/>
    <n v="86.953003260869579"/>
    <n v="301.00430598359958"/>
    <n v="70.6076388888889"/>
    <n v="244.42172833442484"/>
    <n v="7350000"/>
    <n v="25443418.467583496"/>
    <n v="9.4230769230769229E-2"/>
    <n v="0.32619767266132688"/>
    <n v="0"/>
    <n v="0"/>
    <n v="3.461689587426326"/>
    <n v="3.461689587426326"/>
    <s v=""/>
  </r>
  <r>
    <n v="112"/>
    <x v="0"/>
    <x v="1"/>
    <n v="33"/>
    <x v="0"/>
    <x v="0"/>
    <x v="0"/>
    <x v="0"/>
    <x v="0"/>
    <s v="Bogotá D.C."/>
    <x v="9"/>
    <x v="0"/>
    <d v="1899-12-30T06:30:00"/>
    <d v="1899-12-30T07:00:00"/>
    <x v="3"/>
    <d v="1899-12-30T16:30:00"/>
    <x v="1"/>
    <d v="1899-12-30T17:00:00"/>
    <x v="2"/>
    <x v="1"/>
    <x v="1"/>
    <x v="0"/>
    <x v="0"/>
    <s v=""/>
    <x v="2"/>
    <x v="1"/>
    <n v="0"/>
    <x v="2"/>
    <x v="1"/>
    <n v="0"/>
    <n v="9.5"/>
    <n v="0"/>
    <n v="0"/>
    <x v="0"/>
    <n v="30.000000000000053"/>
    <n v="103.85068762278996"/>
    <x v="2"/>
    <n v="6.9233791748526521"/>
    <n v="0"/>
    <s v=""/>
    <n v="0"/>
    <x v="0"/>
    <n v="5.8483849999999933"/>
    <n v="20.24529345776029"/>
    <x v="0"/>
    <n v="34.956823424098523"/>
    <n v="121.00967165670255"/>
    <n v="4.3054516977163413"/>
    <n v="14.904137311151656"/>
    <n v="10.208333333333352"/>
    <n v="35.338081204977144"/>
    <n v="1445500"/>
    <n v="5003872.298624754"/>
    <n v="1.8532051282051282E-2"/>
    <n v="6.4152208956727616E-2"/>
    <n v="0"/>
    <n v="0"/>
    <n v="3.461689587426326"/>
    <n v="3.461689587426326"/>
    <s v=""/>
  </r>
  <r>
    <n v="113"/>
    <x v="0"/>
    <x v="0"/>
    <n v="50"/>
    <x v="2"/>
    <x v="1"/>
    <x v="0"/>
    <x v="1"/>
    <x v="4"/>
    <s v="Bogotá D.C."/>
    <x v="13"/>
    <x v="0"/>
    <d v="1899-12-30T09:00:00"/>
    <d v="1899-12-30T18:00:00"/>
    <x v="12"/>
    <d v="1899-12-30T17:00:00"/>
    <x v="2"/>
    <d v="1899-12-30T19:00:00"/>
    <x v="2"/>
    <x v="1"/>
    <x v="1"/>
    <x v="0"/>
    <x v="0"/>
    <s v=""/>
    <x v="2"/>
    <x v="1"/>
    <n v="0"/>
    <x v="2"/>
    <x v="1"/>
    <n v="0"/>
    <n v="23"/>
    <n v="0"/>
    <n v="0"/>
    <x v="0"/>
    <n v="329.99999999999994"/>
    <n v="0"/>
    <x v="3"/>
    <n v="0"/>
    <n v="0"/>
    <s v=""/>
    <n v="0"/>
    <x v="0"/>
    <n v="17.594754999999992"/>
    <n v="0"/>
    <x v="2"/>
    <n v="105.16693817614177"/>
    <n v="0"/>
    <n v="12.952869516225958"/>
    <n v="0"/>
    <n v="112.29166666666664"/>
    <n v="0"/>
    <n v="1445500"/>
    <n v="0"/>
    <n v="1.3384259259259259E-2"/>
    <n v="0"/>
    <n v="0"/>
    <n v="0"/>
    <n v="0"/>
    <n v="0"/>
    <s v="Revisar horario laboral"/>
  </r>
  <r>
    <n v="114"/>
    <x v="0"/>
    <x v="1"/>
    <n v="45"/>
    <x v="1"/>
    <x v="1"/>
    <x v="2"/>
    <x v="0"/>
    <x v="2"/>
    <s v="Bogotá D.C."/>
    <x v="12"/>
    <x v="13"/>
    <d v="1899-12-30T07:00:00"/>
    <d v="1899-12-30T09:00:00"/>
    <x v="5"/>
    <d v="1899-12-30T18:00:00"/>
    <x v="0"/>
    <d v="1899-12-30T20:00:00"/>
    <x v="1"/>
    <x v="1"/>
    <x v="1"/>
    <x v="3"/>
    <x v="1"/>
    <s v=""/>
    <x v="2"/>
    <x v="1"/>
    <n v="3.461689587426326"/>
    <x v="1"/>
    <x v="1"/>
    <n v="0"/>
    <n v="9"/>
    <n v="15"/>
    <n v="51.925343811394889"/>
    <x v="2"/>
    <n v="120.00000000000001"/>
    <n v="415.40275049115917"/>
    <x v="3"/>
    <n v="6.9233791748526521"/>
    <n v="6.9233791748526521"/>
    <n v="4.0724999999999998"/>
    <n v="14.097730844793713"/>
    <x v="5"/>
    <n v="14.6"/>
    <n v="50.540667976424359"/>
    <x v="1"/>
    <n v="283.60052817358365"/>
    <n v="981.73699536710092"/>
    <n v="34.929614761747914"/>
    <n v="120.91548371355564"/>
    <n v="40.833333333333343"/>
    <n v="141.35232481990835"/>
    <n v="3564750"/>
    <n v="12340057.956777995"/>
    <n v="7.4265625000000002E-2"/>
    <n v="0.25708454076620824"/>
    <n v="30"/>
    <n v="103.85068762278978"/>
    <n v="0"/>
    <n v="3.461689587426326"/>
    <s v=""/>
  </r>
  <r>
    <n v="115"/>
    <x v="0"/>
    <x v="0"/>
    <n v="27"/>
    <x v="3"/>
    <x v="0"/>
    <x v="0"/>
    <x v="3"/>
    <x v="1"/>
    <s v="Bogotá D.C."/>
    <x v="7"/>
    <x v="0"/>
    <d v="1899-12-30T06:30:00"/>
    <d v="1899-12-30T08:00:00"/>
    <x v="1"/>
    <d v="1899-12-30T16:30:00"/>
    <x v="1"/>
    <d v="1899-12-30T18:00:00"/>
    <x v="1"/>
    <x v="1"/>
    <x v="1"/>
    <x v="3"/>
    <x v="1"/>
    <s v=""/>
    <x v="0"/>
    <x v="0"/>
    <n v="3.461689587426326"/>
    <x v="0"/>
    <x v="0"/>
    <n v="3.461689587426326"/>
    <n v="8.5"/>
    <n v="10"/>
    <n v="34.616895874263264"/>
    <x v="1"/>
    <n v="90"/>
    <n v="311.55206286836932"/>
    <x v="1"/>
    <n v="6.9233791748526521"/>
    <n v="6.9233791748526521"/>
    <n v="2.7149999999999994"/>
    <n v="9.3984872298624733"/>
    <x v="1"/>
    <n v="8.623818"/>
    <n v="29.852980974459726"/>
    <x v="0"/>
    <n v="64.964718918134366"/>
    <n v="224.8876910289838"/>
    <n v="8.001369459815546"/>
    <n v="27.698257344194484"/>
    <n v="30.625"/>
    <n v="106.01424361493123"/>
    <n v="578200"/>
    <n v="2001548.9194499017"/>
    <n v="2.4091666666666667E-2"/>
    <n v="8.3397871643745902E-2"/>
    <n v="20"/>
    <n v="69.233791748526528"/>
    <n v="3.461689587426326"/>
    <n v="3.461689587426326"/>
    <s v=""/>
  </r>
  <r>
    <n v="116"/>
    <x v="0"/>
    <x v="1"/>
    <n v="35"/>
    <x v="0"/>
    <x v="0"/>
    <x v="0"/>
    <x v="1"/>
    <x v="0"/>
    <s v="Bogotá D.C."/>
    <x v="13"/>
    <x v="0"/>
    <d v="1899-12-30T06:00:00"/>
    <d v="1899-12-30T07:00:00"/>
    <x v="3"/>
    <d v="1899-12-30T16:30:00"/>
    <x v="1"/>
    <d v="1899-12-30T18:00:00"/>
    <x v="2"/>
    <x v="1"/>
    <x v="1"/>
    <x v="2"/>
    <x v="2"/>
    <s v=""/>
    <x v="2"/>
    <x v="1"/>
    <n v="0"/>
    <x v="2"/>
    <x v="1"/>
    <n v="0"/>
    <n v="9.5"/>
    <n v="15"/>
    <n v="51.925343811394889"/>
    <x v="2"/>
    <n v="75.000000000000014"/>
    <n v="259.62671905697448"/>
    <x v="1"/>
    <n v="6.9233791748526521"/>
    <n v="6.9233791748526521"/>
    <n v="0.85"/>
    <n v="2.942436149312377"/>
    <x v="3"/>
    <n v="17.594754999999992"/>
    <n v="60.907580176817262"/>
    <x v="2"/>
    <n v="60.051803410492752"/>
    <n v="207.88070257227548"/>
    <n v="7.396270988581727"/>
    <n v="25.603594266956783"/>
    <n v="25.520833333333339"/>
    <n v="88.34520301244271"/>
    <n v="867300"/>
    <n v="3002323.3791748527"/>
    <n v="1.1119230769230768E-2"/>
    <n v="3.8491325374036565E-2"/>
    <n v="30"/>
    <n v="103.85068762278978"/>
    <n v="0"/>
    <n v="3.461689587426326"/>
    <s v=""/>
  </r>
  <r>
    <n v="117"/>
    <x v="0"/>
    <x v="1"/>
    <n v="64"/>
    <x v="4"/>
    <x v="3"/>
    <x v="0"/>
    <x v="3"/>
    <x v="1"/>
    <s v="Bogotá D.C."/>
    <x v="5"/>
    <x v="6"/>
    <d v="1899-12-30T06:30:00"/>
    <d v="1899-12-30T17:30:00"/>
    <x v="9"/>
    <d v="1899-12-30T17:00:00"/>
    <x v="2"/>
    <d v="1899-12-30T17:30:00"/>
    <x v="3"/>
    <x v="2"/>
    <x v="2"/>
    <x v="2"/>
    <x v="2"/>
    <s v=""/>
    <x v="6"/>
    <x v="3"/>
    <n v="0"/>
    <x v="6"/>
    <x v="3"/>
    <n v="0"/>
    <n v="23.5"/>
    <n v="15"/>
    <n v="0"/>
    <x v="2"/>
    <n v="344.99999999999994"/>
    <n v="0"/>
    <x v="3"/>
    <n v="0"/>
    <n v="0"/>
    <n v="0.85"/>
    <n v="0"/>
    <x v="3"/>
    <n v="13.590652173913021"/>
    <n v="0"/>
    <x v="1"/>
    <n v="1219.4662958918595"/>
    <n v="0"/>
    <n v="160.07486064659952"/>
    <n v="0"/>
    <n v="117.39583333333331"/>
    <n v="0"/>
    <n v="14440456.621004567"/>
    <n v="0"/>
    <n v="0.60168569254185689"/>
    <n v="0"/>
    <n v="30"/>
    <n v="0"/>
    <n v="0"/>
    <n v="0"/>
    <s v="Revisar horario laboral"/>
  </r>
  <r>
    <n v="118"/>
    <x v="0"/>
    <x v="1"/>
    <n v="54"/>
    <x v="2"/>
    <x v="3"/>
    <x v="0"/>
    <x v="0"/>
    <x v="2"/>
    <s v="Bogotá D.C."/>
    <x v="7"/>
    <x v="0"/>
    <d v="1899-12-30T07:00:00"/>
    <d v="1899-12-30T07:30:00"/>
    <x v="3"/>
    <d v="1899-12-30T15:00:00"/>
    <x v="8"/>
    <d v="1899-12-30T15:30:00"/>
    <x v="4"/>
    <x v="2"/>
    <x v="2"/>
    <x v="0"/>
    <x v="0"/>
    <s v=""/>
    <x v="3"/>
    <x v="2"/>
    <n v="0"/>
    <x v="4"/>
    <x v="2"/>
    <n v="0"/>
    <n v="7.5"/>
    <n v="0"/>
    <n v="0"/>
    <x v="0"/>
    <n v="30.000000000000014"/>
    <n v="103.85068762278983"/>
    <x v="2"/>
    <n v="6.9233791748526521"/>
    <n v="0"/>
    <s v=""/>
    <n v="0"/>
    <x v="0"/>
    <n v="8.623818"/>
    <n v="29.852980974459726"/>
    <x v="0"/>
    <n v="102.19550118679997"/>
    <n v="353.7691023401602"/>
    <n v="13.414827999999998"/>
    <n v="46.437970404715124"/>
    <n v="10.208333333333337"/>
    <n v="35.338081204977094"/>
    <n v="1508036.5296803652"/>
    <n v="5220354.3522530524"/>
    <n v="3.1417427701674279E-2"/>
    <n v="0.10875738233860525"/>
    <n v="0"/>
    <n v="0"/>
    <n v="3.461689587426326"/>
    <n v="3.461689587426326"/>
    <s v=""/>
  </r>
  <r>
    <n v="119"/>
    <x v="0"/>
    <x v="0"/>
    <n v="35"/>
    <x v="0"/>
    <x v="0"/>
    <x v="0"/>
    <x v="3"/>
    <x v="1"/>
    <s v="Bogotá D.C."/>
    <x v="4"/>
    <x v="18"/>
    <d v="1899-12-30T05:40:00"/>
    <d v="1899-12-30T07:00:00"/>
    <x v="3"/>
    <d v="1899-12-30T16:30:00"/>
    <x v="1"/>
    <d v="1899-12-30T19:00:00"/>
    <x v="1"/>
    <x v="1"/>
    <x v="1"/>
    <x v="0"/>
    <x v="0"/>
    <s v=""/>
    <x v="2"/>
    <x v="1"/>
    <n v="3.461689587426326"/>
    <x v="1"/>
    <x v="1"/>
    <n v="0"/>
    <n v="9.5"/>
    <n v="0"/>
    <n v="0"/>
    <x v="0"/>
    <n v="114.99999999999997"/>
    <n v="398.09430255402742"/>
    <x v="1"/>
    <n v="6.9233791748526521"/>
    <n v="0"/>
    <s v=""/>
    <n v="0"/>
    <x v="0"/>
    <n v="16.542873"/>
    <n v="57.26629121021611"/>
    <x v="2"/>
    <n v="397.4293374769565"/>
    <n v="1375.7769992817236"/>
    <n v="48.949322282608698"/>
    <n v="169.44735925728196"/>
    <n v="39.131944444444436"/>
    <n v="135.46264461907876"/>
    <n v="1445500"/>
    <n v="5003872.298624754"/>
    <n v="6.0229166666666667E-2"/>
    <n v="0.20849467910936476"/>
    <n v="0"/>
    <n v="0"/>
    <n v="3.461689587426326"/>
    <n v="3.461689587426326"/>
    <s v=""/>
  </r>
  <r>
    <n v="120"/>
    <x v="0"/>
    <x v="1"/>
    <n v="35"/>
    <x v="0"/>
    <x v="4"/>
    <x v="0"/>
    <x v="0"/>
    <x v="1"/>
    <s v="Bogotá D.C."/>
    <x v="17"/>
    <x v="1"/>
    <d v="1899-12-30T04:30:00"/>
    <d v="1899-12-30T05:20:00"/>
    <x v="4"/>
    <d v="1899-12-30T17:40:00"/>
    <x v="2"/>
    <d v="1899-12-30T18:50:00"/>
    <x v="1"/>
    <x v="1"/>
    <x v="1"/>
    <x v="2"/>
    <x v="2"/>
    <s v=""/>
    <x v="1"/>
    <x v="1"/>
    <n v="0"/>
    <x v="1"/>
    <x v="1"/>
    <n v="0"/>
    <n v="12.333333333333336"/>
    <n v="12.5"/>
    <n v="43.271119842829073"/>
    <x v="1"/>
    <n v="59.99999999999995"/>
    <n v="207.70137524557938"/>
    <x v="2"/>
    <n v="6.9233791748526521"/>
    <n v="6.9233791748526521"/>
    <n v="0.70833333333333337"/>
    <n v="2.4520301244269809"/>
    <x v="3"/>
    <n v="3.6287569999999931"/>
    <n v="12.561630322200369"/>
    <x v="3"/>
    <n v="84.193020861275173"/>
    <n v="291.45010364944369"/>
    <n v="10.36962026570046"/>
    <n v="35.896406499340294"/>
    <n v="20.41666666666665"/>
    <n v="70.676162409954102"/>
    <n v="1617000"/>
    <n v="5597552.0628683688"/>
    <n v="6.7375000000000004E-2"/>
    <n v="0.23323133595284873"/>
    <n v="25"/>
    <n v="86.542239685658146"/>
    <n v="3.461689587426326"/>
    <n v="3.461689587426326"/>
    <s v=""/>
  </r>
  <r>
    <n v="121"/>
    <x v="0"/>
    <x v="0"/>
    <n v="52"/>
    <x v="2"/>
    <x v="0"/>
    <x v="0"/>
    <x v="3"/>
    <x v="1"/>
    <s v="Bogotá D.C."/>
    <x v="7"/>
    <x v="1"/>
    <d v="1899-12-30T10:00:00"/>
    <d v="1899-12-30T00:10:00"/>
    <x v="13"/>
    <d v="1899-12-30T18:00:00"/>
    <x v="0"/>
    <d v="1899-12-30T19:30:00"/>
    <x v="1"/>
    <x v="1"/>
    <x v="1"/>
    <x v="0"/>
    <x v="0"/>
    <s v=""/>
    <x v="1"/>
    <x v="1"/>
    <n v="0"/>
    <x v="1"/>
    <x v="1"/>
    <n v="0"/>
    <n v="17.833333333333336"/>
    <n v="0"/>
    <n v="0"/>
    <x v="0"/>
    <n v="469.99999999999994"/>
    <n v="0"/>
    <x v="3"/>
    <n v="0"/>
    <n v="0"/>
    <s v=""/>
    <n v="0"/>
    <x v="0"/>
    <n v="6.1208019999999976"/>
    <n v="0"/>
    <x v="0"/>
    <n v="176.456866979826"/>
    <n v="0"/>
    <n v="21.733282463768109"/>
    <n v="0"/>
    <n v="159.93055555555551"/>
    <n v="0"/>
    <n v="1734600"/>
    <n v="0"/>
    <n v="7.2275000000000006E-2"/>
    <n v="0"/>
    <n v="0"/>
    <n v="0"/>
    <n v="0"/>
    <n v="0"/>
    <s v="Revisar horario laboral"/>
  </r>
  <r>
    <n v="122"/>
    <x v="0"/>
    <x v="1"/>
    <n v="47"/>
    <x v="1"/>
    <x v="1"/>
    <x v="0"/>
    <x v="1"/>
    <x v="2"/>
    <s v="Bogotá D.C."/>
    <x v="2"/>
    <x v="0"/>
    <d v="1899-12-30T06:45:00"/>
    <d v="1899-12-30T07:05:00"/>
    <x v="3"/>
    <d v="1899-12-30T16:30:00"/>
    <x v="1"/>
    <d v="1899-12-30T17:00:00"/>
    <x v="6"/>
    <x v="1"/>
    <x v="3"/>
    <x v="0"/>
    <x v="0"/>
    <s v=""/>
    <x v="6"/>
    <x v="3"/>
    <n v="0"/>
    <x v="6"/>
    <x v="3"/>
    <n v="0"/>
    <n v="9.4166666666666661"/>
    <n v="0"/>
    <n v="0"/>
    <x v="0"/>
    <n v="25.000000000000028"/>
    <n v="86.542239685658245"/>
    <x v="0"/>
    <n v="6.9233791748526521"/>
    <n v="0"/>
    <s v=""/>
    <n v="0"/>
    <x v="0"/>
    <n v="1.4166666666666683"/>
    <n v="4.904060248853968"/>
    <x v="4"/>
    <n v="0"/>
    <n v="0"/>
    <n v="0"/>
    <n v="0"/>
    <n v="8.5069444444444535"/>
    <n v="29.448401004147598"/>
    <n v="0"/>
    <n v="0"/>
    <n v="0"/>
    <n v="0"/>
    <n v="50.000000000000057"/>
    <n v="173.08447937131649"/>
    <n v="0"/>
    <n v="3.461689587426326"/>
    <s v=""/>
  </r>
  <r>
    <n v="123"/>
    <x v="0"/>
    <x v="0"/>
    <n v="22"/>
    <x v="3"/>
    <x v="0"/>
    <x v="0"/>
    <x v="1"/>
    <x v="5"/>
    <s v="Bogotá D.C."/>
    <x v="12"/>
    <x v="13"/>
    <d v="1899-12-30T06:40:00"/>
    <d v="1899-12-30T07:50:00"/>
    <x v="3"/>
    <d v="1899-12-30T17:00:00"/>
    <x v="2"/>
    <d v="1899-12-30T19:00:00"/>
    <x v="1"/>
    <x v="1"/>
    <x v="1"/>
    <x v="0"/>
    <x v="0"/>
    <s v=""/>
    <x v="1"/>
    <x v="1"/>
    <n v="0"/>
    <x v="1"/>
    <x v="1"/>
    <n v="0"/>
    <n v="9.1666666666666679"/>
    <n v="0"/>
    <n v="0"/>
    <x v="0"/>
    <n v="94.999999999999943"/>
    <n v="328.86051080550078"/>
    <x v="1"/>
    <n v="6.9233791748526521"/>
    <n v="0"/>
    <s v=""/>
    <n v="0"/>
    <x v="0"/>
    <n v="10.023296999999999"/>
    <n v="34.697542856581528"/>
    <x v="1"/>
    <n v="240.80172084043477"/>
    <n v="833.58080966767398"/>
    <n v="29.65830634057971"/>
    <n v="102.66785023988497"/>
    <n v="32.326388888888872"/>
    <n v="111.90392381576069"/>
    <n v="2450000"/>
    <n v="8481139.4891944993"/>
    <n v="0.40833333333333333"/>
    <n v="1.4135232481990831"/>
    <n v="0"/>
    <n v="0"/>
    <n v="3.461689587426326"/>
    <n v="3.461689587426326"/>
    <s v=""/>
  </r>
  <r>
    <n v="124"/>
    <x v="0"/>
    <x v="0"/>
    <n v="49"/>
    <x v="1"/>
    <x v="0"/>
    <x v="0"/>
    <x v="0"/>
    <x v="1"/>
    <s v="Bogotá D.C."/>
    <x v="7"/>
    <x v="20"/>
    <d v="1899-12-30T07:00:00"/>
    <d v="1899-12-30T08:00:00"/>
    <x v="1"/>
    <d v="1899-12-30T16:00:00"/>
    <x v="1"/>
    <d v="1899-12-30T17:20:00"/>
    <x v="0"/>
    <x v="0"/>
    <x v="0"/>
    <x v="0"/>
    <x v="0"/>
    <s v=""/>
    <x v="0"/>
    <x v="0"/>
    <n v="0"/>
    <x v="0"/>
    <x v="0"/>
    <n v="0"/>
    <n v="8"/>
    <n v="0"/>
    <n v="0"/>
    <x v="0"/>
    <n v="69.999999999999986"/>
    <n v="242.31827111984276"/>
    <x v="1"/>
    <n v="6.9233791748526521"/>
    <n v="0"/>
    <s v=""/>
    <n v="0"/>
    <x v="0"/>
    <n v="6.6812049999999914"/>
    <n v="23.128257779960677"/>
    <x v="0"/>
    <n v="0"/>
    <n v="0"/>
    <n v="0"/>
    <n v="0"/>
    <n v="23.819444444444443"/>
    <n v="82.455522811613179"/>
    <n v="510381.98630136991"/>
    <n v="1766784.007589418"/>
    <n v="2.1265916095890413E-2"/>
    <n v="7.3616000316225755E-2"/>
    <n v="139.99999999999997"/>
    <n v="484.63654223968553"/>
    <n v="0"/>
    <n v="3.461689587426326"/>
    <s v=""/>
  </r>
  <r>
    <n v="125"/>
    <x v="0"/>
    <x v="1"/>
    <n v="36"/>
    <x v="0"/>
    <x v="0"/>
    <x v="0"/>
    <x v="3"/>
    <x v="1"/>
    <s v="Bogotá D.C."/>
    <x v="6"/>
    <x v="4"/>
    <d v="1899-12-30T05:20:00"/>
    <d v="1899-12-30T06:50:00"/>
    <x v="2"/>
    <d v="1899-12-30T19:50:00"/>
    <x v="4"/>
    <d v="1899-12-30T21:20:00"/>
    <x v="1"/>
    <x v="1"/>
    <x v="1"/>
    <x v="0"/>
    <x v="0"/>
    <s v=""/>
    <x v="1"/>
    <x v="1"/>
    <n v="0"/>
    <x v="1"/>
    <x v="1"/>
    <n v="0"/>
    <n v="13"/>
    <n v="0"/>
    <n v="0"/>
    <x v="0"/>
    <n v="90"/>
    <n v="311.55206286836932"/>
    <x v="1"/>
    <n v="6.9233791748526521"/>
    <n v="0"/>
    <s v=""/>
    <n v="0"/>
    <x v="0"/>
    <n v="5.7033359999999931"/>
    <n v="19.74317884479369"/>
    <x v="0"/>
    <n v="137.01810126260852"/>
    <n v="474.31413442969784"/>
    <n v="16.875813043478242"/>
    <n v="58.418826291962006"/>
    <n v="30.625"/>
    <n v="106.01424361493123"/>
    <n v="1347500"/>
    <n v="4664626.7190569742"/>
    <n v="5.6145833333333332E-2"/>
    <n v="0.19435944662737392"/>
    <n v="0"/>
    <n v="0"/>
    <n v="3.461689587426326"/>
    <n v="3.461689587426326"/>
    <s v=""/>
  </r>
  <r>
    <n v="126"/>
    <x v="0"/>
    <x v="0"/>
    <n v="32"/>
    <x v="0"/>
    <x v="0"/>
    <x v="0"/>
    <x v="0"/>
    <x v="1"/>
    <s v="Bogotá D.C."/>
    <x v="7"/>
    <x v="0"/>
    <d v="1899-12-30T08:00:00"/>
    <d v="1899-12-30T09:30:00"/>
    <x v="5"/>
    <d v="1899-12-30T18:00:00"/>
    <x v="0"/>
    <d v="1899-12-30T19:30:00"/>
    <x v="1"/>
    <x v="1"/>
    <x v="1"/>
    <x v="2"/>
    <x v="2"/>
    <s v=""/>
    <x v="1"/>
    <x v="1"/>
    <n v="0"/>
    <x v="1"/>
    <x v="1"/>
    <n v="0"/>
    <n v="8.5"/>
    <n v="10"/>
    <n v="34.616895874263264"/>
    <x v="1"/>
    <n v="90"/>
    <n v="311.55206286836932"/>
    <x v="1"/>
    <n v="6.9233791748526521"/>
    <n v="6.9233791748526521"/>
    <n v="0.56666666666666665"/>
    <n v="1.9616240995415848"/>
    <x v="3"/>
    <n v="8.623818"/>
    <n v="29.852980974459726"/>
    <x v="0"/>
    <n v="193.56663841632852"/>
    <n v="670.06761667892113"/>
    <n v="23.840604790660223"/>
    <n v="82.528773361774682"/>
    <n v="30.625"/>
    <n v="106.01424361493123"/>
    <n v="1298500"/>
    <n v="4495003.9292730847"/>
    <n v="5.4104166666666668E-2"/>
    <n v="0.18729183038637853"/>
    <n v="20"/>
    <n v="69.233791748526528"/>
    <n v="3.461689587426326"/>
    <n v="3.461689587426326"/>
    <s v=""/>
  </r>
  <r>
    <n v="127"/>
    <x v="0"/>
    <x v="1"/>
    <n v="58"/>
    <x v="2"/>
    <x v="0"/>
    <x v="0"/>
    <x v="0"/>
    <x v="0"/>
    <s v="Bogotá D.C."/>
    <x v="7"/>
    <x v="12"/>
    <d v="1899-12-30T06:20:00"/>
    <d v="1899-12-30T07:00:00"/>
    <x v="3"/>
    <d v="1899-12-30T16:30:00"/>
    <x v="1"/>
    <d v="1899-12-30T17:30:00"/>
    <x v="1"/>
    <x v="1"/>
    <x v="1"/>
    <x v="0"/>
    <x v="0"/>
    <s v=""/>
    <x v="1"/>
    <x v="1"/>
    <n v="0"/>
    <x v="1"/>
    <x v="1"/>
    <n v="0"/>
    <n v="9.5"/>
    <n v="0"/>
    <n v="0"/>
    <x v="0"/>
    <n v="49.999999999999979"/>
    <n v="173.08447937131623"/>
    <x v="2"/>
    <n v="6.9233791748526521"/>
    <n v="0"/>
    <s v=""/>
    <n v="0"/>
    <x v="0"/>
    <n v="5.5789410000000146"/>
    <n v="19.312561968565866"/>
    <x v="0"/>
    <n v="134.02961054304384"/>
    <n v="463.96890722366061"/>
    <n v="16.507736050724681"/>
    <n v="57.144657998775813"/>
    <n v="17.013888888888882"/>
    <n v="58.896802008295104"/>
    <n v="1470000"/>
    <n v="5088683.6935166996"/>
    <n v="1.8846153846153846E-2"/>
    <n v="6.5239534532265372E-2"/>
    <n v="0"/>
    <n v="0"/>
    <n v="3.461689587426326"/>
    <n v="3.461689587426326"/>
    <s v=""/>
  </r>
  <r>
    <n v="128"/>
    <x v="0"/>
    <x v="0"/>
    <n v="57"/>
    <x v="2"/>
    <x v="0"/>
    <x v="0"/>
    <x v="0"/>
    <x v="1"/>
    <s v="Bogotá D.C."/>
    <x v="1"/>
    <x v="19"/>
    <d v="1899-12-30T06:30:00"/>
    <d v="1899-12-30T07:00:00"/>
    <x v="3"/>
    <d v="1899-12-30T16:30:00"/>
    <x v="1"/>
    <d v="1899-12-30T17:15:00"/>
    <x v="6"/>
    <x v="1"/>
    <x v="3"/>
    <x v="0"/>
    <x v="0"/>
    <s v=""/>
    <x v="6"/>
    <x v="3"/>
    <n v="0"/>
    <x v="6"/>
    <x v="3"/>
    <n v="0"/>
    <n v="9.5"/>
    <n v="0"/>
    <n v="0"/>
    <x v="0"/>
    <n v="37.500000000000028"/>
    <n v="129.81335952848733"/>
    <x v="2"/>
    <n v="6.9233791748526521"/>
    <n v="0"/>
    <s v=""/>
    <n v="0"/>
    <x v="0"/>
    <n v="2.1250000000000013"/>
    <n v="7.3560903732809475"/>
    <x v="4"/>
    <n v="0"/>
    <n v="0"/>
    <n v="0"/>
    <n v="0"/>
    <n v="12.760416666666677"/>
    <n v="44.172601506221383"/>
    <n v="0"/>
    <n v="0"/>
    <n v="0"/>
    <n v="0"/>
    <n v="75.000000000000057"/>
    <n v="259.62671905697465"/>
    <n v="0"/>
    <n v="3.461689587426326"/>
    <s v=""/>
  </r>
  <r>
    <n v="129"/>
    <x v="0"/>
    <x v="0"/>
    <n v="33"/>
    <x v="0"/>
    <x v="0"/>
    <x v="0"/>
    <x v="0"/>
    <x v="1"/>
    <s v="Bogotá D.C."/>
    <x v="13"/>
    <x v="11"/>
    <d v="1899-12-30T06:00:00"/>
    <d v="1899-12-30T07:05:00"/>
    <x v="3"/>
    <d v="1899-12-30T16:30:00"/>
    <x v="1"/>
    <d v="1899-12-30T17:15:00"/>
    <x v="0"/>
    <x v="0"/>
    <x v="0"/>
    <x v="0"/>
    <x v="0"/>
    <s v=""/>
    <x v="0"/>
    <x v="0"/>
    <n v="0"/>
    <x v="0"/>
    <x v="0"/>
    <n v="0"/>
    <n v="9.4166666666666661"/>
    <n v="0"/>
    <n v="0"/>
    <x v="0"/>
    <n v="55.000000000000007"/>
    <n v="190.39292730844795"/>
    <x v="2"/>
    <n v="6.9233791748526521"/>
    <n v="0"/>
    <s v=""/>
    <n v="0"/>
    <x v="0"/>
    <n v="12.1738955"/>
    <n v="42.142247290766207"/>
    <x v="1"/>
    <n v="0"/>
    <n v="0"/>
    <n v="0"/>
    <n v="0"/>
    <n v="18.715277777777779"/>
    <n v="64.786482209124642"/>
    <n v="100684.9315068493"/>
    <n v="348539.97900799307"/>
    <n v="4.195205479452054E-3"/>
    <n v="1.4522499125333044E-2"/>
    <n v="110.00000000000001"/>
    <n v="380.7858546168959"/>
    <n v="0"/>
    <n v="3.461689587426326"/>
    <s v=""/>
  </r>
  <r>
    <n v="130"/>
    <x v="0"/>
    <x v="0"/>
    <n v="42"/>
    <x v="1"/>
    <x v="0"/>
    <x v="0"/>
    <x v="1"/>
    <x v="0"/>
    <s v="Bogotá D.C."/>
    <x v="2"/>
    <x v="0"/>
    <d v="1899-12-30T06:30:00"/>
    <d v="1899-12-30T07:00:00"/>
    <x v="3"/>
    <d v="1899-12-30T16:30:00"/>
    <x v="1"/>
    <d v="1899-12-30T17:00:00"/>
    <x v="6"/>
    <x v="1"/>
    <x v="3"/>
    <x v="0"/>
    <x v="0"/>
    <s v=""/>
    <x v="2"/>
    <x v="1"/>
    <n v="3.461689587426326"/>
    <x v="8"/>
    <x v="5"/>
    <n v="3.461689587426326"/>
    <n v="9.5"/>
    <n v="0"/>
    <n v="0"/>
    <x v="0"/>
    <n v="30.000000000000053"/>
    <n v="103.85068762278996"/>
    <x v="2"/>
    <n v="6.9233791748526521"/>
    <n v="0"/>
    <s v=""/>
    <n v="0"/>
    <x v="0"/>
    <n v="1.7000000000000031"/>
    <n v="5.8848722986247646"/>
    <x v="4"/>
    <n v="0"/>
    <n v="0"/>
    <n v="0"/>
    <n v="0"/>
    <n v="10.208333333333352"/>
    <n v="35.338081204977144"/>
    <n v="0"/>
    <n v="0"/>
    <n v="0"/>
    <n v="0"/>
    <n v="60.000000000000107"/>
    <n v="207.70137524557992"/>
    <n v="0"/>
    <n v="3.461689587426326"/>
    <s v=""/>
  </r>
  <r>
    <n v="131"/>
    <x v="0"/>
    <x v="0"/>
    <n v="24"/>
    <x v="3"/>
    <x v="0"/>
    <x v="0"/>
    <x v="3"/>
    <x v="1"/>
    <s v="Soacha"/>
    <x v="10"/>
    <x v="0"/>
    <d v="1899-12-30T05:30:00"/>
    <d v="1899-12-30T07:00:00"/>
    <x v="3"/>
    <d v="1899-12-30T16:30:00"/>
    <x v="1"/>
    <d v="1899-12-30T18:00:00"/>
    <x v="2"/>
    <x v="1"/>
    <x v="1"/>
    <x v="10"/>
    <x v="5"/>
    <s v="No Sabe"/>
    <x v="2"/>
    <x v="1"/>
    <n v="0"/>
    <x v="1"/>
    <x v="1"/>
    <n v="3.461689587426326"/>
    <n v="9.5"/>
    <n v="15"/>
    <n v="51.925343811394889"/>
    <x v="2"/>
    <n v="90.000000000000028"/>
    <n v="311.55206286836943"/>
    <x v="1"/>
    <n v="6.9233791748526521"/>
    <n v="6.9233791748526521"/>
    <n v="6.067499999999999"/>
    <n v="21.003801571709229"/>
    <x v="4"/>
    <n v="30.919868000000008"/>
    <n v="107.03498510019649"/>
    <x v="2"/>
    <n v="488.46853964865386"/>
    <n v="1690.9264574870886"/>
    <n v="65.487430368589727"/>
    <n v="226.69715581425362"/>
    <n v="30.625000000000011"/>
    <n v="106.01424361493127"/>
    <n v="2156000"/>
    <n v="7463402.750491159"/>
    <n v="8.9833333333333334E-2"/>
    <n v="0.31097511460379829"/>
    <n v="0"/>
    <n v="0"/>
    <n v="3.461689587426326"/>
    <n v="3.461689587426326"/>
    <s v=""/>
  </r>
  <r>
    <n v="132"/>
    <x v="0"/>
    <x v="1"/>
    <n v="54"/>
    <x v="2"/>
    <x v="0"/>
    <x v="0"/>
    <x v="5"/>
    <x v="4"/>
    <s v="Bogotá D.C."/>
    <x v="4"/>
    <x v="0"/>
    <d v="1899-12-30T06:00:00"/>
    <d v="1899-12-30T07:00:00"/>
    <x v="3"/>
    <d v="1899-12-30T17:00:00"/>
    <x v="2"/>
    <d v="1899-12-30T17:30:00"/>
    <x v="4"/>
    <x v="2"/>
    <x v="2"/>
    <x v="11"/>
    <x v="1"/>
    <s v=""/>
    <x v="3"/>
    <x v="2"/>
    <n v="0"/>
    <x v="4"/>
    <x v="2"/>
    <n v="0"/>
    <n v="10"/>
    <n v="30"/>
    <n v="103.85068762278978"/>
    <x v="3"/>
    <n v="44.999999999999957"/>
    <n v="155.77603143418452"/>
    <x v="2"/>
    <n v="6.9233791748526521"/>
    <n v="6.9233791748526521"/>
    <n v="13.670000000000002"/>
    <n v="47.321296660117881"/>
    <x v="4"/>
    <n v="13.87929666666664"/>
    <n v="48.045816751800821"/>
    <x v="1"/>
    <n v="80.247858463468077"/>
    <n v="277.79317605624902"/>
    <n v="10.00427690170914"/>
    <n v="34.63170118037624"/>
    <n v="15.312499999999986"/>
    <n v="53.007121807465566"/>
    <n v="6655945.2054794524"/>
    <n v="23040816.212288398"/>
    <n v="6.1629122272957894E-2"/>
    <n v="0.21334089085452221"/>
    <n v="0"/>
    <n v="0"/>
    <n v="3.461689587426326"/>
    <n v="3.461689587426326"/>
    <s v=""/>
  </r>
  <r>
    <n v="133"/>
    <x v="0"/>
    <x v="1"/>
    <n v="47"/>
    <x v="1"/>
    <x v="1"/>
    <x v="0"/>
    <x v="0"/>
    <x v="2"/>
    <s v="Bogotá D.C."/>
    <x v="7"/>
    <x v="0"/>
    <d v="1899-12-30T08:00:00"/>
    <d v="1899-12-30T08:25:00"/>
    <x v="1"/>
    <d v="1899-12-30T16:30:00"/>
    <x v="1"/>
    <d v="1899-12-30T16:25:00"/>
    <x v="0"/>
    <x v="0"/>
    <x v="0"/>
    <x v="0"/>
    <x v="0"/>
    <s v=""/>
    <x v="0"/>
    <x v="0"/>
    <n v="0"/>
    <x v="0"/>
    <x v="0"/>
    <n v="0"/>
    <n v="8.0833333333333339"/>
    <n v="0"/>
    <n v="0"/>
    <x v="0"/>
    <n v="730"/>
    <n v="0"/>
    <x v="3"/>
    <n v="0"/>
    <n v="0"/>
    <s v=""/>
    <n v="0"/>
    <x v="0"/>
    <n v="7.4369089999999991"/>
    <n v="0"/>
    <x v="0"/>
    <n v="0"/>
    <n v="0"/>
    <n v="0"/>
    <n v="0"/>
    <n v="248.40277777777774"/>
    <n v="0"/>
    <n v="167808.21917808219"/>
    <n v="0"/>
    <n v="3.4960045662100455E-3"/>
    <n v="0"/>
    <n v="1460"/>
    <n v="0"/>
    <n v="0"/>
    <n v="0"/>
    <s v="Revisar horas diligenciadas"/>
  </r>
  <r>
    <n v="134"/>
    <x v="0"/>
    <x v="1"/>
    <n v="42"/>
    <x v="1"/>
    <x v="1"/>
    <x v="0"/>
    <x v="0"/>
    <x v="0"/>
    <s v="Bogotá D.C."/>
    <x v="0"/>
    <x v="0"/>
    <d v="1899-12-30T07:30:00"/>
    <d v="1899-12-30T08:30:00"/>
    <x v="1"/>
    <d v="1899-12-30T18:00:00"/>
    <x v="0"/>
    <d v="1899-12-30T19:00:00"/>
    <x v="7"/>
    <x v="2"/>
    <x v="4"/>
    <x v="11"/>
    <x v="1"/>
    <s v=""/>
    <x v="9"/>
    <x v="5"/>
    <n v="0"/>
    <x v="9"/>
    <x v="4"/>
    <n v="0"/>
    <n v="9.5"/>
    <n v="20"/>
    <n v="69.233791748526528"/>
    <x v="2"/>
    <n v="59.999999999999986"/>
    <n v="207.70137524557953"/>
    <x v="2"/>
    <n v="6.9233791748526521"/>
    <n v="6.9233791748526521"/>
    <n v="9.1133333333333333"/>
    <n v="31.54753110674525"/>
    <x v="4"/>
    <n v="9.6757879999999972"/>
    <n v="33.494574569744586"/>
    <x v="0"/>
    <n v="87.798493962447139"/>
    <n v="303.93113234151639"/>
    <n v="11.08368186253559"/>
    <n v="38.368266093885481"/>
    <n v="20.416666666666661"/>
    <n v="70.676162409954131"/>
    <n v="5390000"/>
    <n v="18658506.876227897"/>
    <n v="6.9102564102564101E-2"/>
    <n v="0.23921162661830636"/>
    <n v="0"/>
    <n v="0"/>
    <n v="3.461689587426326"/>
    <n v="3.461689587426326"/>
    <s v=""/>
  </r>
  <r>
    <n v="135"/>
    <x v="0"/>
    <x v="0"/>
    <n v="28"/>
    <x v="3"/>
    <x v="0"/>
    <x v="0"/>
    <x v="0"/>
    <x v="1"/>
    <s v="Bogotá D.C."/>
    <x v="0"/>
    <x v="0"/>
    <d v="1899-12-30T08:00:00"/>
    <d v="1899-12-30T09:00:00"/>
    <x v="5"/>
    <d v="1899-12-30T17:40:00"/>
    <x v="2"/>
    <d v="1899-12-30T18:20:00"/>
    <x v="3"/>
    <x v="2"/>
    <x v="2"/>
    <x v="10"/>
    <x v="5"/>
    <s v="No Sabe"/>
    <x v="4"/>
    <x v="2"/>
    <n v="0"/>
    <x v="3"/>
    <x v="2"/>
    <n v="0"/>
    <n v="8.6666666666666679"/>
    <n v="12.5"/>
    <n v="43.271119842829073"/>
    <x v="1"/>
    <n v="49.999999999999943"/>
    <n v="173.08447937131609"/>
    <x v="2"/>
    <n v="6.9233791748526521"/>
    <n v="6.9233791748526521"/>
    <n v="5.0562500000000004"/>
    <n v="17.503167976424361"/>
    <x v="4"/>
    <n v="9.6757879999999972"/>
    <n v="33.494574569744586"/>
    <x v="0"/>
    <n v="580.34013091327165"/>
    <n v="2008.9573883481034"/>
    <n v="77.893390495726479"/>
    <n v="269.64273880838908"/>
    <n v="17.013888888888868"/>
    <n v="58.896802008295062"/>
    <n v="7820310.5022831047"/>
    <n v="27071487.436194167"/>
    <n v="0.32584627092846269"/>
    <n v="1.1279786431747569"/>
    <n v="0"/>
    <n v="0"/>
    <n v="3.461689587426326"/>
    <n v="3.461689587426326"/>
    <s v=""/>
  </r>
  <r>
    <n v="136"/>
    <x v="0"/>
    <x v="0"/>
    <n v="32"/>
    <x v="0"/>
    <x v="0"/>
    <x v="0"/>
    <x v="2"/>
    <x v="1"/>
    <s v="Bogotá D.C."/>
    <x v="3"/>
    <x v="10"/>
    <d v="1899-12-30T06:00:00"/>
    <d v="1899-12-30T07:30:00"/>
    <x v="3"/>
    <d v="1899-12-30T16:00:00"/>
    <x v="1"/>
    <d v="1899-12-30T18:00:00"/>
    <x v="1"/>
    <x v="1"/>
    <x v="1"/>
    <x v="0"/>
    <x v="0"/>
    <s v=""/>
    <x v="2"/>
    <x v="1"/>
    <n v="3.461689587426326"/>
    <x v="0"/>
    <x v="0"/>
    <n v="3.461689587426326"/>
    <n v="8.5"/>
    <n v="0"/>
    <n v="0"/>
    <x v="0"/>
    <n v="105.00000000000003"/>
    <n v="363.47740667976433"/>
    <x v="1"/>
    <n v="6.9233791748526521"/>
    <n v="0"/>
    <s v=""/>
    <n v="0"/>
    <x v="0"/>
    <n v="12.350448"/>
    <n v="42.753417241650297"/>
    <x v="1"/>
    <n v="296.70966863999996"/>
    <n v="1027.1167704198033"/>
    <n v="36.544200000000004"/>
    <n v="126.50467662082515"/>
    <n v="35.729166666666679"/>
    <n v="123.68328421741981"/>
    <n v="1470000"/>
    <n v="5088683.6935166996"/>
    <n v="6.1249999999999999E-2"/>
    <n v="0.21202848722986248"/>
    <n v="0"/>
    <n v="0"/>
    <n v="3.461689587426326"/>
    <n v="3.461689587426326"/>
    <s v=""/>
  </r>
  <r>
    <n v="137"/>
    <x v="0"/>
    <x v="0"/>
    <n v="45"/>
    <x v="1"/>
    <x v="1"/>
    <x v="0"/>
    <x v="0"/>
    <x v="1"/>
    <s v="Bogotá D.C."/>
    <x v="3"/>
    <x v="13"/>
    <d v="1899-12-30T07:00:00"/>
    <d v="1899-12-30T08:30:00"/>
    <x v="1"/>
    <d v="1899-12-30T17:00:00"/>
    <x v="2"/>
    <d v="1899-12-30T19:00:00"/>
    <x v="2"/>
    <x v="1"/>
    <x v="1"/>
    <x v="10"/>
    <x v="5"/>
    <s v="No Sabe"/>
    <x v="2"/>
    <x v="1"/>
    <n v="0"/>
    <x v="2"/>
    <x v="1"/>
    <n v="0"/>
    <n v="8.5"/>
    <n v="50"/>
    <n v="173.08447937131629"/>
    <x v="3"/>
    <n v="104.99999999999994"/>
    <n v="363.47740667976404"/>
    <x v="1"/>
    <n v="6.9233791748526521"/>
    <n v="6.9233791748526521"/>
    <n v="20.225000000000001"/>
    <n v="70.012671905697445"/>
    <x v="4"/>
    <n v="26.017185000000012"/>
    <n v="90.063418408644438"/>
    <x v="2"/>
    <n v="934.1542582629969"/>
    <n v="3233.7520688789796"/>
    <n v="129.25570724492522"/>
    <n v="447.44313588518315"/>
    <n v="35.72916666666665"/>
    <n v="123.68328421741971"/>
    <n v="2979200"/>
    <n v="10313065.618860511"/>
    <n v="0.12413333333333333"/>
    <n v="0.42971106745252124"/>
    <n v="0"/>
    <n v="0"/>
    <n v="3.461689587426326"/>
    <n v="3.461689587426326"/>
    <s v=""/>
  </r>
  <r>
    <n v="138"/>
    <x v="0"/>
    <x v="0"/>
    <n v="42"/>
    <x v="1"/>
    <x v="3"/>
    <x v="0"/>
    <x v="1"/>
    <x v="2"/>
    <s v="Bogotá D.C."/>
    <x v="4"/>
    <x v="19"/>
    <d v="1899-12-30T05:40:00"/>
    <d v="1899-12-30T07:32:00"/>
    <x v="3"/>
    <d v="1899-12-30T16:05:00"/>
    <x v="1"/>
    <d v="1899-12-30T18:10:00"/>
    <x v="2"/>
    <x v="1"/>
    <x v="1"/>
    <x v="1"/>
    <x v="1"/>
    <s v=""/>
    <x v="2"/>
    <x v="1"/>
    <n v="0"/>
    <x v="2"/>
    <x v="1"/>
    <n v="0"/>
    <n v="8.5499999999999989"/>
    <n v="22.5"/>
    <n v="77.88801571709233"/>
    <x v="2"/>
    <n v="118.50000000000009"/>
    <n v="410.21021611001993"/>
    <x v="1"/>
    <n v="6.9233791748526521"/>
    <n v="6.9233791748526521"/>
    <n v="6.2250000000000005"/>
    <n v="21.549017681728881"/>
    <x v="4"/>
    <n v="40.617445000000004"/>
    <n v="140.6049864243615"/>
    <x v="2"/>
    <n v="355.12034202118258"/>
    <n v="1229.3163902580034"/>
    <n v="43.738341464821985"/>
    <n v="151.40856122007139"/>
    <n v="40.322916666666693"/>
    <n v="139.58542075965954"/>
    <n v="4165000"/>
    <n v="14417937.131630648"/>
    <n v="8.6770833333333339E-2"/>
    <n v="0.3003736902423052"/>
    <n v="0"/>
    <n v="0"/>
    <n v="3.461689587426326"/>
    <n v="3.461689587426326"/>
    <s v=""/>
  </r>
  <r>
    <n v="139"/>
    <x v="0"/>
    <x v="1"/>
    <n v="49"/>
    <x v="1"/>
    <x v="1"/>
    <x v="0"/>
    <x v="0"/>
    <x v="1"/>
    <s v="Bogotá D.C."/>
    <x v="12"/>
    <x v="0"/>
    <d v="1899-12-30T06:00:00"/>
    <d v="1899-12-30T07:00:00"/>
    <x v="3"/>
    <d v="1899-12-30T16:30:00"/>
    <x v="1"/>
    <d v="1899-12-30T17:30:00"/>
    <x v="2"/>
    <x v="1"/>
    <x v="1"/>
    <x v="3"/>
    <x v="1"/>
    <s v=""/>
    <x v="2"/>
    <x v="1"/>
    <n v="0"/>
    <x v="2"/>
    <x v="1"/>
    <n v="0"/>
    <n v="9.5"/>
    <n v="35"/>
    <n v="121.15913555992141"/>
    <x v="3"/>
    <n v="59.999999999999986"/>
    <n v="207.70137524557953"/>
    <x v="2"/>
    <n v="6.9233791748526521"/>
    <n v="6.9233791748526521"/>
    <n v="9.5024999999999995"/>
    <n v="32.894705304518659"/>
    <x v="4"/>
    <n v="10.130378999999991"/>
    <n v="35.068227500982282"/>
    <x v="1"/>
    <n v="45.211790800941174"/>
    <n v="156.50918544451542"/>
    <n v="5.5685031531359233"/>
    <n v="19.27642938276129"/>
    <n v="20.416666666666661"/>
    <n v="70.676162409954131"/>
    <n v="867300"/>
    <n v="3002323.3791748527"/>
    <n v="3.6137500000000003E-2"/>
    <n v="0.12509680746561888"/>
    <n v="70"/>
    <n v="242.31827111984282"/>
    <n v="0"/>
    <n v="3.461689587426326"/>
    <s v=""/>
  </r>
  <r>
    <n v="140"/>
    <x v="0"/>
    <x v="0"/>
    <n v="47"/>
    <x v="1"/>
    <x v="0"/>
    <x v="0"/>
    <x v="0"/>
    <x v="0"/>
    <s v="Bogotá D.C."/>
    <x v="6"/>
    <x v="2"/>
    <d v="1899-12-30T06:30:00"/>
    <d v="1899-12-30T08:00:00"/>
    <x v="1"/>
    <d v="1899-12-30T17:00:00"/>
    <x v="2"/>
    <d v="1899-12-30T18:30:00"/>
    <x v="1"/>
    <x v="1"/>
    <x v="1"/>
    <x v="0"/>
    <x v="0"/>
    <s v=""/>
    <x v="2"/>
    <x v="1"/>
    <n v="3.461689587426326"/>
    <x v="1"/>
    <x v="1"/>
    <n v="0"/>
    <n v="9.0000000000000018"/>
    <n v="0"/>
    <n v="0"/>
    <x v="0"/>
    <n v="90"/>
    <n v="311.55206286836932"/>
    <x v="1"/>
    <n v="6.9233791748526521"/>
    <n v="0"/>
    <s v=""/>
    <n v="0"/>
    <x v="0"/>
    <n v="7.2108319999999964"/>
    <n v="24.961662051080538"/>
    <x v="0"/>
    <n v="173.2344910353622"/>
    <n v="599.68403380021255"/>
    <n v="21.33639903381642"/>
    <n v="73.859990368535421"/>
    <n v="30.625"/>
    <n v="106.01424361493123"/>
    <n v="3675000"/>
    <n v="12721709.233791748"/>
    <n v="4.7115384615384615E-2"/>
    <n v="0.16309883633066344"/>
    <n v="0"/>
    <n v="0"/>
    <n v="3.461689587426326"/>
    <n v="3.461689587426326"/>
    <s v=""/>
  </r>
  <r>
    <n v="141"/>
    <x v="0"/>
    <x v="1"/>
    <n v="42"/>
    <x v="1"/>
    <x v="0"/>
    <x v="0"/>
    <x v="1"/>
    <x v="0"/>
    <s v="Bogotá D.C."/>
    <x v="2"/>
    <x v="0"/>
    <d v="1899-12-30T07:15:00"/>
    <d v="1899-12-30T07:30:00"/>
    <x v="3"/>
    <d v="1899-12-30T16:45:00"/>
    <x v="1"/>
    <d v="1899-12-30T17:00:00"/>
    <x v="0"/>
    <x v="0"/>
    <x v="0"/>
    <x v="0"/>
    <x v="0"/>
    <s v=""/>
    <x v="0"/>
    <x v="0"/>
    <n v="0"/>
    <x v="0"/>
    <x v="0"/>
    <n v="0"/>
    <n v="9.25"/>
    <n v="0"/>
    <n v="0"/>
    <x v="0"/>
    <n v="15.000000000000068"/>
    <n v="51.925343811395123"/>
    <x v="0"/>
    <n v="6.9233791748526521"/>
    <n v="0"/>
    <s v=""/>
    <n v="0"/>
    <x v="0"/>
    <n v="3.7500000000000169"/>
    <n v="12.981335952848781"/>
    <x v="3"/>
    <n v="0"/>
    <n v="0"/>
    <n v="0"/>
    <n v="0"/>
    <n v="5.1041666666666892"/>
    <n v="17.669040602488618"/>
    <n v="40273.972602739726"/>
    <n v="139415.99160319724"/>
    <n v="5.1633298208640676E-4"/>
    <n v="1.787384507733298E-3"/>
    <n v="30.000000000000135"/>
    <n v="103.85068762279025"/>
    <n v="0"/>
    <n v="3.461689587426326"/>
    <s v=""/>
  </r>
  <r>
    <n v="142"/>
    <x v="0"/>
    <x v="0"/>
    <n v="37"/>
    <x v="0"/>
    <x v="0"/>
    <x v="0"/>
    <x v="0"/>
    <x v="2"/>
    <s v="Bogotá D.C."/>
    <x v="0"/>
    <x v="16"/>
    <d v="1899-12-30T06:00:00"/>
    <d v="1899-12-30T06:30:00"/>
    <x v="2"/>
    <d v="1899-12-30T16:45:00"/>
    <x v="1"/>
    <d v="1899-12-30T18:00:00"/>
    <x v="4"/>
    <x v="2"/>
    <x v="2"/>
    <x v="0"/>
    <x v="0"/>
    <s v=""/>
    <x v="3"/>
    <x v="2"/>
    <n v="0"/>
    <x v="4"/>
    <x v="2"/>
    <n v="0"/>
    <n v="10.25"/>
    <n v="0"/>
    <n v="0"/>
    <x v="0"/>
    <n v="52.500000000000014"/>
    <n v="181.73870333988216"/>
    <x v="2"/>
    <n v="6.9233791748526521"/>
    <n v="0"/>
    <s v=""/>
    <n v="0"/>
    <x v="0"/>
    <n v="9.5687060000000059"/>
    <n v="33.123889925343832"/>
    <x v="0"/>
    <n v="850.44585708366719"/>
    <n v="2943.979568136388"/>
    <n v="111.6349033333334"/>
    <n v="386.4453824623447"/>
    <n v="17.864583333333339"/>
    <n v="61.841642108709905"/>
    <n v="2950068.493150685"/>
    <n v="10212221.384934198"/>
    <n v="6.1459760273972604E-2"/>
    <n v="0.21275461218612912"/>
    <n v="0"/>
    <n v="0"/>
    <n v="3.461689587426326"/>
    <n v="3.461689587426326"/>
    <s v=""/>
  </r>
  <r>
    <n v="143"/>
    <x v="0"/>
    <x v="0"/>
    <n v="64"/>
    <x v="4"/>
    <x v="1"/>
    <x v="0"/>
    <x v="0"/>
    <x v="1"/>
    <s v="Bogotá D.C."/>
    <x v="8"/>
    <x v="0"/>
    <d v="1899-12-30T08:30:00"/>
    <d v="1899-12-30T09:30:00"/>
    <x v="5"/>
    <d v="1899-12-30T16:00:00"/>
    <x v="1"/>
    <d v="1899-12-30T17:00:00"/>
    <x v="9"/>
    <x v="1"/>
    <x v="1"/>
    <x v="2"/>
    <x v="2"/>
    <s v=""/>
    <x v="10"/>
    <x v="1"/>
    <n v="0"/>
    <x v="10"/>
    <x v="1"/>
    <n v="0"/>
    <n v="6.5"/>
    <n v="15"/>
    <n v="51.925343811394889"/>
    <x v="2"/>
    <n v="60.000000000000028"/>
    <n v="207.70137524557967"/>
    <x v="1"/>
    <n v="6.9233791748526521"/>
    <n v="6.9233791748526521"/>
    <n v="0.85"/>
    <n v="2.942436149312377"/>
    <x v="3"/>
    <n v="5.6228680000000111"/>
    <n v="19.464623607072728"/>
    <x v="0"/>
    <n v="60.860308442769373"/>
    <n v="210.67949602388927"/>
    <n v="7.4958503846154025"/>
    <n v="25.948307225328762"/>
    <n v="20.416666666666675"/>
    <n v="70.676162409954188"/>
    <n v="735000"/>
    <n v="2544341.8467583498"/>
    <n v="3.0624999999999999E-2"/>
    <n v="0.10601424361493124"/>
    <n v="30"/>
    <n v="103.85068762278978"/>
    <n v="0"/>
    <n v="3.461689587426326"/>
    <s v=""/>
  </r>
  <r>
    <n v="144"/>
    <x v="0"/>
    <x v="1"/>
    <n v="50"/>
    <x v="2"/>
    <x v="0"/>
    <x v="0"/>
    <x v="0"/>
    <x v="0"/>
    <s v="Bogotá D.C."/>
    <x v="0"/>
    <x v="13"/>
    <d v="1899-12-30T12:00:00"/>
    <d v="1899-12-30T13:00:00"/>
    <x v="14"/>
    <d v="1899-12-30T21:00:00"/>
    <x v="9"/>
    <d v="1899-12-30T21:30:00"/>
    <x v="4"/>
    <x v="2"/>
    <x v="2"/>
    <x v="0"/>
    <x v="0"/>
    <s v=""/>
    <x v="3"/>
    <x v="2"/>
    <n v="0"/>
    <x v="4"/>
    <x v="2"/>
    <n v="0"/>
    <n v="8"/>
    <n v="0"/>
    <n v="0"/>
    <x v="0"/>
    <n v="45"/>
    <n v="155.77603143418466"/>
    <x v="2"/>
    <n v="6.9233791748526521"/>
    <n v="0"/>
    <s v=""/>
    <n v="0"/>
    <x v="0"/>
    <n v="13.407572500000015"/>
    <n v="46.412854115913603"/>
    <x v="1"/>
    <n v="794.42399603972297"/>
    <n v="2750.0492750923217"/>
    <n v="104.28111944444457"/>
    <n v="360.98886534599472"/>
    <n v="15.3125"/>
    <n v="53.007121807465616"/>
    <n v="6488584.4748858446"/>
    <n v="22461465.313848443"/>
    <n v="8.3186980447254422E-2"/>
    <n v="0.28796750402369803"/>
    <n v="0"/>
    <n v="0"/>
    <n v="3.461689587426326"/>
    <n v="3.461689587426326"/>
    <s v=""/>
  </r>
  <r>
    <n v="145"/>
    <x v="0"/>
    <x v="0"/>
    <n v="45"/>
    <x v="1"/>
    <x v="0"/>
    <x v="0"/>
    <x v="0"/>
    <x v="2"/>
    <s v="Mosquera"/>
    <x v="10"/>
    <x v="1"/>
    <d v="1899-12-30T04:00:00"/>
    <d v="1899-12-30T05:00:00"/>
    <x v="4"/>
    <d v="1899-12-30T22:00:00"/>
    <x v="7"/>
    <d v="1899-12-30T23:00:00"/>
    <x v="4"/>
    <x v="2"/>
    <x v="2"/>
    <x v="0"/>
    <x v="0"/>
    <s v=""/>
    <x v="3"/>
    <x v="2"/>
    <n v="0"/>
    <x v="4"/>
    <x v="2"/>
    <n v="0"/>
    <n v="17"/>
    <n v="0"/>
    <n v="0"/>
    <x v="0"/>
    <n v="60.000000000000071"/>
    <n v="0"/>
    <x v="1"/>
    <n v="0"/>
    <n v="0"/>
    <s v=""/>
    <n v="0"/>
    <x v="0"/>
    <n v="20.177317000000002"/>
    <n v="0"/>
    <x v="2"/>
    <n v="2151.9794609278001"/>
    <n v="0"/>
    <n v="282.482438"/>
    <n v="0"/>
    <n v="20.416666666666689"/>
    <n v="0"/>
    <n v="6510958.9041095898"/>
    <n v="0"/>
    <n v="0.1356449771689498"/>
    <n v="0"/>
    <n v="0"/>
    <n v="0"/>
    <n v="0"/>
    <n v="0"/>
    <s v="Revisar horario laboral"/>
  </r>
  <r>
    <n v="146"/>
    <x v="0"/>
    <x v="0"/>
    <n v="61"/>
    <x v="4"/>
    <x v="0"/>
    <x v="0"/>
    <x v="1"/>
    <x v="2"/>
    <s v="Bogotá D.C."/>
    <x v="2"/>
    <x v="0"/>
    <d v="1899-12-30T08:00:00"/>
    <d v="1899-12-30T09:00:00"/>
    <x v="5"/>
    <d v="1899-12-30T18:30:00"/>
    <x v="0"/>
    <d v="1899-12-30T19:30:00"/>
    <x v="6"/>
    <x v="1"/>
    <x v="3"/>
    <x v="0"/>
    <x v="0"/>
    <s v=""/>
    <x v="3"/>
    <x v="2"/>
    <n v="3.461689587426326"/>
    <x v="6"/>
    <x v="3"/>
    <n v="0"/>
    <n v="9.5"/>
    <n v="0"/>
    <n v="0"/>
    <x v="0"/>
    <n v="59.999999999999986"/>
    <n v="207.70137524557953"/>
    <x v="2"/>
    <n v="6.9233791748526521"/>
    <n v="0"/>
    <s v=""/>
    <n v="0"/>
    <x v="0"/>
    <n v="3.399999999999999"/>
    <n v="11.769744597249504"/>
    <x v="3"/>
    <n v="0"/>
    <n v="0"/>
    <n v="0"/>
    <n v="0"/>
    <n v="20.416666666666661"/>
    <n v="70.676162409954131"/>
    <n v="0"/>
    <n v="0"/>
    <n v="0"/>
    <n v="0"/>
    <n v="119.99999999999997"/>
    <n v="415.40275049115905"/>
    <n v="0"/>
    <n v="3.461689587426326"/>
    <s v=""/>
  </r>
  <r>
    <n v="147"/>
    <x v="0"/>
    <x v="0"/>
    <n v="31"/>
    <x v="0"/>
    <x v="0"/>
    <x v="0"/>
    <x v="0"/>
    <x v="1"/>
    <s v="Bogotá D.C."/>
    <x v="17"/>
    <x v="2"/>
    <d v="1899-12-30T06:45:00"/>
    <d v="1899-12-30T07:20:00"/>
    <x v="3"/>
    <d v="1899-12-30T16:30:00"/>
    <x v="1"/>
    <d v="1899-12-30T17:15:00"/>
    <x v="0"/>
    <x v="3"/>
    <x v="0"/>
    <x v="0"/>
    <x v="0"/>
    <s v=""/>
    <x v="0"/>
    <x v="0"/>
    <n v="0"/>
    <x v="0"/>
    <x v="0"/>
    <n v="0"/>
    <n v="9.1666666666666679"/>
    <n v="0"/>
    <n v="0"/>
    <x v="0"/>
    <n v="39.999999999999979"/>
    <n v="138.46758349705297"/>
    <x v="2"/>
    <n v="6.9233791748526521"/>
    <n v="0"/>
    <s v=""/>
    <n v="0"/>
    <x v="0"/>
    <n v="8.8200714999999992"/>
    <n v="30.532349671905695"/>
    <x v="0"/>
    <n v="0"/>
    <n v="0"/>
    <n v="0"/>
    <n v="0"/>
    <n v="13.611111111111102"/>
    <n v="47.117441606636071"/>
    <n v="144986.30136986301"/>
    <n v="501897.56977151003"/>
    <n v="6.0410958904109583E-3"/>
    <n v="2.0912398740479583E-2"/>
    <n v="79.999999999999957"/>
    <n v="276.93516699410594"/>
    <n v="0"/>
    <n v="3.461689587426326"/>
    <s v=""/>
  </r>
  <r>
    <n v="148"/>
    <x v="0"/>
    <x v="1"/>
    <n v="61"/>
    <x v="4"/>
    <x v="1"/>
    <x v="0"/>
    <x v="1"/>
    <x v="4"/>
    <s v="Bogotá D.C."/>
    <x v="13"/>
    <x v="0"/>
    <d v="1899-12-30T07:40:00"/>
    <d v="1899-12-30T08:50:00"/>
    <x v="1"/>
    <d v="1899-12-30T17:00:00"/>
    <x v="2"/>
    <d v="1899-12-30T18:30:00"/>
    <x v="2"/>
    <x v="1"/>
    <x v="1"/>
    <x v="5"/>
    <x v="1"/>
    <s v=""/>
    <x v="2"/>
    <x v="1"/>
    <n v="0"/>
    <x v="2"/>
    <x v="1"/>
    <n v="0"/>
    <n v="8.1666666666666679"/>
    <n v="10"/>
    <n v="34.616895874263264"/>
    <x v="1"/>
    <n v="80"/>
    <n v="276.93516699410611"/>
    <x v="1"/>
    <n v="6.9233791748526521"/>
    <n v="6.9233791748526521"/>
    <n v="3"/>
    <n v="10.385068762278978"/>
    <x v="5"/>
    <n v="17.594754999999992"/>
    <n v="60.907580176817262"/>
    <x v="2"/>
    <n v="157.22670548383408"/>
    <n v="544.27004923873403"/>
    <n v="19.931835862379803"/>
    <n v="68.997828663090786"/>
    <n v="27.222222222222218"/>
    <n v="94.234883213272198"/>
    <n v="1457750"/>
    <n v="5046277.9960707268"/>
    <n v="1.3497685185185185E-2"/>
    <n v="4.6724796259914138E-2"/>
    <n v="0"/>
    <n v="0"/>
    <n v="3.461689587426326"/>
    <n v="3.461689587426326"/>
    <s v=""/>
  </r>
  <r>
    <n v="149"/>
    <x v="0"/>
    <x v="1"/>
    <n v="32"/>
    <x v="0"/>
    <x v="0"/>
    <x v="0"/>
    <x v="0"/>
    <x v="2"/>
    <s v="Bogotá D.C."/>
    <x v="19"/>
    <x v="1"/>
    <d v="1899-12-30T05:00:00"/>
    <d v="1899-12-30T05:40:00"/>
    <x v="4"/>
    <d v="1899-12-30T18:00:00"/>
    <x v="0"/>
    <d v="1899-12-30T19:20:00"/>
    <x v="3"/>
    <x v="2"/>
    <x v="2"/>
    <x v="0"/>
    <x v="0"/>
    <s v=""/>
    <x v="4"/>
    <x v="2"/>
    <n v="0"/>
    <x v="3"/>
    <x v="2"/>
    <n v="0"/>
    <n v="12.333333333333332"/>
    <n v="0"/>
    <n v="0"/>
    <x v="0"/>
    <n v="59.999999999999943"/>
    <n v="207.70137524557936"/>
    <x v="2"/>
    <n v="6.9233791748526521"/>
    <n v="0"/>
    <s v=""/>
    <n v="0"/>
    <x v="0"/>
    <n v="9.8040009999999995"/>
    <n v="33.938408176817283"/>
    <x v="0"/>
    <n v="437.91343566168035"/>
    <n v="1515.9203804241272"/>
    <n v="57.48328791452991"/>
    <n v="198.98929922475776"/>
    <n v="20.416666666666647"/>
    <n v="70.676162409954088"/>
    <n v="12460767.123287674"/>
    <n v="43135307.802029237"/>
    <n v="0.25959931506849321"/>
    <n v="0.8986522458756091"/>
    <n v="0"/>
    <n v="0"/>
    <n v="3.461689587426326"/>
    <n v="3.461689587426326"/>
    <s v=""/>
  </r>
  <r>
    <n v="150"/>
    <x v="0"/>
    <x v="1"/>
    <n v="45"/>
    <x v="1"/>
    <x v="1"/>
    <x v="0"/>
    <x v="3"/>
    <x v="2"/>
    <s v="Bogotá D.C."/>
    <x v="4"/>
    <x v="2"/>
    <d v="1899-12-30T05:00:00"/>
    <d v="1899-12-30T06:15:00"/>
    <x v="2"/>
    <d v="1899-12-30T19:30:00"/>
    <x v="4"/>
    <d v="1899-12-30T20:45:00"/>
    <x v="2"/>
    <x v="1"/>
    <x v="1"/>
    <x v="5"/>
    <x v="1"/>
    <s v=""/>
    <x v="0"/>
    <x v="0"/>
    <n v="3.461689587426326"/>
    <x v="0"/>
    <x v="0"/>
    <n v="3.461689587426326"/>
    <n v="13.249999999999998"/>
    <n v="10"/>
    <n v="34.616895874263264"/>
    <x v="1"/>
    <n v="75.000000000000028"/>
    <n v="259.62671905697454"/>
    <x v="1"/>
    <n v="6.9233791748526521"/>
    <n v="6.9233791748526521"/>
    <n v="3"/>
    <n v="10.385068762278978"/>
    <x v="5"/>
    <n v="24.811846000000003"/>
    <n v="85.890908943025551"/>
    <x v="2"/>
    <n v="200.36452485151446"/>
    <n v="693.59978936811092"/>
    <n v="25.244898647836539"/>
    <n v="87.39000278484869"/>
    <n v="25.520833333333343"/>
    <n v="88.345203012442724"/>
    <n v="2058000"/>
    <n v="7124157.1709233792"/>
    <n v="4.2875000000000003E-2"/>
    <n v="0.14841994106090375"/>
    <n v="0"/>
    <n v="0"/>
    <n v="3.461689587426326"/>
    <n v="3.461689587426326"/>
    <s v=""/>
  </r>
  <r>
    <n v="151"/>
    <x v="0"/>
    <x v="1"/>
    <n v="40"/>
    <x v="1"/>
    <x v="0"/>
    <x v="0"/>
    <x v="1"/>
    <x v="0"/>
    <s v="Bogotá D.C."/>
    <x v="7"/>
    <x v="1"/>
    <d v="1899-12-30T07:45:00"/>
    <d v="1899-12-30T08:00:00"/>
    <x v="1"/>
    <d v="1899-12-30T17:00:00"/>
    <x v="2"/>
    <d v="1899-12-30T17:15:00"/>
    <x v="0"/>
    <x v="0"/>
    <x v="0"/>
    <x v="0"/>
    <x v="0"/>
    <s v=""/>
    <x v="4"/>
    <x v="2"/>
    <n v="3.461689587426326"/>
    <x v="3"/>
    <x v="2"/>
    <n v="3.461689587426326"/>
    <n v="9.0000000000000018"/>
    <n v="0"/>
    <n v="0"/>
    <x v="0"/>
    <n v="14.999999999999947"/>
    <n v="51.925343811394704"/>
    <x v="0"/>
    <n v="6.9233791748526521"/>
    <n v="0"/>
    <s v=""/>
    <n v="0"/>
    <x v="0"/>
    <n v="3.7499999999999867"/>
    <n v="12.981335952848676"/>
    <x v="3"/>
    <n v="0"/>
    <n v="0"/>
    <n v="0"/>
    <n v="0"/>
    <n v="5.1041666666666483"/>
    <n v="17.669040602488476"/>
    <n v="201369.8630136986"/>
    <n v="697079.95801598614"/>
    <n v="2.5816649104320332E-3"/>
    <n v="8.9369225386664881E-3"/>
    <n v="29.999999999999893"/>
    <n v="103.85068762278941"/>
    <n v="3.461689587426326"/>
    <n v="3.461689587426326"/>
    <s v=""/>
  </r>
  <r>
    <n v="152"/>
    <x v="0"/>
    <x v="1"/>
    <n v="43"/>
    <x v="1"/>
    <x v="0"/>
    <x v="0"/>
    <x v="3"/>
    <x v="1"/>
    <s v="Bogotá D.C."/>
    <x v="7"/>
    <x v="1"/>
    <d v="1899-12-30T08:00:00"/>
    <d v="1899-12-30T09:30:00"/>
    <x v="5"/>
    <d v="1899-12-30T18:00:00"/>
    <x v="0"/>
    <d v="1899-12-30T20:00:00"/>
    <x v="4"/>
    <x v="2"/>
    <x v="2"/>
    <x v="0"/>
    <x v="0"/>
    <s v=""/>
    <x v="3"/>
    <x v="2"/>
    <n v="0"/>
    <x v="4"/>
    <x v="2"/>
    <n v="0"/>
    <n v="8.5"/>
    <n v="0"/>
    <n v="0"/>
    <x v="0"/>
    <n v="105.00000000000003"/>
    <n v="363.47740667976433"/>
    <x v="1"/>
    <n v="6.9233791748526521"/>
    <n v="0"/>
    <s v=""/>
    <n v="0"/>
    <x v="0"/>
    <n v="6.1208019999999976"/>
    <n v="21.188316550098222"/>
    <x v="0"/>
    <n v="380.80253401563311"/>
    <n v="1318.2201668674766"/>
    <n v="49.986549666666647"/>
    <n v="173.03791849246883"/>
    <n v="35.729166666666679"/>
    <n v="123.68328421741981"/>
    <n v="12435707.762557076"/>
    <n v="43048560.073920563"/>
    <n v="0.5181544901065448"/>
    <n v="1.7936900030800234"/>
    <n v="0"/>
    <n v="0"/>
    <n v="3.461689587426326"/>
    <n v="3.461689587426326"/>
    <s v=""/>
  </r>
  <r>
    <n v="153"/>
    <x v="0"/>
    <x v="1"/>
    <n v="40"/>
    <x v="1"/>
    <x v="0"/>
    <x v="0"/>
    <x v="0"/>
    <x v="1"/>
    <s v="Soacha"/>
    <x v="10"/>
    <x v="1"/>
    <d v="1899-12-30T10:00:00"/>
    <d v="1899-12-30T11:30:00"/>
    <x v="7"/>
    <d v="1899-12-30T17:40:00"/>
    <x v="2"/>
    <d v="1899-12-30T19:30:00"/>
    <x v="4"/>
    <x v="2"/>
    <x v="2"/>
    <x v="4"/>
    <x v="1"/>
    <s v=""/>
    <x v="2"/>
    <x v="1"/>
    <n v="3.461689587426326"/>
    <x v="4"/>
    <x v="2"/>
    <n v="0"/>
    <n v="6.1666666666666679"/>
    <n v="50"/>
    <n v="173.08447937131629"/>
    <x v="3"/>
    <n v="99.999999999999972"/>
    <n v="346.16895874263253"/>
    <x v="1"/>
    <n v="6.9233791748526521"/>
    <n v="6.9233791748526521"/>
    <n v="14.166666666666664"/>
    <n v="49.040602488539612"/>
    <x v="4"/>
    <n v="25.296999999999997"/>
    <n v="87.570361493123755"/>
    <x v="2"/>
    <n v="799.86891868727832"/>
    <n v="2768.8979071257058"/>
    <n v="102.79002898550723"/>
    <n v="355.82717303038061"/>
    <n v="34.027777777777771"/>
    <n v="117.79360401659024"/>
    <n v="12466584.474885846"/>
    <n v="43155445.667483024"/>
    <n v="0.51944101978691026"/>
    <n v="1.7981435694784595"/>
    <n v="0"/>
    <n v="0"/>
    <n v="3.461689587426326"/>
    <n v="3.461689587426326"/>
    <s v=""/>
  </r>
  <r>
    <n v="154"/>
    <x v="0"/>
    <x v="1"/>
    <n v="46"/>
    <x v="1"/>
    <x v="1"/>
    <x v="0"/>
    <x v="1"/>
    <x v="1"/>
    <s v="Bogotá D.C."/>
    <x v="0"/>
    <x v="4"/>
    <d v="1899-12-30T06:30:00"/>
    <d v="1899-12-30T07:40:00"/>
    <x v="3"/>
    <d v="1899-12-30T17:00:00"/>
    <x v="2"/>
    <d v="1899-12-30T18:30:00"/>
    <x v="2"/>
    <x v="1"/>
    <x v="1"/>
    <x v="2"/>
    <x v="2"/>
    <s v=""/>
    <x v="7"/>
    <x v="4"/>
    <n v="3.461689587426326"/>
    <x v="2"/>
    <x v="1"/>
    <n v="0"/>
    <n v="9.3333333333333339"/>
    <n v="12.5"/>
    <n v="43.271119842829073"/>
    <x v="1"/>
    <n v="80.000000000000028"/>
    <n v="276.93516699410617"/>
    <x v="1"/>
    <n v="6.9233791748526521"/>
    <n v="6.9233791748526521"/>
    <n v="0.70833333333333348"/>
    <n v="2.4520301244269813"/>
    <x v="3"/>
    <n v="9.5687060000000059"/>
    <n v="33.123889925343832"/>
    <x v="0"/>
    <n v="52.960002253677921"/>
    <n v="183.33108835163162"/>
    <n v="6.5228104066506454"/>
    <n v="22.579944865458618"/>
    <n v="27.222222222222229"/>
    <n v="94.234883213272226"/>
    <n v="1445500"/>
    <n v="5003872.298624754"/>
    <n v="6.0229166666666667E-2"/>
    <n v="0.20849467910936476"/>
    <n v="25"/>
    <n v="86.542239685658146"/>
    <n v="3.461689587426326"/>
    <n v="3.461689587426326"/>
    <s v=""/>
  </r>
  <r>
    <n v="155"/>
    <x v="0"/>
    <x v="0"/>
    <n v="31"/>
    <x v="0"/>
    <x v="1"/>
    <x v="0"/>
    <x v="3"/>
    <x v="1"/>
    <s v="Bogotá D.C."/>
    <x v="5"/>
    <x v="1"/>
    <d v="1899-12-30T04:00:00"/>
    <d v="1899-12-30T05:30:00"/>
    <x v="4"/>
    <d v="1899-12-30T21:45:00"/>
    <x v="9"/>
    <d v="1899-12-30T23:15:00"/>
    <x v="1"/>
    <x v="1"/>
    <x v="1"/>
    <x v="2"/>
    <x v="2"/>
    <s v=""/>
    <x v="1"/>
    <x v="1"/>
    <n v="0"/>
    <x v="1"/>
    <x v="1"/>
    <n v="0"/>
    <n v="16.25"/>
    <n v="12.5"/>
    <n v="0"/>
    <x v="1"/>
    <n v="90"/>
    <n v="0"/>
    <x v="1"/>
    <n v="0"/>
    <n v="0"/>
    <n v="0.70833333333333337"/>
    <n v="0"/>
    <x v="3"/>
    <n v="12.518900000000002"/>
    <n v="0"/>
    <x v="1"/>
    <n v="283.73944994685991"/>
    <n v="0"/>
    <n v="34.946725040257647"/>
    <n v="0"/>
    <n v="30.625"/>
    <n v="0"/>
    <n v="2082500"/>
    <n v="0"/>
    <n v="8.6770833333333339E-2"/>
    <n v="0"/>
    <n v="25"/>
    <n v="0"/>
    <n v="0"/>
    <n v="0"/>
    <s v="Revisar horario laboral"/>
  </r>
  <r>
    <n v="156"/>
    <x v="0"/>
    <x v="0"/>
    <n v="28"/>
    <x v="3"/>
    <x v="0"/>
    <x v="0"/>
    <x v="0"/>
    <x v="1"/>
    <s v="Soacha"/>
    <x v="10"/>
    <x v="19"/>
    <d v="1899-12-30T06:30:00"/>
    <d v="1899-12-30T08:00:00"/>
    <x v="1"/>
    <d v="1899-12-30T17:00:00"/>
    <x v="2"/>
    <d v="1899-12-30T19:00:00"/>
    <x v="2"/>
    <x v="1"/>
    <x v="1"/>
    <x v="4"/>
    <x v="1"/>
    <s v=""/>
    <x v="2"/>
    <x v="1"/>
    <n v="0"/>
    <x v="2"/>
    <x v="1"/>
    <n v="0"/>
    <n v="9.0000000000000018"/>
    <n v="15"/>
    <n v="51.925343811394889"/>
    <x v="2"/>
    <n v="104.99999999999994"/>
    <n v="363.47740667976404"/>
    <x v="1"/>
    <n v="6.9233791748526521"/>
    <n v="6.9233791748526521"/>
    <n v="4.25"/>
    <n v="14.712180746561886"/>
    <x v="5"/>
    <n v="15.148335000000003"/>
    <n v="52.438833536345783"/>
    <x v="2"/>
    <n v="167.24412306204971"/>
    <n v="578.94723936214461"/>
    <n v="20.598596297917247"/>
    <n v="71.305946320098599"/>
    <n v="35.72916666666665"/>
    <n v="123.68328421741971"/>
    <n v="3920000"/>
    <n v="13569823.182711199"/>
    <n v="0.16333333333333333"/>
    <n v="0.56540929927963324"/>
    <n v="0"/>
    <n v="0"/>
    <n v="3.461689587426326"/>
    <n v="3.461689587426326"/>
    <s v=""/>
  </r>
  <r>
    <n v="157"/>
    <x v="0"/>
    <x v="1"/>
    <n v="52"/>
    <x v="2"/>
    <x v="3"/>
    <x v="0"/>
    <x v="1"/>
    <x v="0"/>
    <s v="Bogotá D.C."/>
    <x v="9"/>
    <x v="13"/>
    <d v="1899-12-30T09:00:00"/>
    <d v="1899-12-30T09:40:00"/>
    <x v="5"/>
    <d v="1899-12-30T15:00:00"/>
    <x v="8"/>
    <d v="1899-12-30T15:45:00"/>
    <x v="2"/>
    <x v="1"/>
    <x v="1"/>
    <x v="2"/>
    <x v="2"/>
    <s v=""/>
    <x v="2"/>
    <x v="1"/>
    <n v="0"/>
    <x v="2"/>
    <x v="1"/>
    <n v="0"/>
    <n v="5.3333333333333339"/>
    <n v="30"/>
    <n v="103.85068762278978"/>
    <x v="3"/>
    <n v="42.499999999999972"/>
    <n v="147.12180746561876"/>
    <x v="2"/>
    <n v="6.9233791748526521"/>
    <n v="6.9233791748526521"/>
    <n v="1.6999999999999997"/>
    <n v="5.884872298624753"/>
    <x v="1"/>
    <n v="7.3958333333333179"/>
    <n v="25.602079240340483"/>
    <x v="0"/>
    <n v="20.426997205528792"/>
    <n v="70.711923528765681"/>
    <n v="2.5158879206730709"/>
    <n v="8.7092230181256394"/>
    <n v="14.461805555555545"/>
    <n v="50.062281707050822"/>
    <n v="867300"/>
    <n v="3002323.3791748527"/>
    <n v="1.1119230769230768E-2"/>
    <n v="3.8491325374036565E-2"/>
    <n v="60"/>
    <n v="207.70137524557956"/>
    <n v="0"/>
    <n v="3.461689587426326"/>
    <s v=""/>
  </r>
  <r>
    <n v="158"/>
    <x v="0"/>
    <x v="0"/>
    <n v="36"/>
    <x v="0"/>
    <x v="0"/>
    <x v="0"/>
    <x v="0"/>
    <x v="1"/>
    <s v="Bogotá D.C."/>
    <x v="7"/>
    <x v="15"/>
    <d v="1899-12-30T06:30:00"/>
    <d v="1899-12-30T07:15:00"/>
    <x v="3"/>
    <d v="1899-12-30T16:10:00"/>
    <x v="1"/>
    <d v="1899-12-30T17:00:00"/>
    <x v="6"/>
    <x v="1"/>
    <x v="3"/>
    <x v="0"/>
    <x v="0"/>
    <s v=""/>
    <x v="2"/>
    <x v="1"/>
    <n v="3.461689587426326"/>
    <x v="2"/>
    <x v="1"/>
    <n v="3.461689587426326"/>
    <n v="8.9166666666666679"/>
    <n v="0"/>
    <n v="0"/>
    <x v="0"/>
    <n v="47.499999999999993"/>
    <n v="164.43025540275048"/>
    <x v="2"/>
    <n v="6.9233791748526521"/>
    <n v="0"/>
    <s v=""/>
    <n v="0"/>
    <x v="0"/>
    <n v="2.6916666666666664"/>
    <n v="9.3177144728225265"/>
    <x v="4"/>
    <n v="0"/>
    <n v="0"/>
    <n v="0"/>
    <n v="0"/>
    <n v="16.163194444444439"/>
    <n v="55.951961907880353"/>
    <n v="0"/>
    <n v="0"/>
    <n v="0"/>
    <n v="0"/>
    <n v="94.999999999999986"/>
    <n v="328.86051080550095"/>
    <n v="0"/>
    <n v="3.461689587426326"/>
    <s v=""/>
  </r>
  <r>
    <n v="159"/>
    <x v="0"/>
    <x v="0"/>
    <n v="47"/>
    <x v="1"/>
    <x v="0"/>
    <x v="0"/>
    <x v="0"/>
    <x v="0"/>
    <s v="Bogotá D.C."/>
    <x v="16"/>
    <x v="0"/>
    <d v="1899-12-30T06:15:00"/>
    <d v="1899-12-30T07:00:00"/>
    <x v="3"/>
    <d v="1899-12-30T16:45:00"/>
    <x v="1"/>
    <d v="1899-12-30T17:30:00"/>
    <x v="4"/>
    <x v="2"/>
    <x v="2"/>
    <x v="0"/>
    <x v="0"/>
    <s v=""/>
    <x v="3"/>
    <x v="2"/>
    <n v="0"/>
    <x v="2"/>
    <x v="1"/>
    <n v="3.461689587426326"/>
    <n v="9.7499999999999982"/>
    <n v="0"/>
    <n v="0"/>
    <x v="0"/>
    <n v="45"/>
    <n v="155.77603143418466"/>
    <x v="2"/>
    <n v="6.9233791748526521"/>
    <n v="0"/>
    <s v=""/>
    <n v="0"/>
    <x v="0"/>
    <n v="4.4969639999999913"/>
    <n v="15.56709345383101"/>
    <x v="3"/>
    <n v="239.80825013879948"/>
    <n v="830.14172248440991"/>
    <n v="31.478747999999932"/>
    <n v="108.96965417681704"/>
    <n v="15.3125"/>
    <n v="53.007121807465616"/>
    <n v="2573506.8493150687"/>
    <n v="8908681.8634443041"/>
    <n v="3.2993677555321392E-2"/>
    <n v="0.11421387004415774"/>
    <n v="0"/>
    <n v="0"/>
    <n v="3.461689587426326"/>
    <n v="3.461689587426326"/>
    <s v=""/>
  </r>
  <r>
    <n v="160"/>
    <x v="0"/>
    <x v="1"/>
    <n v="55"/>
    <x v="2"/>
    <x v="0"/>
    <x v="0"/>
    <x v="4"/>
    <x v="4"/>
    <s v="Bogotá D.C."/>
    <x v="13"/>
    <x v="0"/>
    <d v="1899-12-30T06:30:00"/>
    <d v="1899-12-30T07:15:00"/>
    <x v="3"/>
    <d v="1899-12-30T17:30:00"/>
    <x v="2"/>
    <d v="1899-12-30T19:00:00"/>
    <x v="8"/>
    <x v="1"/>
    <x v="1"/>
    <x v="0"/>
    <x v="0"/>
    <s v=""/>
    <x v="8"/>
    <x v="1"/>
    <n v="0"/>
    <x v="11"/>
    <x v="1"/>
    <n v="0"/>
    <n v="10.25"/>
    <n v="0"/>
    <n v="0"/>
    <x v="0"/>
    <n v="67.5"/>
    <n v="233.664047151277"/>
    <x v="1"/>
    <n v="6.9233791748526521"/>
    <n v="0"/>
    <s v=""/>
    <n v="0"/>
    <x v="0"/>
    <n v="17.594754999999992"/>
    <n v="60.907580176817262"/>
    <x v="2"/>
    <n v="547.32429585079137"/>
    <n v="1894.6668158921304"/>
    <n v="71.845249583333299"/>
    <n v="248.70595238867048"/>
    <n v="22.96875"/>
    <n v="79.510682711198427"/>
    <n v="1960000"/>
    <n v="6784911.5913555995"/>
    <n v="1.8148148148148149E-2"/>
    <n v="6.2823255475514816E-2"/>
    <n v="0"/>
    <n v="0"/>
    <n v="3.461689587426326"/>
    <n v="3.461689587426326"/>
    <s v=""/>
  </r>
  <r>
    <n v="161"/>
    <x v="0"/>
    <x v="0"/>
    <n v="57"/>
    <x v="2"/>
    <x v="0"/>
    <x v="0"/>
    <x v="0"/>
    <x v="2"/>
    <s v="Bogotá D.C."/>
    <x v="13"/>
    <x v="5"/>
    <d v="1899-12-30T06:30:00"/>
    <d v="1899-12-30T07:00:00"/>
    <x v="3"/>
    <d v="1899-12-30T16:30:00"/>
    <x v="1"/>
    <d v="1899-12-30T17:15:00"/>
    <x v="2"/>
    <x v="1"/>
    <x v="1"/>
    <x v="0"/>
    <x v="0"/>
    <s v=""/>
    <x v="2"/>
    <x v="1"/>
    <n v="0"/>
    <x v="2"/>
    <x v="1"/>
    <n v="0"/>
    <n v="9.5"/>
    <n v="0"/>
    <n v="0"/>
    <x v="0"/>
    <n v="37.500000000000028"/>
    <n v="129.81335952848733"/>
    <x v="2"/>
    <n v="6.9233791748526521"/>
    <n v="0"/>
    <s v=""/>
    <n v="0"/>
    <x v="0"/>
    <n v="17.087500000000013"/>
    <n v="59.15162082514739"/>
    <x v="2"/>
    <n v="102.1349860276443"/>
    <n v="353.5596176438296"/>
    <n v="12.579439603365394"/>
    <n v="43.546115090628334"/>
    <n v="12.760416666666677"/>
    <n v="44.172601506221383"/>
    <n v="1445500"/>
    <n v="5003872.298624754"/>
    <n v="3.0114583333333333E-2"/>
    <n v="0.10424733955468238"/>
    <n v="0"/>
    <n v="0"/>
    <n v="3.461689587426326"/>
    <n v="3.461689587426326"/>
    <s v=""/>
  </r>
  <r>
    <n v="162"/>
    <x v="0"/>
    <x v="0"/>
    <n v="36"/>
    <x v="0"/>
    <x v="0"/>
    <x v="0"/>
    <x v="0"/>
    <x v="1"/>
    <s v="Bogotá D.C."/>
    <x v="13"/>
    <x v="3"/>
    <d v="1899-12-30T06:00:00"/>
    <d v="1899-12-30T08:00:00"/>
    <x v="1"/>
    <d v="1899-12-30T17:00:00"/>
    <x v="2"/>
    <d v="1899-12-30T19:00:00"/>
    <x v="1"/>
    <x v="1"/>
    <x v="1"/>
    <x v="11"/>
    <x v="1"/>
    <s v=""/>
    <x v="2"/>
    <x v="1"/>
    <n v="3.461689587426326"/>
    <x v="2"/>
    <x v="1"/>
    <n v="3.461689587426326"/>
    <n v="9.0000000000000018"/>
    <n v="15"/>
    <n v="51.925343811394889"/>
    <x v="2"/>
    <n v="119.99999999999993"/>
    <n v="415.40275049115888"/>
    <x v="1"/>
    <n v="6.9233791748526521"/>
    <n v="6.9233791748526521"/>
    <n v="6.8350000000000009"/>
    <n v="23.66064833005894"/>
    <x v="4"/>
    <n v="7.6651609999999835"/>
    <n v="26.534408019646307"/>
    <x v="0"/>
    <n v="60.797950713521047"/>
    <n v="210.46363292185478"/>
    <n v="7.4881701046311271"/>
    <n v="25.921720480078676"/>
    <n v="40.833333333333307"/>
    <n v="141.35232481990823"/>
    <n v="3160500"/>
    <n v="10940669.941060903"/>
    <n v="0.13168750000000001"/>
    <n v="0.45586124754420437"/>
    <n v="0"/>
    <n v="0"/>
    <n v="3.461689587426326"/>
    <n v="3.461689587426326"/>
    <s v=""/>
  </r>
  <r>
    <n v="163"/>
    <x v="0"/>
    <x v="1"/>
    <n v="40"/>
    <x v="1"/>
    <x v="3"/>
    <x v="0"/>
    <x v="0"/>
    <x v="1"/>
    <s v="Soacha"/>
    <x v="10"/>
    <x v="0"/>
    <d v="1899-12-30T06:00:00"/>
    <d v="1899-12-30T08:00:00"/>
    <x v="1"/>
    <d v="1899-12-30T17:00:00"/>
    <x v="2"/>
    <d v="1899-12-30T19:00:00"/>
    <x v="2"/>
    <x v="1"/>
    <x v="1"/>
    <x v="4"/>
    <x v="1"/>
    <s v=""/>
    <x v="2"/>
    <x v="1"/>
    <n v="0"/>
    <x v="2"/>
    <x v="1"/>
    <n v="0"/>
    <n v="9.0000000000000018"/>
    <n v="15"/>
    <n v="51.925343811394889"/>
    <x v="2"/>
    <n v="119.99999999999993"/>
    <n v="415.40275049115888"/>
    <x v="1"/>
    <n v="6.9233791748526521"/>
    <n v="6.9233791748526521"/>
    <n v="4.25"/>
    <n v="14.712180746561886"/>
    <x v="5"/>
    <n v="30.919868000000008"/>
    <n v="107.03498510019649"/>
    <x v="2"/>
    <n v="156.90800604227553"/>
    <n v="543.16681070037225"/>
    <n v="19.32555005939939"/>
    <n v="66.899055411909089"/>
    <n v="40.833333333333307"/>
    <n v="141.35232481990823"/>
    <n v="1749300"/>
    <n v="6055533.5952848718"/>
    <n v="7.2887499999999994E-2"/>
    <n v="0.2523138998035363"/>
    <n v="0"/>
    <n v="0"/>
    <n v="3.461689587426326"/>
    <n v="3.461689587426326"/>
    <s v=""/>
  </r>
  <r>
    <n v="164"/>
    <x v="0"/>
    <x v="1"/>
    <n v="52"/>
    <x v="2"/>
    <x v="3"/>
    <x v="0"/>
    <x v="0"/>
    <x v="1"/>
    <s v="Bogotá D.C."/>
    <x v="14"/>
    <x v="1"/>
    <d v="1899-12-30T21:40:00"/>
    <d v="1899-12-30T04:40:00"/>
    <x v="15"/>
    <d v="1899-12-30T17:00:00"/>
    <x v="2"/>
    <d v="1899-12-30T17:20:00"/>
    <x v="3"/>
    <x v="2"/>
    <x v="2"/>
    <x v="0"/>
    <x v="0"/>
    <s v=""/>
    <x v="4"/>
    <x v="2"/>
    <n v="0"/>
    <x v="3"/>
    <x v="2"/>
    <n v="0"/>
    <n v="12.333333333333336"/>
    <n v="0"/>
    <n v="0"/>
    <x v="0"/>
    <n v="219.99999999999994"/>
    <n v="0"/>
    <x v="3"/>
    <n v="0"/>
    <n v="0"/>
    <s v=""/>
    <n v="0"/>
    <x v="0"/>
    <n v="9.4595724999999842"/>
    <n v="0"/>
    <x v="0"/>
    <n v="1267.5867413821391"/>
    <n v="0"/>
    <n v="166.39145474358946"/>
    <n v="0"/>
    <n v="74.861111111111086"/>
    <n v="0"/>
    <n v="3691557.0776255708"/>
    <n v="0"/>
    <n v="0.15381487823439879"/>
    <n v="0"/>
    <n v="0"/>
    <n v="0"/>
    <n v="0"/>
    <n v="0"/>
    <s v="Revisar horas diligenciadas"/>
  </r>
  <r>
    <n v="165"/>
    <x v="0"/>
    <x v="1"/>
    <n v="18"/>
    <x v="3"/>
    <x v="0"/>
    <x v="0"/>
    <x v="2"/>
    <x v="1"/>
    <s v="Bogotá D.C."/>
    <x v="3"/>
    <x v="21"/>
    <d v="1899-12-30T06:30:00"/>
    <d v="1899-12-30T08:00:00"/>
    <x v="1"/>
    <d v="1899-12-30T17:30:00"/>
    <x v="2"/>
    <d v="1899-12-30T19:20:00"/>
    <x v="2"/>
    <x v="1"/>
    <x v="1"/>
    <x v="12"/>
    <x v="1"/>
    <s v=""/>
    <x v="2"/>
    <x v="1"/>
    <n v="0"/>
    <x v="2"/>
    <x v="1"/>
    <n v="0"/>
    <n v="9.5"/>
    <n v="10"/>
    <n v="34.616895874263264"/>
    <x v="1"/>
    <n v="99.999999999999972"/>
    <n v="346.16895874263253"/>
    <x v="1"/>
    <n v="6.9233791748526521"/>
    <n v="6.9233791748526521"/>
    <n v="3.3"/>
    <n v="11.423575638506875"/>
    <x v="5"/>
    <n v="26.297319999999999"/>
    <n v="91.033158821218066"/>
    <x v="2"/>
    <n v="164.95082067288462"/>
    <n v="571.0085383607518"/>
    <n v="20.316142067307691"/>
    <n v="70.328177451072989"/>
    <n v="34.027777777777771"/>
    <n v="117.79360401659024"/>
    <n v="1734600"/>
    <n v="6004646.7583497055"/>
    <n v="7.2275000000000006E-2"/>
    <n v="0.25019361493123776"/>
    <n v="0"/>
    <n v="0"/>
    <n v="3.461689587426326"/>
    <n v="3.461689587426326"/>
    <s v=""/>
  </r>
  <r>
    <n v="166"/>
    <x v="0"/>
    <x v="0"/>
    <n v="35"/>
    <x v="0"/>
    <x v="0"/>
    <x v="0"/>
    <x v="0"/>
    <x v="2"/>
    <s v="Bogotá D.C."/>
    <x v="0"/>
    <x v="4"/>
    <d v="1899-12-30T05:30:00"/>
    <d v="1899-12-30T06:50:00"/>
    <x v="2"/>
    <d v="1899-12-30T16:30:00"/>
    <x v="1"/>
    <d v="1899-12-30T18:15:00"/>
    <x v="2"/>
    <x v="1"/>
    <x v="1"/>
    <x v="3"/>
    <x v="1"/>
    <s v=""/>
    <x v="2"/>
    <x v="1"/>
    <n v="0"/>
    <x v="4"/>
    <x v="2"/>
    <n v="3.461689587426326"/>
    <n v="9.6666666666666679"/>
    <n v="15"/>
    <n v="51.925343811394889"/>
    <x v="2"/>
    <n v="92.499999999999972"/>
    <n v="320.20628683693508"/>
    <x v="1"/>
    <n v="6.9233791748526521"/>
    <n v="6.9233791748526521"/>
    <n v="4.0724999999999998"/>
    <n v="14.097730844793713"/>
    <x v="5"/>
    <n v="9.5687060000000059"/>
    <n v="33.123889925343832"/>
    <x v="0"/>
    <n v="63.537519899547682"/>
    <n v="219.94717104715718"/>
    <n v="7.8255887155812989"/>
    <n v="27.089758972208738"/>
    <n v="31.475694444444439"/>
    <n v="108.95908371534597"/>
    <n v="4410000"/>
    <n v="15266051.080550097"/>
    <n v="9.1874999999999998E-2"/>
    <n v="0.31804273084479368"/>
    <n v="30"/>
    <n v="103.85068762278978"/>
    <n v="0"/>
    <n v="3.461689587426326"/>
    <s v=""/>
  </r>
  <r>
    <n v="167"/>
    <x v="0"/>
    <x v="1"/>
    <n v="42"/>
    <x v="1"/>
    <x v="0"/>
    <x v="0"/>
    <x v="1"/>
    <x v="1"/>
    <s v="Bogotá D.C."/>
    <x v="16"/>
    <x v="0"/>
    <d v="1899-12-30T07:00:00"/>
    <d v="1899-12-30T07:30:00"/>
    <x v="3"/>
    <d v="1899-12-30T18:30:00"/>
    <x v="0"/>
    <d v="1899-12-30T19:00:00"/>
    <x v="0"/>
    <x v="0"/>
    <x v="0"/>
    <x v="0"/>
    <x v="0"/>
    <s v=""/>
    <x v="0"/>
    <x v="0"/>
    <n v="0"/>
    <x v="0"/>
    <x v="0"/>
    <n v="0"/>
    <n v="11"/>
    <n v="0"/>
    <n v="0"/>
    <x v="0"/>
    <n v="29.999999999999932"/>
    <n v="103.85068762278955"/>
    <x v="0"/>
    <n v="6.9233791748526521"/>
    <n v="0"/>
    <s v=""/>
    <n v="0"/>
    <x v="0"/>
    <n v="4.4969639999999913"/>
    <n v="15.56709345383101"/>
    <x v="3"/>
    <n v="0"/>
    <n v="0"/>
    <n v="0"/>
    <n v="0"/>
    <n v="10.208333333333311"/>
    <n v="35.338081204977001"/>
    <n v="134246.57534246575"/>
    <n v="464719.97201065742"/>
    <n v="5.5936073059360729E-3"/>
    <n v="1.9363332167110728E-2"/>
    <n v="59.999999999999865"/>
    <n v="207.7013752455791"/>
    <n v="0"/>
    <n v="3.461689587426326"/>
    <s v=""/>
  </r>
  <r>
    <n v="168"/>
    <x v="0"/>
    <x v="1"/>
    <n v="43"/>
    <x v="1"/>
    <x v="0"/>
    <x v="0"/>
    <x v="3"/>
    <x v="1"/>
    <s v="Bogotá D.C."/>
    <x v="5"/>
    <x v="2"/>
    <d v="1899-12-30T06:00:00"/>
    <d v="1899-12-30T06:35:00"/>
    <x v="2"/>
    <d v="1899-12-30T19:40:00"/>
    <x v="4"/>
    <d v="1899-12-30T20:10:00"/>
    <x v="3"/>
    <x v="2"/>
    <x v="2"/>
    <x v="1"/>
    <x v="1"/>
    <s v=""/>
    <x v="1"/>
    <x v="1"/>
    <n v="3.461689587426326"/>
    <x v="3"/>
    <x v="2"/>
    <n v="0"/>
    <n v="13.083333333333337"/>
    <n v="20"/>
    <n v="69.233791748526528"/>
    <x v="2"/>
    <n v="32.499999999999929"/>
    <n v="112.50491159135535"/>
    <x v="2"/>
    <n v="6.9233791748526521"/>
    <n v="6.9233791748526521"/>
    <n v="5.5333333333333332"/>
    <n v="19.154682383759003"/>
    <x v="4"/>
    <n v="10.589583333333305"/>
    <n v="36.657850360183268"/>
    <x v="1"/>
    <n v="863.64714393487168"/>
    <n v="2989.6783253698309"/>
    <n v="111.86004118667114"/>
    <n v="387.22473982497945"/>
    <n v="11.059027777777755"/>
    <n v="38.28292130539176"/>
    <n v="8214615.0684931502"/>
    <n v="28436447.447318133"/>
    <n v="0.34227562785388127"/>
    <n v="1.1848519769715891"/>
    <n v="0"/>
    <n v="0"/>
    <n v="3.461689587426326"/>
    <n v="3.461689587426326"/>
    <s v=""/>
  </r>
  <r>
    <n v="169"/>
    <x v="0"/>
    <x v="0"/>
    <n v="43"/>
    <x v="1"/>
    <x v="0"/>
    <x v="0"/>
    <x v="0"/>
    <x v="1"/>
    <s v="Bogotá D.C."/>
    <x v="4"/>
    <x v="1"/>
    <d v="1899-12-30T04:30:00"/>
    <d v="1899-12-30T05:00:00"/>
    <x v="4"/>
    <d v="1899-12-30T18:00:00"/>
    <x v="0"/>
    <d v="1899-12-30T19:00:00"/>
    <x v="3"/>
    <x v="2"/>
    <x v="2"/>
    <x v="0"/>
    <x v="0"/>
    <s v=""/>
    <x v="4"/>
    <x v="2"/>
    <n v="0"/>
    <x v="3"/>
    <x v="2"/>
    <n v="0"/>
    <n v="13"/>
    <n v="0"/>
    <n v="0"/>
    <x v="0"/>
    <n v="44.999999999999979"/>
    <n v="155.7760314341846"/>
    <x v="2"/>
    <n v="6.9233791748526521"/>
    <n v="0"/>
    <s v=""/>
    <n v="0"/>
    <x v="0"/>
    <n v="16.179064000000004"/>
    <n v="56.006897383104139"/>
    <x v="2"/>
    <n v="1548.5724731952823"/>
    <n v="5360.6772058351426"/>
    <n v="203.27541948717951"/>
    <n v="703.6764030184878"/>
    <n v="15.312499999999993"/>
    <n v="53.007121807465595"/>
    <n v="2103196.3470319635"/>
    <n v="7280612.8948336337"/>
    <n v="8.7633181126331811E-2"/>
    <n v="0.30335887061806804"/>
    <n v="0"/>
    <n v="0"/>
    <n v="3.461689587426326"/>
    <n v="3.461689587426326"/>
    <s v=""/>
  </r>
  <r>
    <n v="170"/>
    <x v="0"/>
    <x v="1"/>
    <n v="44"/>
    <x v="1"/>
    <x v="0"/>
    <x v="0"/>
    <x v="0"/>
    <x v="1"/>
    <s v="Bogotá D.C."/>
    <x v="6"/>
    <x v="0"/>
    <d v="1899-12-30T07:30:00"/>
    <d v="1899-12-30T08:15:00"/>
    <x v="1"/>
    <d v="1899-12-30T13:00:00"/>
    <x v="10"/>
    <d v="1899-12-30T13:30:00"/>
    <x v="3"/>
    <x v="2"/>
    <x v="2"/>
    <x v="0"/>
    <x v="0"/>
    <s v=""/>
    <x v="4"/>
    <x v="2"/>
    <n v="0"/>
    <x v="3"/>
    <x v="2"/>
    <n v="0"/>
    <n v="4.7499999999999991"/>
    <n v="0"/>
    <n v="0"/>
    <x v="0"/>
    <n v="37.500000000000028"/>
    <n v="129.81335952848733"/>
    <x v="2"/>
    <n v="6.9233791748526521"/>
    <n v="0"/>
    <s v=""/>
    <n v="0"/>
    <x v="0"/>
    <n v="11.326204000000004"/>
    <n v="39.207802451866421"/>
    <x v="1"/>
    <n v="542.04148460610281"/>
    <n v="1876.3793632140532"/>
    <n v="71.151794358974385"/>
    <n v="246.30542565916082"/>
    <n v="12.760416666666677"/>
    <n v="44.172601506221383"/>
    <n v="1487116.4383561646"/>
    <n v="5147935.4899480585"/>
    <n v="6.1963184931506855E-2"/>
    <n v="0.21449731208116909"/>
    <n v="0"/>
    <n v="0"/>
    <n v="3.461689587426326"/>
    <n v="3.461689587426326"/>
    <s v=""/>
  </r>
  <r>
    <n v="171"/>
    <x v="0"/>
    <x v="0"/>
    <n v="50"/>
    <x v="2"/>
    <x v="0"/>
    <x v="0"/>
    <x v="0"/>
    <x v="1"/>
    <s v="Soacha"/>
    <x v="10"/>
    <x v="1"/>
    <d v="1899-12-30T04:00:00"/>
    <d v="1899-12-30T05:30:00"/>
    <x v="4"/>
    <d v="1899-12-30T21:50:00"/>
    <x v="9"/>
    <d v="1899-12-30T23:30:00"/>
    <x v="5"/>
    <x v="1"/>
    <x v="1"/>
    <x v="10"/>
    <x v="5"/>
    <s v="No Sabe"/>
    <x v="5"/>
    <x v="1"/>
    <n v="0"/>
    <x v="2"/>
    <x v="1"/>
    <n v="0"/>
    <n v="16.333333333333336"/>
    <n v="45"/>
    <n v="0"/>
    <x v="3"/>
    <n v="94.999999999999986"/>
    <n v="0"/>
    <x v="1"/>
    <n v="0"/>
    <n v="0"/>
    <n v="18.202500000000001"/>
    <n v="0"/>
    <x v="4"/>
    <n v="25.296999999999997"/>
    <n v="0"/>
    <x v="2"/>
    <n v="1666.2862054492757"/>
    <n v="0"/>
    <n v="227.59405193236717"/>
    <n v="0"/>
    <n v="32.326388888888879"/>
    <n v="0"/>
    <n v="5247900"/>
    <n v="0"/>
    <n v="0.21866250000000001"/>
    <n v="0"/>
    <n v="0"/>
    <n v="0"/>
    <n v="0"/>
    <n v="0"/>
    <s v="Revisar horario laboral"/>
  </r>
  <r>
    <n v="172"/>
    <x v="0"/>
    <x v="1"/>
    <n v="41"/>
    <x v="1"/>
    <x v="0"/>
    <x v="0"/>
    <x v="1"/>
    <x v="0"/>
    <s v="Bogotá D.C."/>
    <x v="7"/>
    <x v="0"/>
    <d v="1899-12-30T09:00:00"/>
    <d v="1899-12-30T09:35:00"/>
    <x v="5"/>
    <d v="1899-12-30T17:00:00"/>
    <x v="2"/>
    <d v="1899-12-30T18:15:00"/>
    <x v="1"/>
    <x v="1"/>
    <x v="1"/>
    <x v="0"/>
    <x v="0"/>
    <s v=""/>
    <x v="1"/>
    <x v="1"/>
    <n v="0"/>
    <x v="1"/>
    <x v="1"/>
    <n v="0"/>
    <n v="7.416666666666667"/>
    <n v="0"/>
    <n v="0"/>
    <x v="0"/>
    <n v="54.999999999999957"/>
    <n v="190.39292730844778"/>
    <x v="2"/>
    <n v="6.9233791748526521"/>
    <n v="0"/>
    <s v=""/>
    <n v="0"/>
    <x v="0"/>
    <n v="8.623818"/>
    <n v="29.852980974459726"/>
    <x v="0"/>
    <n v="124.30821203530435"/>
    <n v="430.31644323419698"/>
    <n v="15.310401521739129"/>
    <n v="52.999857527120518"/>
    <n v="18.715277777777764"/>
    <n v="64.7864822091246"/>
    <n v="808500"/>
    <n v="2798776.0314341844"/>
    <n v="1.0365384615384615E-2"/>
    <n v="3.5881743992745956E-2"/>
    <n v="0"/>
    <n v="0"/>
    <n v="3.461689587426326"/>
    <n v="3.461689587426326"/>
    <s v=""/>
  </r>
  <r>
    <n v="173"/>
    <x v="0"/>
    <x v="0"/>
    <n v="28"/>
    <x v="3"/>
    <x v="0"/>
    <x v="0"/>
    <x v="0"/>
    <x v="2"/>
    <s v="Bogotá D.C."/>
    <x v="12"/>
    <x v="1"/>
    <d v="1899-12-30T07:30:00"/>
    <d v="1899-12-30T08:30:00"/>
    <x v="1"/>
    <d v="1899-12-30T17:00:00"/>
    <x v="2"/>
    <d v="1899-12-30T18:30:00"/>
    <x v="1"/>
    <x v="1"/>
    <x v="1"/>
    <x v="0"/>
    <x v="0"/>
    <s v=""/>
    <x v="1"/>
    <x v="1"/>
    <n v="0"/>
    <x v="3"/>
    <x v="2"/>
    <n v="3.461689587426326"/>
    <n v="8.5"/>
    <n v="0"/>
    <n v="0"/>
    <x v="0"/>
    <n v="75.000000000000014"/>
    <n v="259.62671905697448"/>
    <x v="1"/>
    <n v="6.9233791748526521"/>
    <n v="0"/>
    <s v=""/>
    <n v="0"/>
    <x v="0"/>
    <n v="10.023296999999999"/>
    <n v="34.697542856581528"/>
    <x v="1"/>
    <n v="192.6413766723478"/>
    <n v="666.86464773413911"/>
    <n v="23.726645072463768"/>
    <n v="82.134280191907976"/>
    <n v="25.520833333333339"/>
    <n v="88.34520301244271"/>
    <n v="1097600"/>
    <n v="3799550.4911591355"/>
    <n v="2.2866666666666667E-2"/>
    <n v="7.9157301899148658E-2"/>
    <n v="0"/>
    <n v="0"/>
    <n v="3.461689587426326"/>
    <n v="3.461689587426326"/>
    <s v=""/>
  </r>
  <r>
    <n v="174"/>
    <x v="0"/>
    <x v="1"/>
    <n v="31"/>
    <x v="0"/>
    <x v="0"/>
    <x v="0"/>
    <x v="0"/>
    <x v="0"/>
    <s v="Bogotá D.C."/>
    <x v="7"/>
    <x v="0"/>
    <d v="1899-12-30T08:30:00"/>
    <d v="1899-12-30T09:00:00"/>
    <x v="5"/>
    <d v="1899-12-30T18:30:00"/>
    <x v="0"/>
    <d v="1899-12-30T17:30:00"/>
    <x v="3"/>
    <x v="2"/>
    <x v="2"/>
    <x v="0"/>
    <x v="0"/>
    <s v=""/>
    <x v="4"/>
    <x v="2"/>
    <n v="0"/>
    <x v="3"/>
    <x v="2"/>
    <n v="0"/>
    <n v="9.5"/>
    <n v="0"/>
    <n v="0"/>
    <x v="0"/>
    <n v="705"/>
    <n v="0"/>
    <x v="3"/>
    <n v="0"/>
    <n v="0"/>
    <s v=""/>
    <n v="0"/>
    <x v="0"/>
    <n v="8.623818"/>
    <n v="0"/>
    <x v="0"/>
    <n v="825.42520189338461"/>
    <n v="0"/>
    <n v="108.35053384615385"/>
    <n v="0"/>
    <n v="239.89583333333334"/>
    <n v="0"/>
    <n v="988949.77168949763"/>
    <n v="0"/>
    <n v="1.267884322678843E-2"/>
    <n v="0"/>
    <n v="0"/>
    <n v="0"/>
    <n v="0"/>
    <n v="0"/>
    <s v="Revisar horas diligenciadas"/>
  </r>
  <r>
    <n v="175"/>
    <x v="0"/>
    <x v="0"/>
    <n v="31"/>
    <x v="0"/>
    <x v="0"/>
    <x v="0"/>
    <x v="0"/>
    <x v="2"/>
    <s v="Bogotá D.C."/>
    <x v="4"/>
    <x v="0"/>
    <d v="1899-12-30T07:00:00"/>
    <d v="1899-12-30T08:45:00"/>
    <x v="1"/>
    <d v="1899-12-30T16:00:00"/>
    <x v="1"/>
    <d v="1899-12-30T17:40:00"/>
    <x v="2"/>
    <x v="1"/>
    <x v="1"/>
    <x v="5"/>
    <x v="1"/>
    <s v=""/>
    <x v="2"/>
    <x v="1"/>
    <n v="0"/>
    <x v="2"/>
    <x v="1"/>
    <n v="0"/>
    <n v="7.25"/>
    <n v="15"/>
    <n v="51.925343811394889"/>
    <x v="2"/>
    <n v="102.50000000000003"/>
    <n v="354.82318271119851"/>
    <x v="1"/>
    <n v="6.9233791748526521"/>
    <n v="6.9233791748526521"/>
    <n v="4.5"/>
    <n v="15.577603143418468"/>
    <x v="5"/>
    <n v="14.600259999999992"/>
    <n v="50.541568015717061"/>
    <x v="1"/>
    <n v="99.214780227836528"/>
    <n v="343.45077163349305"/>
    <n v="12.73010282451923"/>
    <n v="44.067664394504682"/>
    <n v="34.878472222222229"/>
    <n v="120.73844411700505"/>
    <n v="2058000"/>
    <n v="7124157.1709233792"/>
    <n v="4.2875000000000003E-2"/>
    <n v="0.14841994106090375"/>
    <n v="0"/>
    <n v="0"/>
    <n v="3.461689587426326"/>
    <n v="3.461689587426326"/>
    <s v=""/>
  </r>
  <r>
    <n v="176"/>
    <x v="0"/>
    <x v="1"/>
    <n v="30"/>
    <x v="0"/>
    <x v="0"/>
    <x v="0"/>
    <x v="0"/>
    <x v="1"/>
    <s v="Bogotá D.C."/>
    <x v="12"/>
    <x v="0"/>
    <d v="1899-12-30T08:00:00"/>
    <d v="1899-12-30T08:40:00"/>
    <x v="1"/>
    <d v="1899-12-30T19:00:00"/>
    <x v="4"/>
    <d v="1899-12-30T20:00:00"/>
    <x v="1"/>
    <x v="1"/>
    <x v="1"/>
    <x v="0"/>
    <x v="0"/>
    <s v=""/>
    <x v="2"/>
    <x v="1"/>
    <n v="3.461689587426326"/>
    <x v="2"/>
    <x v="1"/>
    <n v="3.461689587426326"/>
    <n v="10.333333333333332"/>
    <n v="0"/>
    <n v="0"/>
    <x v="0"/>
    <n v="50.000000000000057"/>
    <n v="173.08447937131649"/>
    <x v="2"/>
    <n v="6.9233791748526521"/>
    <n v="0"/>
    <s v=""/>
    <n v="0"/>
    <x v="0"/>
    <n v="10.130378999999991"/>
    <n v="35.068227500982282"/>
    <x v="1"/>
    <n v="146.02456832113029"/>
    <n v="505.49172766568086"/>
    <n v="17.985093152173896"/>
    <n v="62.258809693772896"/>
    <n v="17.013888888888907"/>
    <n v="58.896802008295197"/>
    <n v="882000"/>
    <n v="3053210.2161100195"/>
    <n v="3.6749999999999998E-2"/>
    <n v="0.12721709233791748"/>
    <n v="0"/>
    <n v="0"/>
    <n v="3.461689587426326"/>
    <n v="3.461689587426326"/>
    <s v=""/>
  </r>
  <r>
    <n v="177"/>
    <x v="0"/>
    <x v="0"/>
    <n v="48"/>
    <x v="1"/>
    <x v="0"/>
    <x v="0"/>
    <x v="0"/>
    <x v="0"/>
    <s v="Bogotá D.C."/>
    <x v="7"/>
    <x v="0"/>
    <d v="1899-12-30T07:00:00"/>
    <d v="1899-12-30T08:00:00"/>
    <x v="1"/>
    <d v="1899-12-30T16:00:00"/>
    <x v="1"/>
    <d v="1899-12-30T17:10:00"/>
    <x v="8"/>
    <x v="1"/>
    <x v="1"/>
    <x v="0"/>
    <x v="0"/>
    <s v=""/>
    <x v="8"/>
    <x v="1"/>
    <n v="0"/>
    <x v="11"/>
    <x v="1"/>
    <n v="0"/>
    <n v="8"/>
    <n v="0"/>
    <n v="0"/>
    <x v="0"/>
    <n v="65"/>
    <n v="225.00982318271119"/>
    <x v="1"/>
    <n v="6.9233791748526521"/>
    <n v="0"/>
    <s v=""/>
    <n v="0"/>
    <x v="0"/>
    <n v="8.623818"/>
    <n v="29.852980974459726"/>
    <x v="0"/>
    <n v="1341.31595307675"/>
    <n v="4643.2194682146037"/>
    <n v="176.06961749999999"/>
    <n v="609.49836156188599"/>
    <n v="22.118055555555554"/>
    <n v="76.565842610783662"/>
    <n v="7350000"/>
    <n v="25443418.467583496"/>
    <n v="9.4230769230769229E-2"/>
    <n v="0.32619767266132688"/>
    <n v="0"/>
    <n v="0"/>
    <n v="3.461689587426326"/>
    <n v="3.461689587426326"/>
    <s v=""/>
  </r>
  <r>
    <n v="178"/>
    <x v="0"/>
    <x v="1"/>
    <n v="32"/>
    <x v="0"/>
    <x v="0"/>
    <x v="0"/>
    <x v="0"/>
    <x v="0"/>
    <s v="Bogotá D.C."/>
    <x v="6"/>
    <x v="0"/>
    <d v="1899-12-30T08:00:00"/>
    <d v="1899-12-30T09:00:00"/>
    <x v="5"/>
    <d v="1899-12-30T17:00:00"/>
    <x v="2"/>
    <d v="1899-12-30T18:00:00"/>
    <x v="2"/>
    <x v="1"/>
    <x v="1"/>
    <x v="0"/>
    <x v="0"/>
    <s v=""/>
    <x v="2"/>
    <x v="1"/>
    <n v="0"/>
    <x v="2"/>
    <x v="1"/>
    <n v="0"/>
    <n v="8"/>
    <n v="0"/>
    <n v="0"/>
    <x v="0"/>
    <n v="59.999999999999986"/>
    <n v="207.70137524557953"/>
    <x v="2"/>
    <n v="6.9233791748526521"/>
    <n v="0"/>
    <s v=""/>
    <n v="0"/>
    <x v="0"/>
    <n v="11.326204000000004"/>
    <n v="39.207802451866421"/>
    <x v="1"/>
    <n v="40.619225303394245"/>
    <n v="140.6111492820838"/>
    <n v="5.0028605408653863"/>
    <n v="17.318350241659747"/>
    <n v="20.416666666666661"/>
    <n v="70.676162409954131"/>
    <n v="2205000"/>
    <n v="7633025.5402750485"/>
    <n v="2.8269230769230769E-2"/>
    <n v="9.7859301798398066E-2"/>
    <n v="0"/>
    <n v="0"/>
    <n v="3.461689587426326"/>
    <n v="3.461689587426326"/>
    <s v=""/>
  </r>
  <r>
    <n v="179"/>
    <x v="0"/>
    <x v="1"/>
    <n v="36"/>
    <x v="0"/>
    <x v="0"/>
    <x v="0"/>
    <x v="5"/>
    <x v="4"/>
    <s v="Bogotá D.C."/>
    <x v="9"/>
    <x v="0"/>
    <d v="1899-12-30T06:00:00"/>
    <d v="1899-12-30T07:00:00"/>
    <x v="3"/>
    <d v="1899-12-30T18:00:00"/>
    <x v="0"/>
    <d v="1899-12-30T18:00:00"/>
    <x v="2"/>
    <x v="1"/>
    <x v="1"/>
    <x v="0"/>
    <x v="0"/>
    <s v=""/>
    <x v="2"/>
    <x v="1"/>
    <n v="0"/>
    <x v="2"/>
    <x v="1"/>
    <n v="0"/>
    <n v="11"/>
    <n v="0"/>
    <n v="0"/>
    <x v="0"/>
    <n v="30.000000000000014"/>
    <n v="0"/>
    <x v="2"/>
    <n v="0"/>
    <n v="0"/>
    <s v=""/>
    <n v="0"/>
    <x v="0"/>
    <n v="2.9241924999999966"/>
    <n v="0"/>
    <x v="4"/>
    <n v="10.487047027229554"/>
    <n v="0"/>
    <n v="1.2916355093149023"/>
    <n v="0"/>
    <n v="10.208333333333337"/>
    <n v="0"/>
    <n v="779100"/>
    <n v="0"/>
    <n v="7.2138888888888886E-3"/>
    <n v="0"/>
    <n v="0"/>
    <n v="0"/>
    <n v="0"/>
    <n v="0"/>
    <s v="Revisar horas diligenciadas"/>
  </r>
  <r>
    <n v="180"/>
    <x v="0"/>
    <x v="0"/>
    <n v="30"/>
    <x v="0"/>
    <x v="0"/>
    <x v="0"/>
    <x v="3"/>
    <x v="0"/>
    <s v="Bogotá D.C."/>
    <x v="4"/>
    <x v="0"/>
    <d v="1899-12-30T07:00:00"/>
    <d v="1899-12-30T08:30:00"/>
    <x v="1"/>
    <d v="1899-12-30T17:30:00"/>
    <x v="2"/>
    <d v="1899-12-30T19:00:00"/>
    <x v="2"/>
    <x v="1"/>
    <x v="1"/>
    <x v="3"/>
    <x v="1"/>
    <s v=""/>
    <x v="2"/>
    <x v="1"/>
    <n v="0"/>
    <x v="2"/>
    <x v="1"/>
    <n v="0"/>
    <n v="8.9999999999999982"/>
    <n v="15"/>
    <n v="51.925343811394889"/>
    <x v="2"/>
    <n v="90"/>
    <n v="311.55206286836932"/>
    <x v="1"/>
    <n v="6.9233791748526521"/>
    <n v="6.9233791748526521"/>
    <n v="4.0724999999999998"/>
    <n v="14.097730844793713"/>
    <x v="5"/>
    <n v="14.600259999999992"/>
    <n v="50.541568015717061"/>
    <x v="1"/>
    <n v="74.889600878811152"/>
    <n v="259.24455156869402"/>
    <n v="9.2237659965034915"/>
    <n v="31.929814706953145"/>
    <n v="30.625"/>
    <n v="106.01424361493123"/>
    <n v="1234800"/>
    <n v="4274494.3025540272"/>
    <n v="1.5830769230769232E-2"/>
    <n v="5.4801209007102919E-2"/>
    <n v="30"/>
    <n v="103.85068762278978"/>
    <n v="0"/>
    <n v="3.461689587426326"/>
    <s v=""/>
  </r>
  <r>
    <n v="181"/>
    <x v="0"/>
    <x v="0"/>
    <n v="33"/>
    <x v="0"/>
    <x v="1"/>
    <x v="0"/>
    <x v="0"/>
    <x v="0"/>
    <s v="Bogotá D.C."/>
    <x v="12"/>
    <x v="0"/>
    <d v="1899-12-30T08:00:00"/>
    <d v="1899-12-30T08:30:00"/>
    <x v="1"/>
    <d v="1899-12-30T19:00:00"/>
    <x v="4"/>
    <d v="1899-12-30T19:30:00"/>
    <x v="1"/>
    <x v="1"/>
    <x v="1"/>
    <x v="2"/>
    <x v="2"/>
    <s v=""/>
    <x v="1"/>
    <x v="1"/>
    <n v="0"/>
    <x v="1"/>
    <x v="1"/>
    <n v="0"/>
    <n v="10.499999999999998"/>
    <n v="7.5"/>
    <n v="25.962671905697444"/>
    <x v="1"/>
    <n v="30.000000000000053"/>
    <n v="103.85068762278996"/>
    <x v="2"/>
    <n v="6.9233791748526521"/>
    <n v="6.9233791748526521"/>
    <n v="0.42499999999999999"/>
    <n v="1.4712180746561885"/>
    <x v="2"/>
    <n v="6.6500000000000146"/>
    <n v="23.020235756385119"/>
    <x v="0"/>
    <n v="119.64053043478289"/>
    <n v="414.15837844025037"/>
    <n v="14.735507246376848"/>
    <n v="51.009752000227905"/>
    <n v="10.208333333333352"/>
    <n v="35.338081204977144"/>
    <n v="1078000"/>
    <n v="3731701.3752455795"/>
    <n v="1.3820512820512821E-2"/>
    <n v="4.7842325323661276E-2"/>
    <n v="15"/>
    <n v="51.925343811394889"/>
    <n v="3.461689587426326"/>
    <n v="3.461689587426326"/>
    <s v=""/>
  </r>
  <r>
    <n v="182"/>
    <x v="0"/>
    <x v="1"/>
    <n v="28"/>
    <x v="3"/>
    <x v="0"/>
    <x v="0"/>
    <x v="1"/>
    <x v="2"/>
    <s v="Bogotá D.C."/>
    <x v="12"/>
    <x v="0"/>
    <d v="1899-12-30T07:30:00"/>
    <d v="1899-12-30T08:00:00"/>
    <x v="1"/>
    <d v="1899-12-30T19:00:00"/>
    <x v="4"/>
    <d v="1899-12-30T19:30:00"/>
    <x v="2"/>
    <x v="1"/>
    <x v="1"/>
    <x v="2"/>
    <x v="2"/>
    <s v=""/>
    <x v="2"/>
    <x v="1"/>
    <n v="0"/>
    <x v="2"/>
    <x v="1"/>
    <n v="0"/>
    <n v="11"/>
    <n v="15"/>
    <n v="51.925343811394889"/>
    <x v="2"/>
    <n v="30.000000000000014"/>
    <n v="103.85068762278983"/>
    <x v="2"/>
    <n v="6.9233791748526521"/>
    <n v="6.9233791748526521"/>
    <n v="0.85"/>
    <n v="2.942436149312377"/>
    <x v="3"/>
    <n v="7.6850000000000067"/>
    <n v="26.60308447937134"/>
    <x v="0"/>
    <n v="40.853994411057741"/>
    <n v="141.4238470575319"/>
    <n v="5.0317758413461586"/>
    <n v="17.418446036251339"/>
    <n v="10.208333333333337"/>
    <n v="35.338081204977094"/>
    <n v="1445500"/>
    <n v="5003872.298624754"/>
    <n v="3.0114583333333333E-2"/>
    <n v="0.10424733955468238"/>
    <n v="30"/>
    <n v="103.85068762278978"/>
    <n v="0"/>
    <n v="3.461689587426326"/>
    <s v=""/>
  </r>
  <r>
    <n v="183"/>
    <x v="0"/>
    <x v="0"/>
    <n v="46"/>
    <x v="1"/>
    <x v="0"/>
    <x v="0"/>
    <x v="0"/>
    <x v="0"/>
    <s v="Bogotá D.C."/>
    <x v="4"/>
    <x v="1"/>
    <d v="1899-12-30T06:20:00"/>
    <d v="1899-12-30T08:45:00"/>
    <x v="1"/>
    <d v="1899-12-30T15:30:00"/>
    <x v="8"/>
    <d v="1899-12-30T18:00:00"/>
    <x v="1"/>
    <x v="1"/>
    <x v="1"/>
    <x v="0"/>
    <x v="0"/>
    <s v=""/>
    <x v="3"/>
    <x v="2"/>
    <n v="3.461689587426326"/>
    <x v="1"/>
    <x v="1"/>
    <n v="0"/>
    <n v="6.7500000000000018"/>
    <n v="0"/>
    <n v="0"/>
    <x v="0"/>
    <n v="147.49999999999994"/>
    <n v="510.59921414538292"/>
    <x v="3"/>
    <n v="6.9233791748526521"/>
    <n v="0"/>
    <s v=""/>
    <n v="0"/>
    <x v="0"/>
    <n v="20.223128000000003"/>
    <n v="70.006191622789785"/>
    <x v="2"/>
    <n v="291.50671818921739"/>
    <n v="1009.1057710204343"/>
    <n v="35.903379420289866"/>
    <n v="124.28635469263408"/>
    <n v="50.190972222222207"/>
    <n v="173.74556592447058"/>
    <n v="735000"/>
    <n v="2544341.8467583498"/>
    <n v="9.4230769230769229E-3"/>
    <n v="3.2619767266132686E-2"/>
    <n v="0"/>
    <n v="0"/>
    <n v="3.461689587426326"/>
    <n v="3.461689587426326"/>
    <s v=""/>
  </r>
  <r>
    <n v="184"/>
    <x v="0"/>
    <x v="0"/>
    <n v="27"/>
    <x v="3"/>
    <x v="0"/>
    <x v="0"/>
    <x v="1"/>
    <x v="2"/>
    <s v="Bogotá D.C."/>
    <x v="16"/>
    <x v="1"/>
    <d v="1899-12-30T08:00:00"/>
    <d v="1899-12-30T08:30:00"/>
    <x v="1"/>
    <d v="1899-12-30T17:00:00"/>
    <x v="2"/>
    <d v="1899-12-30T17:30:00"/>
    <x v="9"/>
    <x v="1"/>
    <x v="1"/>
    <x v="0"/>
    <x v="0"/>
    <s v=""/>
    <x v="10"/>
    <x v="1"/>
    <n v="0"/>
    <x v="10"/>
    <x v="1"/>
    <n v="0"/>
    <n v="8.5"/>
    <n v="0"/>
    <n v="0"/>
    <x v="0"/>
    <n v="29.999999999999972"/>
    <n v="103.85068762278968"/>
    <x v="0"/>
    <n v="6.9233791748526521"/>
    <n v="0"/>
    <s v=""/>
    <n v="0"/>
    <x v="0"/>
    <n v="8.4999999999999929"/>
    <n v="29.424361493123747"/>
    <x v="0"/>
    <n v="180.64352564102549"/>
    <n v="625.33181174751849"/>
    <n v="22.248931623931604"/>
    <n v="77.018894933924329"/>
    <n v="10.208333333333323"/>
    <n v="35.338081204977044"/>
    <n v="1470000"/>
    <n v="5088683.6935166996"/>
    <n v="3.0624999999999999E-2"/>
    <n v="0.10601424361493124"/>
    <n v="0"/>
    <n v="0"/>
    <n v="3.461689587426326"/>
    <n v="3.461689587426326"/>
    <s v=""/>
  </r>
  <r>
    <n v="185"/>
    <x v="0"/>
    <x v="1"/>
    <n v="46"/>
    <x v="1"/>
    <x v="0"/>
    <x v="0"/>
    <x v="0"/>
    <x v="2"/>
    <s v="Soacha"/>
    <x v="10"/>
    <x v="0"/>
    <d v="1899-12-30T05:00:00"/>
    <d v="1899-12-30T07:00:00"/>
    <x v="3"/>
    <d v="1899-12-30T16:30:00"/>
    <x v="1"/>
    <d v="1899-12-30T18:30:00"/>
    <x v="2"/>
    <x v="1"/>
    <x v="1"/>
    <x v="10"/>
    <x v="5"/>
    <s v="No Sabe"/>
    <x v="2"/>
    <x v="1"/>
    <n v="0"/>
    <x v="2"/>
    <x v="1"/>
    <n v="0"/>
    <n v="9.5"/>
    <n v="30"/>
    <n v="103.85068762278978"/>
    <x v="3"/>
    <n v="120.00000000000003"/>
    <n v="415.40275049115922"/>
    <x v="3"/>
    <n v="6.9233791748526521"/>
    <n v="6.9233791748526521"/>
    <n v="12.134999999999998"/>
    <n v="42.007603143418457"/>
    <x v="4"/>
    <n v="30.919868000000008"/>
    <n v="107.03498510019649"/>
    <x v="2"/>
    <n v="792.12360241908652"/>
    <n v="2742.0860264487828"/>
    <n v="108.21233772035256"/>
    <n v="374.59752271760556"/>
    <n v="40.833333333333343"/>
    <n v="141.35232481990835"/>
    <n v="2940000"/>
    <n v="10177367.387033399"/>
    <n v="6.1249999999999999E-2"/>
    <n v="0.21202848722986248"/>
    <n v="0"/>
    <n v="0"/>
    <n v="3.461689587426326"/>
    <n v="3.461689587426326"/>
    <s v=""/>
  </r>
  <r>
    <n v="186"/>
    <x v="0"/>
    <x v="0"/>
    <n v="40"/>
    <x v="1"/>
    <x v="0"/>
    <x v="0"/>
    <x v="0"/>
    <x v="2"/>
    <s v="Bogotá D.C."/>
    <x v="0"/>
    <x v="18"/>
    <d v="1899-12-30T05:30:00"/>
    <d v="1899-12-30T07:00:00"/>
    <x v="3"/>
    <d v="1899-12-30T16:30:00"/>
    <x v="1"/>
    <d v="1899-12-30T18:10:00"/>
    <x v="1"/>
    <x v="1"/>
    <x v="1"/>
    <x v="0"/>
    <x v="0"/>
    <s v=""/>
    <x v="1"/>
    <x v="1"/>
    <n v="0"/>
    <x v="0"/>
    <x v="0"/>
    <n v="3.461689587426326"/>
    <n v="9.5"/>
    <n v="0"/>
    <n v="0"/>
    <x v="0"/>
    <n v="95.000000000000085"/>
    <n v="328.86051080550129"/>
    <x v="1"/>
    <n v="6.9233791748526521"/>
    <n v="0"/>
    <s v=""/>
    <n v="0"/>
    <x v="0"/>
    <n v="5.5308449999999993"/>
    <n v="19.146068546168955"/>
    <x v="0"/>
    <n v="132.87414248043476"/>
    <n v="459.96903546272307"/>
    <n v="16.365423007246378"/>
    <n v="56.652014418012016"/>
    <n v="32.326388888888921"/>
    <n v="111.90392381576086"/>
    <n v="1347500"/>
    <n v="4664626.7190569742"/>
    <n v="2.8072916666666666E-2"/>
    <n v="9.7179723313686961E-2"/>
    <n v="0"/>
    <n v="0"/>
    <n v="3.461689587426326"/>
    <n v="3.461689587426326"/>
    <s v=""/>
  </r>
  <r>
    <n v="187"/>
    <x v="0"/>
    <x v="0"/>
    <n v="41"/>
    <x v="1"/>
    <x v="0"/>
    <x v="0"/>
    <x v="0"/>
    <x v="2"/>
    <s v="Bogotá D.C."/>
    <x v="1"/>
    <x v="1"/>
    <d v="1899-12-30T06:30:00"/>
    <d v="1899-12-30T08:00:00"/>
    <x v="1"/>
    <d v="1899-12-30T17:00:00"/>
    <x v="2"/>
    <d v="1899-12-30T19:00:00"/>
    <x v="1"/>
    <x v="1"/>
    <x v="1"/>
    <x v="0"/>
    <x v="0"/>
    <s v=""/>
    <x v="1"/>
    <x v="1"/>
    <n v="0"/>
    <x v="1"/>
    <x v="1"/>
    <n v="0"/>
    <n v="9.0000000000000018"/>
    <n v="0"/>
    <n v="0"/>
    <x v="0"/>
    <n v="104.99999999999994"/>
    <n v="363.47740667976404"/>
    <x v="1"/>
    <n v="6.9233791748526521"/>
    <n v="0"/>
    <s v=""/>
    <n v="0"/>
    <x v="0"/>
    <n v="7.2898899999999998"/>
    <n v="25.235336306483298"/>
    <x v="0"/>
    <n v="140.10703717449275"/>
    <n v="485.00707171209473"/>
    <n v="17.256261352657006"/>
    <n v="59.735820242400088"/>
    <n v="35.72916666666665"/>
    <n v="123.68328421741971"/>
    <n v="1176000"/>
    <n v="4070946.9548133593"/>
    <n v="2.4500000000000001E-2"/>
    <n v="8.4811394891944988E-2"/>
    <n v="0"/>
    <n v="0"/>
    <n v="3.461689587426326"/>
    <n v="3.461689587426326"/>
    <s v=""/>
  </r>
  <r>
    <n v="188"/>
    <x v="0"/>
    <x v="0"/>
    <n v="45"/>
    <x v="1"/>
    <x v="0"/>
    <x v="0"/>
    <x v="0"/>
    <x v="2"/>
    <s v="Bogotá D.C."/>
    <x v="0"/>
    <x v="2"/>
    <d v="1899-12-30T05:30:00"/>
    <d v="1899-12-30T18:30:00"/>
    <x v="12"/>
    <d v="1899-12-30T16:30:00"/>
    <x v="1"/>
    <d v="1899-12-30T18:30:00"/>
    <x v="2"/>
    <x v="1"/>
    <x v="1"/>
    <x v="1"/>
    <x v="1"/>
    <s v=""/>
    <x v="6"/>
    <x v="3"/>
    <n v="0"/>
    <x v="2"/>
    <x v="1"/>
    <n v="0"/>
    <n v="22"/>
    <n v="50"/>
    <n v="0"/>
    <x v="3"/>
    <n v="450.00000000000011"/>
    <n v="0"/>
    <x v="3"/>
    <n v="0"/>
    <n v="0"/>
    <n v="13.833333333333334"/>
    <n v="0"/>
    <x v="4"/>
    <n v="22.087606000000008"/>
    <n v="0"/>
    <x v="2"/>
    <n v="381.67204295806874"/>
    <n v="0"/>
    <n v="47.008577564054193"/>
    <n v="0"/>
    <n v="153.12500000000003"/>
    <n v="0"/>
    <n v="1445500"/>
    <n v="0"/>
    <n v="3.0114583333333333E-2"/>
    <n v="0"/>
    <n v="0"/>
    <n v="0"/>
    <n v="0"/>
    <n v="0"/>
    <s v="Revisar horario laboral"/>
  </r>
  <r>
    <n v="189"/>
    <x v="0"/>
    <x v="1"/>
    <n v="55"/>
    <x v="2"/>
    <x v="0"/>
    <x v="0"/>
    <x v="0"/>
    <x v="0"/>
    <s v="Funza"/>
    <x v="10"/>
    <x v="0"/>
    <d v="1899-12-30T05:00:00"/>
    <d v="1899-12-30T07:15:00"/>
    <x v="3"/>
    <d v="1899-12-30T17:00:00"/>
    <x v="2"/>
    <d v="1899-12-30T19:45:00"/>
    <x v="5"/>
    <x v="1"/>
    <x v="1"/>
    <x v="3"/>
    <x v="1"/>
    <s v=""/>
    <x v="5"/>
    <x v="1"/>
    <n v="0"/>
    <x v="5"/>
    <x v="1"/>
    <n v="0"/>
    <n v="9.7500000000000018"/>
    <n v="45"/>
    <n v="155.77603143418466"/>
    <x v="3"/>
    <n v="149.99999999999991"/>
    <n v="519.25343811394862"/>
    <x v="3"/>
    <n v="6.9233791748526521"/>
    <n v="6.9233791748526521"/>
    <n v="12.217500000000001"/>
    <n v="42.293192534381141"/>
    <x v="4"/>
    <n v="24.553001999999992"/>
    <n v="84.994871363457733"/>
    <x v="2"/>
    <n v="233.04467962845047"/>
    <n v="806.72834087491105"/>
    <n v="28.702911571146231"/>
    <n v="99.360570114655516"/>
    <n v="51.041666666666636"/>
    <n v="176.69040602488528"/>
    <n v="2205000"/>
    <n v="7633025.5402750485"/>
    <n v="2.8269230769230769E-2"/>
    <n v="9.7859301798398066E-2"/>
    <n v="90"/>
    <n v="311.55206286836932"/>
    <n v="0"/>
    <n v="3.461689587426326"/>
    <s v=""/>
  </r>
  <r>
    <n v="190"/>
    <x v="0"/>
    <x v="0"/>
    <n v="46"/>
    <x v="1"/>
    <x v="0"/>
    <x v="0"/>
    <x v="3"/>
    <x v="1"/>
    <s v="Bogotá D.C."/>
    <x v="19"/>
    <x v="1"/>
    <d v="1899-12-30T08:30:00"/>
    <d v="1899-12-30T10:00:00"/>
    <x v="0"/>
    <d v="1899-12-30T16:30:00"/>
    <x v="1"/>
    <d v="1899-12-30T18:00:00"/>
    <x v="3"/>
    <x v="2"/>
    <x v="2"/>
    <x v="0"/>
    <x v="0"/>
    <s v=""/>
    <x v="1"/>
    <x v="1"/>
    <n v="3.461689587426326"/>
    <x v="3"/>
    <x v="2"/>
    <n v="0"/>
    <n v="6.5"/>
    <n v="0"/>
    <n v="0"/>
    <x v="0"/>
    <n v="90"/>
    <n v="311.55206286836932"/>
    <x v="1"/>
    <n v="6.9233791748526521"/>
    <n v="0"/>
    <s v=""/>
    <n v="0"/>
    <x v="0"/>
    <n v="9.8040009999999995"/>
    <n v="33.938408176817283"/>
    <x v="0"/>
    <n v="563.03156013644616"/>
    <n v="1949.040489116735"/>
    <n v="73.907084461538446"/>
    <n v="255.84338471754566"/>
    <n v="30.625"/>
    <n v="106.01424361493123"/>
    <n v="778630.13698630128"/>
    <n v="2695375.837661813"/>
    <n v="3.2442922374429223E-2"/>
    <n v="0.11230732656924222"/>
    <n v="0"/>
    <n v="0"/>
    <n v="3.461689587426326"/>
    <n v="3.461689587426326"/>
    <s v=""/>
  </r>
  <r>
    <n v="191"/>
    <x v="0"/>
    <x v="0"/>
    <n v="52"/>
    <x v="2"/>
    <x v="3"/>
    <x v="0"/>
    <x v="0"/>
    <x v="1"/>
    <s v="Bogotá D.C."/>
    <x v="4"/>
    <x v="0"/>
    <d v="1899-12-30T06:30:00"/>
    <d v="1899-12-30T07:30:00"/>
    <x v="3"/>
    <d v="1899-12-30T16:30:00"/>
    <x v="1"/>
    <d v="1899-12-30T18:00:00"/>
    <x v="2"/>
    <x v="1"/>
    <x v="1"/>
    <x v="0"/>
    <x v="0"/>
    <s v=""/>
    <x v="2"/>
    <x v="1"/>
    <n v="0"/>
    <x v="2"/>
    <x v="1"/>
    <n v="0"/>
    <n v="9"/>
    <n v="0"/>
    <n v="0"/>
    <x v="0"/>
    <n v="75.000000000000014"/>
    <n v="259.62671905697448"/>
    <x v="1"/>
    <n v="6.9233791748526521"/>
    <n v="0"/>
    <s v=""/>
    <n v="0"/>
    <x v="0"/>
    <n v="14.600259999999992"/>
    <n v="50.541568015717061"/>
    <x v="1"/>
    <n v="87.268316084855726"/>
    <n v="302.09582110317444"/>
    <n v="10.74838852163461"/>
    <n v="37.207584626955168"/>
    <n v="25.520833333333339"/>
    <n v="88.34520301244271"/>
    <n v="1445500"/>
    <n v="5003872.298624754"/>
    <n v="6.0229166666666667E-2"/>
    <n v="0.20849467910936476"/>
    <n v="0"/>
    <n v="0"/>
    <n v="3.461689587426326"/>
    <n v="3.461689587426326"/>
    <s v=""/>
  </r>
  <r>
    <n v="192"/>
    <x v="0"/>
    <x v="1"/>
    <n v="57"/>
    <x v="2"/>
    <x v="1"/>
    <x v="0"/>
    <x v="1"/>
    <x v="0"/>
    <s v="Bogotá D.C."/>
    <x v="9"/>
    <x v="11"/>
    <d v="1899-12-30T06:45:00"/>
    <d v="1899-12-30T07:00:00"/>
    <x v="3"/>
    <d v="1899-12-30T16:30:00"/>
    <x v="1"/>
    <d v="1899-12-30T16:50:00"/>
    <x v="0"/>
    <x v="0"/>
    <x v="0"/>
    <x v="0"/>
    <x v="0"/>
    <s v=""/>
    <x v="0"/>
    <x v="0"/>
    <n v="0"/>
    <x v="0"/>
    <x v="0"/>
    <n v="0"/>
    <n v="9.5"/>
    <n v="0"/>
    <n v="0"/>
    <x v="0"/>
    <n v="17.499999999999979"/>
    <n v="60.579567779960634"/>
    <x v="0"/>
    <n v="6.9233791748526521"/>
    <n v="0"/>
    <s v=""/>
    <n v="0"/>
    <x v="0"/>
    <n v="4.3749999999999947"/>
    <n v="15.144891944990158"/>
    <x v="3"/>
    <n v="0"/>
    <n v="0"/>
    <n v="0"/>
    <n v="0"/>
    <n v="5.9548611111111036"/>
    <n v="20.61388070290327"/>
    <n v="67123.287671232873"/>
    <n v="232359.98600532871"/>
    <n v="8.6055497014401116E-4"/>
    <n v="2.9789741795554965E-3"/>
    <n v="34.999999999999957"/>
    <n v="121.15913555992127"/>
    <n v="0"/>
    <n v="3.461689587426326"/>
    <s v=""/>
  </r>
  <r>
    <n v="193"/>
    <x v="0"/>
    <x v="1"/>
    <n v="34"/>
    <x v="0"/>
    <x v="0"/>
    <x v="0"/>
    <x v="0"/>
    <x v="2"/>
    <s v="Bogotá D.C."/>
    <x v="18"/>
    <x v="2"/>
    <d v="1899-12-30T06:30:00"/>
    <d v="1899-12-30T06:50:00"/>
    <x v="2"/>
    <d v="1899-12-30T19:15:00"/>
    <x v="4"/>
    <d v="1899-12-30T19:45:00"/>
    <x v="0"/>
    <x v="0"/>
    <x v="0"/>
    <x v="0"/>
    <x v="0"/>
    <s v=""/>
    <x v="0"/>
    <x v="0"/>
    <n v="0"/>
    <x v="0"/>
    <x v="0"/>
    <n v="0"/>
    <n v="12.416666666666668"/>
    <n v="0"/>
    <n v="0"/>
    <x v="0"/>
    <n v="24.99999999999995"/>
    <n v="86.542239685657975"/>
    <x v="0"/>
    <n v="6.9233791748526521"/>
    <n v="0"/>
    <s v=""/>
    <n v="0"/>
    <x v="0"/>
    <n v="6.2499999999999876"/>
    <n v="21.635559921414494"/>
    <x v="0"/>
    <n v="0"/>
    <n v="0"/>
    <n v="0"/>
    <n v="0"/>
    <n v="8.5069444444444269"/>
    <n v="29.448401004147506"/>
    <n v="187945.20547945207"/>
    <n v="650607.96081492049"/>
    <n v="3.9155251141552517E-3"/>
    <n v="1.3554332516977512E-2"/>
    <n v="49.999999999999901"/>
    <n v="173.08447937131595"/>
    <n v="0"/>
    <n v="3.461689587426326"/>
    <s v=""/>
  </r>
  <r>
    <n v="194"/>
    <x v="0"/>
    <x v="0"/>
    <n v="44"/>
    <x v="1"/>
    <x v="1"/>
    <x v="0"/>
    <x v="0"/>
    <x v="1"/>
    <s v="Bogotá D.C."/>
    <x v="0"/>
    <x v="1"/>
    <d v="1899-12-30T10:40:00"/>
    <d v="1899-12-30T11:30:00"/>
    <x v="7"/>
    <d v="1899-12-30T17:40:00"/>
    <x v="2"/>
    <d v="1899-12-30T18:30:00"/>
    <x v="9"/>
    <x v="1"/>
    <x v="1"/>
    <x v="2"/>
    <x v="2"/>
    <s v=""/>
    <x v="10"/>
    <x v="1"/>
    <n v="0"/>
    <x v="10"/>
    <x v="1"/>
    <n v="0"/>
    <n v="6.1666666666666679"/>
    <n v="17.5"/>
    <n v="60.579567779960705"/>
    <x v="2"/>
    <n v="50.000000000000028"/>
    <n v="173.08447937131641"/>
    <x v="2"/>
    <n v="6.9233791748526521"/>
    <n v="6.9233791748526521"/>
    <n v="0.99166666666666647"/>
    <n v="3.4328421741977726"/>
    <x v="3"/>
    <n v="9.5687060000000059"/>
    <n v="33.123889925343832"/>
    <x v="0"/>
    <n v="218.73693525671806"/>
    <n v="757.19937116372728"/>
    <n v="26.940700470085485"/>
    <n v="93.260342295266454"/>
    <n v="17.013888888888896"/>
    <n v="58.896802008295154"/>
    <n v="1470000"/>
    <n v="5088683.6935166996"/>
    <n v="6.1249999999999999E-2"/>
    <n v="0.21202848722986248"/>
    <n v="35"/>
    <n v="121.15913555992141"/>
    <n v="0"/>
    <n v="3.461689587426326"/>
    <s v=""/>
  </r>
  <r>
    <n v="195"/>
    <x v="0"/>
    <x v="0"/>
    <n v="42"/>
    <x v="1"/>
    <x v="0"/>
    <x v="0"/>
    <x v="3"/>
    <x v="1"/>
    <s v="Bogotá D.C."/>
    <x v="14"/>
    <x v="0"/>
    <d v="1899-12-30T06:30:00"/>
    <d v="1899-12-30T08:15:00"/>
    <x v="1"/>
    <d v="1899-12-30T14:30:00"/>
    <x v="11"/>
    <d v="1899-12-30T16:00:00"/>
    <x v="2"/>
    <x v="1"/>
    <x v="1"/>
    <x v="13"/>
    <x v="5"/>
    <s v="No Sabe"/>
    <x v="2"/>
    <x v="1"/>
    <n v="0"/>
    <x v="2"/>
    <x v="1"/>
    <n v="0"/>
    <n v="6.2499999999999991"/>
    <n v="20"/>
    <n v="69.233791748526528"/>
    <x v="2"/>
    <n v="97.500000000000014"/>
    <n v="337.51473477406682"/>
    <x v="1"/>
    <n v="6.9233791748526521"/>
    <n v="6.9233791748526521"/>
    <n v="8.09"/>
    <n v="28.005068762278977"/>
    <x v="4"/>
    <n v="10.722063000000006"/>
    <n v="37.116453842829095"/>
    <x v="1"/>
    <n v="322.31825435220838"/>
    <n v="1115.7657449284698"/>
    <n v="42.207569154647437"/>
    <n v="146.10950265321961"/>
    <n v="33.177083333333336"/>
    <n v="114.84876391617551"/>
    <n v="1950200"/>
    <n v="6750987.033398821"/>
    <n v="8.1258333333333335E-2"/>
    <n v="0.28129112639161757"/>
    <n v="0"/>
    <n v="0"/>
    <n v="3.461689587426326"/>
    <n v="3.461689587426326"/>
    <s v=""/>
  </r>
  <r>
    <n v="196"/>
    <x v="0"/>
    <x v="0"/>
    <n v="46"/>
    <x v="1"/>
    <x v="0"/>
    <x v="0"/>
    <x v="1"/>
    <x v="0"/>
    <s v="Bogotá D.C."/>
    <x v="4"/>
    <x v="0"/>
    <d v="1899-12-30T07:00:00"/>
    <d v="1899-12-30T08:30:00"/>
    <x v="1"/>
    <d v="1899-12-30T13:00:00"/>
    <x v="10"/>
    <d v="1899-12-30T14:30:00"/>
    <x v="2"/>
    <x v="1"/>
    <x v="1"/>
    <x v="3"/>
    <x v="1"/>
    <s v=""/>
    <x v="9"/>
    <x v="5"/>
    <n v="3.461689587426326"/>
    <x v="2"/>
    <x v="1"/>
    <n v="0"/>
    <n v="4.4999999999999982"/>
    <n v="7.5"/>
    <n v="25.962671905697444"/>
    <x v="1"/>
    <n v="90"/>
    <n v="311.55206286836932"/>
    <x v="1"/>
    <n v="6.9233791748526521"/>
    <n v="6.9233791748526521"/>
    <n v="2.0362499999999999"/>
    <n v="7.0488654223968563"/>
    <x v="1"/>
    <n v="14.600259999999992"/>
    <n v="50.541568015717061"/>
    <x v="1"/>
    <n v="18.088031718336968"/>
    <n v="62.615151056404194"/>
    <n v="2.2278096017263973"/>
    <n v="7.7119853010646597"/>
    <n v="30.625"/>
    <n v="106.01424361493123"/>
    <n v="294000"/>
    <n v="1017736.7387033398"/>
    <n v="3.7692307692307691E-3"/>
    <n v="1.3047906906453074E-2"/>
    <n v="15"/>
    <n v="51.925343811394889"/>
    <n v="3.461689587426326"/>
    <n v="3.461689587426326"/>
    <s v=""/>
  </r>
  <r>
    <n v="197"/>
    <x v="0"/>
    <x v="0"/>
    <n v="31"/>
    <x v="0"/>
    <x v="0"/>
    <x v="0"/>
    <x v="0"/>
    <x v="2"/>
    <s v="Chía"/>
    <x v="10"/>
    <x v="0"/>
    <d v="1899-12-30T07:30:00"/>
    <d v="1899-12-30T09:30:00"/>
    <x v="5"/>
    <d v="1899-12-30T17:00:00"/>
    <x v="2"/>
    <d v="1899-12-30T18:00:00"/>
    <x v="2"/>
    <x v="1"/>
    <x v="1"/>
    <x v="4"/>
    <x v="1"/>
    <s v=""/>
    <x v="2"/>
    <x v="1"/>
    <n v="0"/>
    <x v="2"/>
    <x v="1"/>
    <n v="0"/>
    <n v="7.5000000000000018"/>
    <n v="30"/>
    <n v="103.85068762278978"/>
    <x v="3"/>
    <n v="89.999999999999957"/>
    <n v="311.55206286836921"/>
    <x v="1"/>
    <n v="6.9233791748526521"/>
    <n v="6.9233791748526521"/>
    <n v="8.5"/>
    <n v="29.424361493123772"/>
    <x v="4"/>
    <n v="24.707835166666651"/>
    <n v="85.530855724295947"/>
    <x v="2"/>
    <n v="180.64967975533821"/>
    <n v="625.3531153809547"/>
    <n v="22.249689594459824"/>
    <n v="77.021518792609442"/>
    <n v="30.624999999999986"/>
    <n v="106.01424361493119"/>
    <n v="3557400"/>
    <n v="12314614.538310412"/>
    <n v="7.4112499999999998E-2"/>
    <n v="0.2565544695481336"/>
    <n v="0"/>
    <n v="0"/>
    <n v="3.461689587426326"/>
    <n v="3.461689587426326"/>
    <s v=""/>
  </r>
  <r>
    <n v="198"/>
    <x v="0"/>
    <x v="0"/>
    <n v="35"/>
    <x v="0"/>
    <x v="0"/>
    <x v="0"/>
    <x v="0"/>
    <x v="2"/>
    <s v="Bogotá D.C."/>
    <x v="18"/>
    <x v="0"/>
    <d v="1899-12-30T05:45:00"/>
    <d v="1899-12-30T06:55:00"/>
    <x v="2"/>
    <d v="1899-12-30T17:15:00"/>
    <x v="2"/>
    <d v="1899-12-30T18:45:00"/>
    <x v="7"/>
    <x v="3"/>
    <x v="4"/>
    <x v="0"/>
    <x v="0"/>
    <s v=""/>
    <x v="9"/>
    <x v="5"/>
    <n v="0"/>
    <x v="2"/>
    <x v="1"/>
    <n v="3.461689587426326"/>
    <n v="10.333333333333332"/>
    <n v="0"/>
    <n v="0"/>
    <x v="0"/>
    <n v="80.000000000000014"/>
    <n v="276.93516699410611"/>
    <x v="1"/>
    <n v="6.9233791748526521"/>
    <n v="0"/>
    <s v=""/>
    <n v="0"/>
    <x v="0"/>
    <n v="7.6920599999999979"/>
    <n v="26.62752400785854"/>
    <x v="0"/>
    <n v="0"/>
    <n v="0"/>
    <n v="0"/>
    <n v="0"/>
    <n v="27.222222222222225"/>
    <n v="94.234883213272212"/>
    <n v="490000"/>
    <n v="1696227.8978388999"/>
    <n v="1.0208333333333333E-2"/>
    <n v="3.5338081204977077E-2"/>
    <n v="0"/>
    <n v="0"/>
    <n v="3.461689587426326"/>
    <n v="3.461689587426326"/>
    <s v=""/>
  </r>
  <r>
    <n v="199"/>
    <x v="0"/>
    <x v="2"/>
    <n v="29"/>
    <x v="3"/>
    <x v="0"/>
    <x v="0"/>
    <x v="3"/>
    <x v="3"/>
    <s v="Bogotá D.C."/>
    <x v="7"/>
    <x v="0"/>
    <d v="1899-12-30T08:00:00"/>
    <d v="1899-12-30T08:50:00"/>
    <x v="1"/>
    <d v="1899-12-30T18:00:00"/>
    <x v="0"/>
    <d v="1899-12-30T18:50:00"/>
    <x v="10"/>
    <x v="2"/>
    <x v="4"/>
    <x v="0"/>
    <x v="0"/>
    <s v=""/>
    <x v="2"/>
    <x v="1"/>
    <n v="3.461689587426326"/>
    <x v="3"/>
    <x v="2"/>
    <n v="3.461689587426326"/>
    <n v="9.1666666666666661"/>
    <n v="0"/>
    <n v="0"/>
    <x v="0"/>
    <n v="50.000000000000028"/>
    <n v="173.08447937131641"/>
    <x v="2"/>
    <n v="6.9233791748526521"/>
    <n v="0"/>
    <s v=""/>
    <n v="0"/>
    <x v="0"/>
    <n v="8.623818"/>
    <n v="29.852980974459726"/>
    <x v="0"/>
    <n v="165.08504037867692"/>
    <n v="571.47316531872048"/>
    <n v="21.67010676923077"/>
    <n v="75.015182961462898"/>
    <n v="17.013888888888896"/>
    <n v="58.896802008295154"/>
    <n v="2940000"/>
    <n v="10177367.387033399"/>
    <n v="1.9599999999999999E-2"/>
    <n v="6.7849115913555982E-2"/>
    <n v="0"/>
    <n v="0"/>
    <n v="3.461689587426326"/>
    <n v="3.461689587426326"/>
    <s v=""/>
  </r>
  <r>
    <n v="200"/>
    <x v="0"/>
    <x v="0"/>
    <n v="44"/>
    <x v="1"/>
    <x v="0"/>
    <x v="0"/>
    <x v="5"/>
    <x v="3"/>
    <s v="Bogotá D.C."/>
    <x v="13"/>
    <x v="0"/>
    <d v="1899-12-30T08:00:00"/>
    <d v="1899-12-30T09:00:00"/>
    <x v="5"/>
    <d v="1899-12-30T16:00:00"/>
    <x v="1"/>
    <d v="1899-12-30T17:30:00"/>
    <x v="4"/>
    <x v="2"/>
    <x v="2"/>
    <x v="0"/>
    <x v="0"/>
    <s v=""/>
    <x v="2"/>
    <x v="1"/>
    <n v="3.461689587426326"/>
    <x v="2"/>
    <x v="1"/>
    <n v="3.461689587426326"/>
    <n v="6.9999999999999991"/>
    <n v="0"/>
    <n v="0"/>
    <x v="0"/>
    <n v="75.000000000000014"/>
    <n v="259.62671905697448"/>
    <x v="1"/>
    <n v="6.9233791748526521"/>
    <n v="0"/>
    <s v=""/>
    <n v="0"/>
    <x v="0"/>
    <n v="17.594754999999992"/>
    <n v="60.907580176817262"/>
    <x v="2"/>
    <n v="625.51348097233301"/>
    <n v="2165.3335038767204"/>
    <n v="82.108856666666625"/>
    <n v="284.23537415848051"/>
    <n v="25.520833333333339"/>
    <n v="88.34520301244271"/>
    <n v="975972.60273972596"/>
    <n v="3378514.1965174796"/>
    <n v="6.50648401826484E-3"/>
    <n v="2.2523427976783198E-2"/>
    <n v="0"/>
    <n v="0"/>
    <n v="3.461689587426326"/>
    <n v="3.461689587426326"/>
    <s v=""/>
  </r>
  <r>
    <n v="201"/>
    <x v="0"/>
    <x v="0"/>
    <n v="51"/>
    <x v="2"/>
    <x v="1"/>
    <x v="0"/>
    <x v="1"/>
    <x v="0"/>
    <s v="Mosquera"/>
    <x v="10"/>
    <x v="1"/>
    <d v="1899-12-30T07:00:00"/>
    <d v="1899-12-30T09:15:00"/>
    <x v="5"/>
    <d v="1899-12-30T15:00:00"/>
    <x v="8"/>
    <d v="1899-12-30T18:00:00"/>
    <x v="5"/>
    <x v="1"/>
    <x v="1"/>
    <x v="14"/>
    <x v="1"/>
    <s v=""/>
    <x v="7"/>
    <x v="4"/>
    <n v="3.461689587426326"/>
    <x v="8"/>
    <x v="5"/>
    <n v="3.461689587426326"/>
    <n v="5.75"/>
    <n v="7.5"/>
    <n v="25.962671905697444"/>
    <x v="1"/>
    <n v="157.5"/>
    <n v="545.21611001964641"/>
    <x v="3"/>
    <n v="6.9233791748526521"/>
    <n v="6.9233791748526521"/>
    <n v="3.0337500000000004"/>
    <n v="10.501900785854618"/>
    <x v="5"/>
    <n v="20.177317000000002"/>
    <n v="69.847608161100197"/>
    <x v="2"/>
    <n v="530.2311024264892"/>
    <n v="1835.4954861993594"/>
    <n v="67.599480362318843"/>
    <n v="234.00841728566954"/>
    <n v="53.59375"/>
    <n v="185.52492632612967"/>
    <n v="2205000"/>
    <n v="7633025.5402750485"/>
    <n v="2.8269230769230769E-2"/>
    <n v="9.7859301798398066E-2"/>
    <n v="0"/>
    <n v="0"/>
    <n v="3.461689587426326"/>
    <n v="3.461689587426326"/>
    <s v=""/>
  </r>
  <r>
    <n v="202"/>
    <x v="0"/>
    <x v="0"/>
    <n v="34"/>
    <x v="0"/>
    <x v="0"/>
    <x v="0"/>
    <x v="3"/>
    <x v="2"/>
    <s v="Bogotá D.C."/>
    <x v="19"/>
    <x v="1"/>
    <d v="1899-12-30T07:30:00"/>
    <d v="1899-12-30T09:00:00"/>
    <x v="5"/>
    <d v="1899-12-30T16:00:00"/>
    <x v="1"/>
    <d v="1899-12-30T17:00:00"/>
    <x v="4"/>
    <x v="2"/>
    <x v="2"/>
    <x v="0"/>
    <x v="0"/>
    <s v=""/>
    <x v="9"/>
    <x v="5"/>
    <n v="3.461689587426326"/>
    <x v="4"/>
    <x v="2"/>
    <n v="0"/>
    <n v="6.9999999999999991"/>
    <n v="0"/>
    <n v="0"/>
    <x v="0"/>
    <n v="75.000000000000057"/>
    <n v="259.62671905697465"/>
    <x v="1"/>
    <n v="6.9233791748526521"/>
    <n v="0"/>
    <s v=""/>
    <n v="0"/>
    <x v="0"/>
    <n v="9.8040009999999995"/>
    <n v="33.938408176817283"/>
    <x v="0"/>
    <n v="1742.7167337556666"/>
    <n v="6032.7443710756079"/>
    <n v="228.76002333333332"/>
    <n v="791.89619079240333"/>
    <n v="25.520833333333353"/>
    <n v="88.345203012442767"/>
    <n v="5642831.0502283107"/>
    <n v="19533729.490181305"/>
    <n v="0.1175589802130898"/>
    <n v="0.40695269771211046"/>
    <n v="0"/>
    <n v="0"/>
    <n v="3.461689587426326"/>
    <n v="3.461689587426326"/>
    <s v=""/>
  </r>
  <r>
    <n v="203"/>
    <x v="0"/>
    <x v="0"/>
    <n v="26"/>
    <x v="3"/>
    <x v="0"/>
    <x v="0"/>
    <x v="5"/>
    <x v="2"/>
    <s v="Bogotá D.C."/>
    <x v="4"/>
    <x v="8"/>
    <d v="1899-12-30T09:00:00"/>
    <d v="1899-12-30T10:00:00"/>
    <x v="0"/>
    <d v="1899-12-30T15:00:00"/>
    <x v="8"/>
    <d v="1899-12-30T16:00:00"/>
    <x v="2"/>
    <x v="1"/>
    <x v="1"/>
    <x v="2"/>
    <x v="2"/>
    <s v=""/>
    <x v="3"/>
    <x v="2"/>
    <n v="3.461689587426326"/>
    <x v="2"/>
    <x v="1"/>
    <n v="0"/>
    <n v="5"/>
    <n v="10"/>
    <n v="34.616895874263264"/>
    <x v="1"/>
    <n v="59.999999999999986"/>
    <n v="207.70137524557953"/>
    <x v="2"/>
    <n v="6.9233791748526521"/>
    <n v="6.9233791748526521"/>
    <n v="0.56666666666666665"/>
    <n v="1.9616240995415848"/>
    <x v="3"/>
    <n v="22"/>
    <n v="76.157170923379169"/>
    <x v="2"/>
    <n v="51.244317788461537"/>
    <n v="177.39192130308297"/>
    <n v="6.3114983974358978"/>
    <n v="21.848448283461792"/>
    <n v="20.416666666666661"/>
    <n v="70.676162409954131"/>
    <n v="578200"/>
    <n v="2001548.9194499017"/>
    <n v="1.2045833333333334E-2"/>
    <n v="4.1698935821872951E-2"/>
    <n v="20"/>
    <n v="69.233791748526528"/>
    <n v="3.461689587426326"/>
    <n v="3.461689587426326"/>
    <s v=""/>
  </r>
  <r>
    <n v="204"/>
    <x v="0"/>
    <x v="1"/>
    <n v="48"/>
    <x v="1"/>
    <x v="0"/>
    <x v="0"/>
    <x v="1"/>
    <x v="1"/>
    <s v="Bogotá D.C."/>
    <x v="13"/>
    <x v="1"/>
    <d v="1899-12-30T05:45:00"/>
    <d v="1899-12-30T07:15:00"/>
    <x v="3"/>
    <d v="1899-12-30T16:30:00"/>
    <x v="1"/>
    <d v="1899-12-30T18:30:00"/>
    <x v="4"/>
    <x v="2"/>
    <x v="2"/>
    <x v="0"/>
    <x v="0"/>
    <s v=""/>
    <x v="9"/>
    <x v="5"/>
    <n v="3.461689587426326"/>
    <x v="9"/>
    <x v="4"/>
    <n v="3.461689587426326"/>
    <n v="9.25"/>
    <n v="0"/>
    <n v="0"/>
    <x v="0"/>
    <n v="105"/>
    <n v="363.47740667976421"/>
    <x v="1"/>
    <n v="6.9233791748526521"/>
    <n v="0"/>
    <s v=""/>
    <n v="0"/>
    <x v="0"/>
    <n v="23.217623000000003"/>
    <n v="80.372203783889987"/>
    <x v="2"/>
    <n v="825.41281095606666"/>
    <n v="2857.3229330149106"/>
    <n v="108.34890733333333"/>
    <n v="375.07028432481991"/>
    <n v="35.729166666666664"/>
    <n v="123.68328421741977"/>
    <n v="4741589.0410958901"/>
    <n v="16413909.411416421"/>
    <n v="0.19756621004566208"/>
    <n v="0.68391289214235085"/>
    <n v="0"/>
    <n v="0"/>
    <n v="3.461689587426326"/>
    <n v="3.461689587426326"/>
    <s v=""/>
  </r>
  <r>
    <n v="205"/>
    <x v="0"/>
    <x v="0"/>
    <n v="35"/>
    <x v="0"/>
    <x v="1"/>
    <x v="0"/>
    <x v="0"/>
    <x v="1"/>
    <s v="Bogotá D.C."/>
    <x v="0"/>
    <x v="1"/>
    <d v="1899-12-30T07:00:00"/>
    <d v="1899-12-30T08:20:00"/>
    <x v="1"/>
    <d v="1899-12-30T17:00:00"/>
    <x v="2"/>
    <d v="1899-12-30T17:15:00"/>
    <x v="1"/>
    <x v="1"/>
    <x v="1"/>
    <x v="2"/>
    <x v="2"/>
    <s v=""/>
    <x v="2"/>
    <x v="1"/>
    <n v="0"/>
    <x v="2"/>
    <x v="1"/>
    <n v="0"/>
    <n v="8.6666666666666661"/>
    <n v="10"/>
    <n v="0"/>
    <x v="1"/>
    <n v="47.499999999999986"/>
    <n v="0"/>
    <x v="2"/>
    <n v="0"/>
    <n v="0"/>
    <n v="0.56666666666666665"/>
    <n v="0"/>
    <x v="3"/>
    <n v="6.5119845789473647"/>
    <n v="0"/>
    <x v="0"/>
    <n v="142.83152382101949"/>
    <n v="0"/>
    <n v="17.591822324985159"/>
    <n v="0"/>
    <n v="16.163194444444439"/>
    <n v="0"/>
    <n v="1592500"/>
    <n v="0"/>
    <n v="6.6354166666666672E-2"/>
    <n v="0"/>
    <n v="20"/>
    <n v="0"/>
    <n v="0"/>
    <n v="0"/>
    <s v="Revisar horas diligenciadas"/>
  </r>
  <r>
    <n v="206"/>
    <x v="0"/>
    <x v="0"/>
    <n v="33"/>
    <x v="0"/>
    <x v="0"/>
    <x v="0"/>
    <x v="0"/>
    <x v="2"/>
    <s v="Bogotá D.C."/>
    <x v="7"/>
    <x v="14"/>
    <d v="1899-12-30T07:00:00"/>
    <d v="1899-12-30T08:00:00"/>
    <x v="1"/>
    <d v="1899-12-30T17:00:00"/>
    <x v="2"/>
    <d v="1899-12-30T18:00:00"/>
    <x v="2"/>
    <x v="1"/>
    <x v="1"/>
    <x v="3"/>
    <x v="1"/>
    <s v=""/>
    <x v="2"/>
    <x v="1"/>
    <n v="0"/>
    <x v="0"/>
    <x v="0"/>
    <n v="3.461689587426326"/>
    <n v="9.0000000000000018"/>
    <n v="10"/>
    <n v="34.616895874263264"/>
    <x v="1"/>
    <n v="59.999999999999943"/>
    <n v="207.70137524557936"/>
    <x v="2"/>
    <n v="6.9233791748526521"/>
    <n v="6.9233791748526521"/>
    <n v="2.7149999999999994"/>
    <n v="9.3984872298624733"/>
    <x v="1"/>
    <n v="6.1208019999999976"/>
    <n v="21.188316550098222"/>
    <x v="0"/>
    <n v="32.651384783585655"/>
    <n v="113.02895872038884"/>
    <n v="4.0215027076048937"/>
    <n v="13.921194048722638"/>
    <n v="20.416666666666647"/>
    <n v="70.676162409954088"/>
    <n v="2156000"/>
    <n v="7463402.750491159"/>
    <n v="4.4916666666666667E-2"/>
    <n v="0.15548755730189914"/>
    <n v="20"/>
    <n v="69.233791748526528"/>
    <n v="3.461689587426326"/>
    <n v="3.461689587426326"/>
    <s v=""/>
  </r>
  <r>
    <n v="207"/>
    <x v="0"/>
    <x v="0"/>
    <n v="30"/>
    <x v="0"/>
    <x v="1"/>
    <x v="0"/>
    <x v="0"/>
    <x v="2"/>
    <s v="Bogotá D.C."/>
    <x v="12"/>
    <x v="1"/>
    <d v="1899-12-30T05:45:00"/>
    <d v="1899-12-30T06:40:00"/>
    <x v="2"/>
    <d v="1899-12-30T16:30:00"/>
    <x v="1"/>
    <d v="1899-12-30T17:50:00"/>
    <x v="1"/>
    <x v="1"/>
    <x v="1"/>
    <x v="2"/>
    <x v="2"/>
    <s v=""/>
    <x v="1"/>
    <x v="1"/>
    <n v="0"/>
    <x v="4"/>
    <x v="2"/>
    <n v="3.461689587426326"/>
    <n v="9.8333333333333321"/>
    <n v="10"/>
    <n v="34.616895874263264"/>
    <x v="1"/>
    <n v="67.499999999999943"/>
    <n v="233.6640471512768"/>
    <x v="1"/>
    <n v="6.9233791748526521"/>
    <n v="6.9233791748526521"/>
    <n v="0.56666666666666665"/>
    <n v="1.9616240995415848"/>
    <x v="3"/>
    <n v="10.023296999999999"/>
    <n v="34.697542856581528"/>
    <x v="1"/>
    <n v="227.18800586458934"/>
    <n v="786.45435428960002"/>
    <n v="27.981575261674717"/>
    <n v="96.863527723125443"/>
    <n v="22.968749999999982"/>
    <n v="79.51068271119837"/>
    <n v="1470000"/>
    <n v="5088683.6935166996"/>
    <n v="3.0624999999999999E-2"/>
    <n v="0.10601424361493124"/>
    <n v="20"/>
    <n v="69.233791748526528"/>
    <n v="3.461689587426326"/>
    <n v="3.461689587426326"/>
    <s v=""/>
  </r>
  <r>
    <n v="208"/>
    <x v="0"/>
    <x v="0"/>
    <n v="49"/>
    <x v="1"/>
    <x v="1"/>
    <x v="0"/>
    <x v="0"/>
    <x v="2"/>
    <s v="Bogotá D.C."/>
    <x v="4"/>
    <x v="0"/>
    <d v="1899-12-30T05:30:00"/>
    <d v="1899-12-30T07:00:00"/>
    <x v="3"/>
    <d v="1899-12-30T16:30:00"/>
    <x v="1"/>
    <d v="1899-12-30T18:30:00"/>
    <x v="2"/>
    <x v="1"/>
    <x v="1"/>
    <x v="1"/>
    <x v="1"/>
    <s v=""/>
    <x v="2"/>
    <x v="1"/>
    <n v="0"/>
    <x v="2"/>
    <x v="1"/>
    <n v="0"/>
    <n v="9.5"/>
    <n v="20"/>
    <n v="69.233791748526528"/>
    <x v="2"/>
    <n v="105.00000000000006"/>
    <n v="363.47740667976444"/>
    <x v="1"/>
    <n v="6.9233791748526521"/>
    <n v="6.9233791748526521"/>
    <n v="5.5333333333333332"/>
    <n v="19.154682383759003"/>
    <x v="4"/>
    <n v="14.600259999999992"/>
    <n v="50.541568015717061"/>
    <x v="1"/>
    <n v="112.27712067794798"/>
    <n v="388.66853955706154"/>
    <n v="13.828594033642229"/>
    <n v="47.870299975005125"/>
    <n v="35.729166666666686"/>
    <n v="123.68328421741984"/>
    <n v="867300"/>
    <n v="3002323.3791748527"/>
    <n v="1.8068750000000001E-2"/>
    <n v="6.2548403732809441E-2"/>
    <n v="0"/>
    <n v="0"/>
    <n v="3.461689587426326"/>
    <n v="3.461689587426326"/>
    <s v=""/>
  </r>
  <r>
    <n v="209"/>
    <x v="0"/>
    <x v="0"/>
    <n v="50"/>
    <x v="2"/>
    <x v="1"/>
    <x v="0"/>
    <x v="0"/>
    <x v="0"/>
    <s v="Bogotá D.C."/>
    <x v="7"/>
    <x v="0"/>
    <d v="1899-12-30T06:00:00"/>
    <d v="1899-12-30T07:00:00"/>
    <x v="3"/>
    <d v="1899-12-30T16:00:00"/>
    <x v="1"/>
    <d v="1899-12-30T17:30:00"/>
    <x v="1"/>
    <x v="1"/>
    <x v="1"/>
    <x v="2"/>
    <x v="2"/>
    <s v=""/>
    <x v="9"/>
    <x v="5"/>
    <n v="3.461689587426326"/>
    <x v="1"/>
    <x v="1"/>
    <n v="0"/>
    <n v="8.9999999999999982"/>
    <n v="15"/>
    <n v="51.925343811394889"/>
    <x v="2"/>
    <n v="75.000000000000014"/>
    <n v="259.62671905697448"/>
    <x v="1"/>
    <n v="6.9233791748526521"/>
    <n v="6.9233791748526521"/>
    <n v="0.85"/>
    <n v="2.942436149312377"/>
    <x v="3"/>
    <n v="8.623818"/>
    <n v="29.852980974459726"/>
    <x v="0"/>
    <n v="186.7597809284058"/>
    <n v="646.50438898988409"/>
    <n v="23.002239251207733"/>
    <n v="79.626612103394947"/>
    <n v="25.520833333333339"/>
    <n v="88.34520301244271"/>
    <n v="1347500"/>
    <n v="4664626.7190569742"/>
    <n v="1.7275641025641025E-2"/>
    <n v="5.980290665457659E-2"/>
    <n v="30"/>
    <n v="103.85068762278978"/>
    <n v="0"/>
    <n v="3.461689587426326"/>
    <s v=""/>
  </r>
  <r>
    <n v="210"/>
    <x v="0"/>
    <x v="0"/>
    <n v="36"/>
    <x v="0"/>
    <x v="0"/>
    <x v="0"/>
    <x v="1"/>
    <x v="2"/>
    <s v="Bogotá D.C."/>
    <x v="4"/>
    <x v="0"/>
    <d v="1899-12-30T06:30:00"/>
    <d v="1899-12-30T08:10:00"/>
    <x v="1"/>
    <d v="1899-12-30T16:30:00"/>
    <x v="1"/>
    <d v="1899-12-30T18:00:00"/>
    <x v="2"/>
    <x v="1"/>
    <x v="1"/>
    <x v="0"/>
    <x v="0"/>
    <s v=""/>
    <x v="1"/>
    <x v="1"/>
    <n v="3.461689587426326"/>
    <x v="2"/>
    <x v="1"/>
    <n v="0"/>
    <n v="8.3333333333333339"/>
    <n v="0"/>
    <n v="0"/>
    <x v="0"/>
    <n v="94.999999999999986"/>
    <n v="328.86051080550095"/>
    <x v="1"/>
    <n v="6.9233791748526521"/>
    <n v="0"/>
    <s v=""/>
    <n v="0"/>
    <x v="0"/>
    <n v="14.600259999999992"/>
    <n v="50.541568015717061"/>
    <x v="1"/>
    <n v="69.814652867884575"/>
    <n v="241.67665688253953"/>
    <n v="8.5987108173076869"/>
    <n v="29.766067701564133"/>
    <n v="32.326388888888879"/>
    <n v="111.90392381576071"/>
    <n v="1176000"/>
    <n v="4070946.9548133593"/>
    <n v="2.4500000000000001E-2"/>
    <n v="8.4811394891944988E-2"/>
    <n v="0"/>
    <n v="0"/>
    <n v="3.461689587426326"/>
    <n v="3.461689587426326"/>
    <s v=""/>
  </r>
  <r>
    <n v="211"/>
    <x v="0"/>
    <x v="0"/>
    <n v="40"/>
    <x v="1"/>
    <x v="0"/>
    <x v="0"/>
    <x v="1"/>
    <x v="0"/>
    <s v="Bogotá D.C."/>
    <x v="13"/>
    <x v="13"/>
    <d v="1899-12-30T06:06:00"/>
    <d v="1899-12-30T08:07:00"/>
    <x v="1"/>
    <d v="1899-12-30T18:07:00"/>
    <x v="0"/>
    <d v="1899-12-30T18:08:00"/>
    <x v="2"/>
    <x v="1"/>
    <x v="1"/>
    <x v="1"/>
    <x v="1"/>
    <s v=""/>
    <x v="3"/>
    <x v="2"/>
    <n v="0"/>
    <x v="2"/>
    <x v="1"/>
    <n v="0"/>
    <n v="10"/>
    <n v="15"/>
    <n v="0"/>
    <x v="2"/>
    <n v="61.000000000000028"/>
    <n v="0"/>
    <x v="1"/>
    <n v="0"/>
    <n v="0"/>
    <n v="4.1500000000000004"/>
    <n v="0"/>
    <x v="5"/>
    <n v="11.814636636612022"/>
    <n v="0"/>
    <x v="1"/>
    <n v="116.41065616187873"/>
    <n v="0"/>
    <n v="14.337700285973835"/>
    <n v="0"/>
    <n v="20.756944444444454"/>
    <n v="0"/>
    <n v="3136000"/>
    <n v="0"/>
    <n v="4.0205128205128206E-2"/>
    <n v="0"/>
    <n v="0"/>
    <n v="0"/>
    <n v="0"/>
    <n v="0"/>
    <s v="Revisar horas diligenciadas"/>
  </r>
  <r>
    <n v="212"/>
    <x v="0"/>
    <x v="0"/>
    <n v="34"/>
    <x v="0"/>
    <x v="3"/>
    <x v="0"/>
    <x v="5"/>
    <x v="0"/>
    <s v="Bogotá D.C."/>
    <x v="4"/>
    <x v="22"/>
    <d v="1899-12-30T06:45:00"/>
    <d v="1899-12-30T07:15:00"/>
    <x v="3"/>
    <d v="1899-12-30T16:30:00"/>
    <x v="1"/>
    <d v="1899-12-30T17:30:00"/>
    <x v="1"/>
    <x v="1"/>
    <x v="1"/>
    <x v="2"/>
    <x v="2"/>
    <s v=""/>
    <x v="3"/>
    <x v="2"/>
    <n v="3.461689587426326"/>
    <x v="1"/>
    <x v="1"/>
    <n v="0"/>
    <n v="9.25"/>
    <n v="10"/>
    <n v="34.616895874263264"/>
    <x v="1"/>
    <n v="44.999999999999957"/>
    <n v="155.77603143418452"/>
    <x v="2"/>
    <n v="6.9233791748526521"/>
    <n v="6.9233791748526521"/>
    <n v="0.56666666666666676"/>
    <n v="1.961624099541585"/>
    <x v="3"/>
    <n v="10.249999999999989"/>
    <n v="35.482318271119802"/>
    <x v="1"/>
    <n v="232.63436473429925"/>
    <n v="805.30795807826189"/>
    <n v="28.652375201288216"/>
    <n v="99.185628889331696"/>
    <n v="15.312499999999986"/>
    <n v="53.007121807465566"/>
    <n v="1445500"/>
    <n v="5003872.298624754"/>
    <n v="1.8532051282051282E-2"/>
    <n v="6.4152208956727616E-2"/>
    <n v="20"/>
    <n v="69.233791748526528"/>
    <n v="3.461689587426326"/>
    <n v="3.461689587426326"/>
    <s v=""/>
  </r>
  <r>
    <n v="213"/>
    <x v="0"/>
    <x v="0"/>
    <n v="28"/>
    <x v="3"/>
    <x v="0"/>
    <x v="0"/>
    <x v="3"/>
    <x v="1"/>
    <s v="Bogotá D.C."/>
    <x v="0"/>
    <x v="0"/>
    <d v="1899-12-30T06:00:00"/>
    <d v="1899-12-30T06:40:00"/>
    <x v="2"/>
    <d v="1899-12-30T16:30:00"/>
    <x v="1"/>
    <d v="1899-12-30T17:30:00"/>
    <x v="3"/>
    <x v="2"/>
    <x v="2"/>
    <x v="0"/>
    <x v="0"/>
    <s v=""/>
    <x v="4"/>
    <x v="2"/>
    <n v="0"/>
    <x v="3"/>
    <x v="2"/>
    <n v="0"/>
    <n v="9.8333333333333321"/>
    <n v="0"/>
    <n v="0"/>
    <x v="0"/>
    <n v="49.999999999999979"/>
    <n v="173.08447937131623"/>
    <x v="2"/>
    <n v="6.9233791748526521"/>
    <n v="0"/>
    <s v=""/>
    <n v="0"/>
    <x v="0"/>
    <n v="9.6757879999999972"/>
    <n v="33.494574569744586"/>
    <x v="0"/>
    <n v="277.83422365978453"/>
    <n v="961.7758390737531"/>
    <n v="36.470277846153841"/>
    <n v="126.24878107057577"/>
    <n v="17.013888888888882"/>
    <n v="58.896802008295104"/>
    <n v="1153849.3150684931"/>
    <n v="3994268.1594316009"/>
    <n v="4.8077054794520548E-2"/>
    <n v="0.16642783997631672"/>
    <n v="0"/>
    <n v="0"/>
    <n v="3.461689587426326"/>
    <n v="3.461689587426326"/>
    <s v=""/>
  </r>
  <r>
    <n v="214"/>
    <x v="0"/>
    <x v="1"/>
    <n v="64"/>
    <x v="4"/>
    <x v="0"/>
    <x v="0"/>
    <x v="1"/>
    <x v="4"/>
    <s v="Bogotá D.C."/>
    <x v="12"/>
    <x v="0"/>
    <d v="1899-12-30T07:00:00"/>
    <d v="1899-12-30T07:15:00"/>
    <x v="3"/>
    <d v="1899-12-30T17:06:00"/>
    <x v="2"/>
    <d v="1899-12-30T17:06:00"/>
    <x v="1"/>
    <x v="1"/>
    <x v="1"/>
    <x v="2"/>
    <x v="2"/>
    <s v=""/>
    <x v="6"/>
    <x v="3"/>
    <n v="0"/>
    <x v="6"/>
    <x v="3"/>
    <n v="0"/>
    <n v="9.8500000000000014"/>
    <n v="7.5"/>
    <n v="0"/>
    <x v="1"/>
    <n v="7.4999999999999734"/>
    <n v="0"/>
    <x v="0"/>
    <n v="0"/>
    <n v="0"/>
    <n v="0.42499999999999999"/>
    <n v="0"/>
    <x v="2"/>
    <n v="0.42499999999999261"/>
    <n v="0"/>
    <x v="4"/>
    <n v="-1.7737028432147895E-13"/>
    <n v="0"/>
    <n v="-2.1845783368001648E-14"/>
    <n v="0"/>
    <n v="2.5520833333333242"/>
    <n v="0"/>
    <n v="1323000"/>
    <n v="0"/>
    <n v="1.225E-2"/>
    <n v="0"/>
    <n v="15"/>
    <n v="0"/>
    <n v="0"/>
    <n v="0"/>
    <s v="Revisar duración auxiliar"/>
  </r>
  <r>
    <n v="215"/>
    <x v="0"/>
    <x v="1"/>
    <n v="49"/>
    <x v="1"/>
    <x v="1"/>
    <x v="0"/>
    <x v="1"/>
    <x v="2"/>
    <s v="Bogotá D.C."/>
    <x v="16"/>
    <x v="3"/>
    <d v="1899-12-30T07:30:00"/>
    <d v="1899-12-30T08:00:00"/>
    <x v="1"/>
    <d v="1899-12-30T13:30:00"/>
    <x v="10"/>
    <d v="1899-12-30T19:00:00"/>
    <x v="0"/>
    <x v="0"/>
    <x v="0"/>
    <x v="1"/>
    <x v="1"/>
    <s v=""/>
    <x v="0"/>
    <x v="0"/>
    <n v="0"/>
    <x v="0"/>
    <x v="0"/>
    <n v="0"/>
    <n v="5.5"/>
    <n v="30"/>
    <n v="0"/>
    <x v="3"/>
    <n v="179.99999999999994"/>
    <n v="0"/>
    <x v="3"/>
    <n v="0"/>
    <n v="0"/>
    <n v="8.3000000000000025"/>
    <n v="0"/>
    <x v="4"/>
    <n v="9.1240006666666602"/>
    <n v="0"/>
    <x v="0"/>
    <n v="199.40088405797101"/>
    <n v="0"/>
    <n v="24.559178743961358"/>
    <n v="0"/>
    <n v="61.249999999999979"/>
    <n v="0"/>
    <n v="1292123.2876712331"/>
    <n v="0"/>
    <n v="2.6919235159817357E-2"/>
    <n v="0"/>
    <n v="299.99999999999989"/>
    <n v="0"/>
    <n v="0"/>
    <n v="0"/>
    <s v="Revisar horas diligenciadas"/>
  </r>
  <r>
    <n v="216"/>
    <x v="0"/>
    <x v="0"/>
    <n v="60"/>
    <x v="4"/>
    <x v="0"/>
    <x v="0"/>
    <x v="0"/>
    <x v="1"/>
    <s v="Bogotá D.C."/>
    <x v="17"/>
    <x v="9"/>
    <d v="1899-12-30T06:30:00"/>
    <d v="1899-12-30T06:50:00"/>
    <x v="2"/>
    <d v="1899-12-30T16:30:00"/>
    <x v="1"/>
    <d v="1899-12-30T17:15:00"/>
    <x v="8"/>
    <x v="1"/>
    <x v="1"/>
    <x v="2"/>
    <x v="2"/>
    <s v=""/>
    <x v="8"/>
    <x v="1"/>
    <n v="0"/>
    <x v="11"/>
    <x v="1"/>
    <n v="0"/>
    <n v="9.6666666666666679"/>
    <n v="22.5"/>
    <n v="77.88801571709233"/>
    <x v="2"/>
    <n v="32.5"/>
    <n v="112.50491159135559"/>
    <x v="2"/>
    <n v="6.9233791748526521"/>
    <n v="6.9233791748526521"/>
    <n v="1.2750000000000001"/>
    <n v="4.4136542239685665"/>
    <x v="1"/>
    <n v="5.32"/>
    <n v="18.416188605108054"/>
    <x v="0"/>
    <n v="629.14396270833322"/>
    <n v="2177.9011046995738"/>
    <n v="82.585416666666646"/>
    <n v="285.8850769482645"/>
    <n v="11.059027777777777"/>
    <n v="38.282921305391831"/>
    <n v="4165000"/>
    <n v="14417937.131630648"/>
    <n v="0.17354166666666668"/>
    <n v="0.6007473804846104"/>
    <n v="45"/>
    <n v="155.77603143418466"/>
    <n v="0"/>
    <n v="3.461689587426326"/>
    <s v=""/>
  </r>
  <r>
    <n v="217"/>
    <x v="0"/>
    <x v="0"/>
    <n v="42"/>
    <x v="1"/>
    <x v="1"/>
    <x v="0"/>
    <x v="1"/>
    <x v="2"/>
    <s v="Bogotá D.C."/>
    <x v="2"/>
    <x v="0"/>
    <d v="1899-12-30T08:30:00"/>
    <d v="1899-12-30T09:00:00"/>
    <x v="5"/>
    <d v="1899-12-30T18:00:00"/>
    <x v="0"/>
    <d v="1899-12-30T18:30:00"/>
    <x v="6"/>
    <x v="1"/>
    <x v="3"/>
    <x v="0"/>
    <x v="0"/>
    <s v=""/>
    <x v="3"/>
    <x v="2"/>
    <n v="3.461689587426326"/>
    <x v="4"/>
    <x v="2"/>
    <n v="3.461689587426326"/>
    <n v="9"/>
    <n v="0"/>
    <n v="0"/>
    <x v="0"/>
    <n v="30.000000000000014"/>
    <n v="103.85068762278983"/>
    <x v="2"/>
    <n v="6.9233791748526521"/>
    <n v="0"/>
    <s v=""/>
    <n v="0"/>
    <x v="0"/>
    <n v="1.7000000000000006"/>
    <n v="5.8848722986247566"/>
    <x v="4"/>
    <n v="0"/>
    <n v="0"/>
    <n v="0"/>
    <n v="0"/>
    <n v="10.208333333333337"/>
    <n v="35.338081204977094"/>
    <n v="0"/>
    <n v="0"/>
    <n v="0"/>
    <n v="0"/>
    <n v="60.000000000000028"/>
    <n v="207.70137524557967"/>
    <n v="0"/>
    <n v="3.461689587426326"/>
    <s v=""/>
  </r>
  <r>
    <n v="218"/>
    <x v="0"/>
    <x v="0"/>
    <n v="36"/>
    <x v="0"/>
    <x v="0"/>
    <x v="0"/>
    <x v="0"/>
    <x v="2"/>
    <s v="Bogotá D.C."/>
    <x v="0"/>
    <x v="8"/>
    <d v="1899-12-30T07:00:00"/>
    <d v="1899-12-30T18:00:00"/>
    <x v="12"/>
    <d v="1899-12-30T14:30:00"/>
    <x v="11"/>
    <d v="1899-12-30T18:00:00"/>
    <x v="2"/>
    <x v="1"/>
    <x v="1"/>
    <x v="3"/>
    <x v="1"/>
    <s v=""/>
    <x v="2"/>
    <x v="1"/>
    <n v="0"/>
    <x v="2"/>
    <x v="1"/>
    <n v="0"/>
    <n v="20.5"/>
    <n v="45"/>
    <n v="0"/>
    <x v="3"/>
    <n v="435"/>
    <n v="0"/>
    <x v="3"/>
    <n v="0"/>
    <n v="0"/>
    <n v="12.217499999999998"/>
    <n v="0"/>
    <x v="4"/>
    <n v="14.4"/>
    <n v="0"/>
    <x v="1"/>
    <n v="42.040952785620625"/>
    <n v="0"/>
    <n v="5.1779673841783218"/>
    <n v="0"/>
    <n v="148.02083333333334"/>
    <n v="0"/>
    <n v="823200"/>
    <n v="0"/>
    <n v="1.7149999999999999E-2"/>
    <n v="0"/>
    <n v="90"/>
    <n v="0"/>
    <n v="0"/>
    <n v="0"/>
    <s v="Revisar horario laboral"/>
  </r>
  <r>
    <n v="219"/>
    <x v="0"/>
    <x v="1"/>
    <n v="49"/>
    <x v="1"/>
    <x v="1"/>
    <x v="0"/>
    <x v="3"/>
    <x v="1"/>
    <s v="Sibaté"/>
    <x v="10"/>
    <x v="1"/>
    <d v="1899-12-30T05:00:00"/>
    <d v="1899-12-30T08:00:00"/>
    <x v="1"/>
    <d v="1899-12-30T17:00:00"/>
    <x v="2"/>
    <d v="1899-12-30T20:00:00"/>
    <x v="5"/>
    <x v="1"/>
    <x v="1"/>
    <x v="0"/>
    <x v="0"/>
    <s v=""/>
    <x v="5"/>
    <x v="1"/>
    <n v="0"/>
    <x v="5"/>
    <x v="1"/>
    <n v="0"/>
    <n v="9.0000000000000018"/>
    <n v="0"/>
    <n v="0"/>
    <x v="0"/>
    <n v="179.99999999999997"/>
    <n v="623.10412573673864"/>
    <x v="3"/>
    <n v="6.9233791748526521"/>
    <n v="0"/>
    <s v=""/>
    <n v="0"/>
    <x v="0"/>
    <n v="37.510840000000002"/>
    <n v="129.85088424361493"/>
    <x v="2"/>
    <n v="901.16803105507245"/>
    <n v="3119.5639896248285"/>
    <n v="110.99221980676327"/>
    <n v="384.22061159040646"/>
    <n v="61.249999999999993"/>
    <n v="212.02848722986244"/>
    <n v="1715000"/>
    <n v="5936797.6424361495"/>
    <n v="7.1458333333333332E-2"/>
    <n v="0.24736656843483953"/>
    <n v="0"/>
    <n v="0"/>
    <n v="3.461689587426326"/>
    <n v="3.461689587426326"/>
    <s v=""/>
  </r>
  <r>
    <n v="220"/>
    <x v="0"/>
    <x v="1"/>
    <n v="50"/>
    <x v="2"/>
    <x v="1"/>
    <x v="0"/>
    <x v="2"/>
    <x v="2"/>
    <s v="Bogotá D.C."/>
    <x v="3"/>
    <x v="1"/>
    <d v="1899-12-30T06:00:00"/>
    <d v="1899-12-30T06:00:00"/>
    <x v="2"/>
    <d v="1899-12-30T17:30:00"/>
    <x v="2"/>
    <d v="1899-12-30T20:00:00"/>
    <x v="1"/>
    <x v="1"/>
    <x v="1"/>
    <x v="12"/>
    <x v="1"/>
    <s v=""/>
    <x v="11"/>
    <x v="1"/>
    <n v="0"/>
    <x v="1"/>
    <x v="1"/>
    <n v="0"/>
    <n v="11.5"/>
    <n v="11"/>
    <n v="0"/>
    <x v="1"/>
    <n v="75.000000000000057"/>
    <n v="0"/>
    <x v="1"/>
    <n v="0"/>
    <n v="0"/>
    <n v="3.6300000000000003"/>
    <n v="0"/>
    <x v="5"/>
    <n v="10.1971585"/>
    <n v="0"/>
    <x v="1"/>
    <n v="157.77074827094199"/>
    <n v="0"/>
    <n v="19.431809571256039"/>
    <n v="0"/>
    <n v="25.520833333333353"/>
    <n v="0"/>
    <n v="2940000"/>
    <n v="0"/>
    <n v="6.1249999999999999E-2"/>
    <n v="0"/>
    <n v="0"/>
    <n v="0"/>
    <n v="0"/>
    <n v="0"/>
    <s v="Revisar horas diligenciadas"/>
  </r>
  <r>
    <n v="221"/>
    <x v="0"/>
    <x v="0"/>
    <n v="44"/>
    <x v="1"/>
    <x v="0"/>
    <x v="0"/>
    <x v="0"/>
    <x v="1"/>
    <s v="Funza"/>
    <x v="10"/>
    <x v="0"/>
    <d v="1899-12-30T05:00:00"/>
    <d v="1899-12-30T07:30:00"/>
    <x v="3"/>
    <d v="1899-12-30T16:00:00"/>
    <x v="1"/>
    <d v="1899-12-30T18:15:00"/>
    <x v="1"/>
    <x v="1"/>
    <x v="1"/>
    <x v="4"/>
    <x v="1"/>
    <s v=""/>
    <x v="1"/>
    <x v="1"/>
    <n v="0"/>
    <x v="1"/>
    <x v="1"/>
    <n v="0"/>
    <n v="8.5"/>
    <n v="30"/>
    <n v="103.85068762278978"/>
    <x v="3"/>
    <n v="142.5"/>
    <n v="493.29076620825145"/>
    <x v="3"/>
    <n v="6.9233791748526521"/>
    <n v="6.9233791748526521"/>
    <n v="8.5"/>
    <n v="29.424361493123772"/>
    <x v="4"/>
    <n v="24.553001999999992"/>
    <n v="84.994871363457733"/>
    <x v="2"/>
    <n v="353.91978108991293"/>
    <n v="1225.1604209831564"/>
    <n v="43.590474565217377"/>
    <n v="150.8966919133851"/>
    <n v="48.489583333333336"/>
    <n v="167.85588572364114"/>
    <n v="2058000"/>
    <n v="7124157.1709233792"/>
    <n v="8.5750000000000007E-2"/>
    <n v="0.29683988212180751"/>
    <n v="0"/>
    <n v="0"/>
    <n v="3.461689587426326"/>
    <n v="3.461689587426326"/>
    <s v=""/>
  </r>
  <r>
    <n v="222"/>
    <x v="0"/>
    <x v="0"/>
    <n v="33"/>
    <x v="0"/>
    <x v="0"/>
    <x v="0"/>
    <x v="1"/>
    <x v="2"/>
    <s v="Bogotá D.C."/>
    <x v="9"/>
    <x v="0"/>
    <d v="1899-12-30T07:30:00"/>
    <d v="1899-12-30T08:00:00"/>
    <x v="1"/>
    <d v="1899-12-30T18:00:00"/>
    <x v="0"/>
    <d v="1899-12-30T19:30:00"/>
    <x v="2"/>
    <x v="1"/>
    <x v="1"/>
    <x v="2"/>
    <x v="2"/>
    <s v=""/>
    <x v="2"/>
    <x v="1"/>
    <n v="0"/>
    <x v="6"/>
    <x v="3"/>
    <n v="0"/>
    <n v="10"/>
    <n v="30"/>
    <n v="0"/>
    <x v="3"/>
    <n v="59.999999999999986"/>
    <n v="0"/>
    <x v="2"/>
    <n v="0"/>
    <n v="0"/>
    <n v="1.6999999999999997"/>
    <n v="0"/>
    <x v="1"/>
    <n v="5.8483849999999933"/>
    <n v="0"/>
    <x v="0"/>
    <n v="24.79562510679083"/>
    <n v="0"/>
    <n v="3.053949293870188"/>
    <n v="0"/>
    <n v="20.416666666666661"/>
    <n v="0"/>
    <n v="735000"/>
    <n v="0"/>
    <n v="1.53125E-2"/>
    <n v="0"/>
    <n v="60"/>
    <n v="0"/>
    <n v="0"/>
    <n v="0"/>
    <s v="Revisar horas diligenciadas"/>
  </r>
  <r>
    <n v="223"/>
    <x v="0"/>
    <x v="0"/>
    <n v="31"/>
    <x v="0"/>
    <x v="0"/>
    <x v="0"/>
    <x v="0"/>
    <x v="2"/>
    <s v="Bogotá D.C."/>
    <x v="0"/>
    <x v="0"/>
    <d v="1899-12-30T06:30:00"/>
    <d v="1899-12-30T07:30:00"/>
    <x v="3"/>
    <d v="1899-12-30T17:00:00"/>
    <x v="2"/>
    <d v="1899-12-30T18:00:00"/>
    <x v="3"/>
    <x v="2"/>
    <x v="2"/>
    <x v="0"/>
    <x v="0"/>
    <s v=""/>
    <x v="4"/>
    <x v="2"/>
    <n v="0"/>
    <x v="3"/>
    <x v="2"/>
    <n v="0"/>
    <n v="9.5"/>
    <n v="0"/>
    <n v="0"/>
    <x v="0"/>
    <n v="59.999999999999986"/>
    <n v="207.70137524557953"/>
    <x v="2"/>
    <n v="6.9233791748526521"/>
    <n v="0"/>
    <s v=""/>
    <n v="0"/>
    <x v="0"/>
    <n v="9.6757879999999972"/>
    <n v="33.494574569744586"/>
    <x v="0"/>
    <n v="555.66844731956905"/>
    <n v="1923.5516781475062"/>
    <n v="72.940555692307683"/>
    <n v="252.49756214115155"/>
    <n v="20.416666666666661"/>
    <n v="70.676162409954131"/>
    <n v="593369.8630136986"/>
    <n v="2054062.2762871059"/>
    <n v="1.2361872146118721E-2"/>
    <n v="4.2792964089314704E-2"/>
    <n v="0"/>
    <n v="0"/>
    <n v="3.461689587426326"/>
    <n v="3.461689587426326"/>
    <s v=""/>
  </r>
  <r>
    <n v="224"/>
    <x v="0"/>
    <x v="1"/>
    <n v="30"/>
    <x v="0"/>
    <x v="0"/>
    <x v="0"/>
    <x v="1"/>
    <x v="0"/>
    <s v="Bogotá D.C."/>
    <x v="2"/>
    <x v="0"/>
    <d v="1899-12-30T07:30:00"/>
    <d v="1899-12-30T08:00:00"/>
    <x v="1"/>
    <d v="1899-12-30T20:00:00"/>
    <x v="3"/>
    <d v="1899-12-30T20:00:00"/>
    <x v="0"/>
    <x v="0"/>
    <x v="0"/>
    <x v="0"/>
    <x v="0"/>
    <s v=""/>
    <x v="0"/>
    <x v="0"/>
    <n v="0"/>
    <x v="0"/>
    <x v="0"/>
    <n v="0"/>
    <n v="12"/>
    <n v="0"/>
    <n v="0"/>
    <x v="0"/>
    <n v="14.999999999999986"/>
    <n v="0"/>
    <x v="0"/>
    <n v="0"/>
    <n v="0"/>
    <s v=""/>
    <n v="0"/>
    <x v="0"/>
    <n v="3.05"/>
    <n v="0"/>
    <x v="3"/>
    <n v="0"/>
    <n v="0"/>
    <n v="0"/>
    <n v="0"/>
    <n v="5.1041666666666616"/>
    <n v="0"/>
    <n v="0"/>
    <n v="0"/>
    <n v="0"/>
    <n v="0"/>
    <n v="29.999999999999972"/>
    <n v="0"/>
    <n v="0"/>
    <n v="0"/>
    <s v="Revisar horas diligenciadas"/>
  </r>
  <r>
    <n v="225"/>
    <x v="0"/>
    <x v="0"/>
    <n v="55"/>
    <x v="2"/>
    <x v="0"/>
    <x v="0"/>
    <x v="1"/>
    <x v="0"/>
    <s v="Bogotá D.C."/>
    <x v="12"/>
    <x v="0"/>
    <d v="1899-12-30T07:00:00"/>
    <d v="1899-12-30T08:15:00"/>
    <x v="1"/>
    <d v="1899-12-30T17:00:00"/>
    <x v="2"/>
    <d v="1899-12-30T18:30:00"/>
    <x v="4"/>
    <x v="2"/>
    <x v="2"/>
    <x v="0"/>
    <x v="0"/>
    <s v=""/>
    <x v="3"/>
    <x v="2"/>
    <n v="0"/>
    <x v="4"/>
    <x v="2"/>
    <n v="0"/>
    <n v="8.75"/>
    <n v="0"/>
    <n v="0"/>
    <x v="0"/>
    <n v="82.499999999999986"/>
    <n v="285.58939096267187"/>
    <x v="1"/>
    <n v="6.9233791748526521"/>
    <n v="0"/>
    <s v=""/>
    <n v="0"/>
    <x v="0"/>
    <n v="10.130378999999991"/>
    <n v="35.068227500982282"/>
    <x v="1"/>
    <n v="900.36613636549907"/>
    <n v="3116.7880791277198"/>
    <n v="118.18775499999987"/>
    <n v="409.12932084479326"/>
    <n v="28.072916666666661"/>
    <n v="97.179723313686949"/>
    <n v="671232.87671232875"/>
    <n v="2323599.8600532874"/>
    <n v="8.6055497014401114E-3"/>
    <n v="2.9789741795554964E-2"/>
    <n v="0"/>
    <n v="0"/>
    <n v="3.461689587426326"/>
    <n v="3.461689587426326"/>
    <s v=""/>
  </r>
  <r>
    <n v="226"/>
    <x v="0"/>
    <x v="0"/>
    <n v="48"/>
    <x v="1"/>
    <x v="0"/>
    <x v="0"/>
    <x v="3"/>
    <x v="1"/>
    <s v="Bogotá D.C."/>
    <x v="7"/>
    <x v="0"/>
    <d v="1899-12-30T05:30:00"/>
    <d v="1899-12-30T07:00:00"/>
    <x v="3"/>
    <d v="1899-12-30T16:00:00"/>
    <x v="1"/>
    <d v="1899-12-30T17:15:00"/>
    <x v="1"/>
    <x v="1"/>
    <x v="1"/>
    <x v="2"/>
    <x v="2"/>
    <s v=""/>
    <x v="1"/>
    <x v="1"/>
    <n v="0"/>
    <x v="1"/>
    <x v="1"/>
    <n v="0"/>
    <n v="8.9999999999999982"/>
    <n v="17.5"/>
    <n v="60.579567779960705"/>
    <x v="2"/>
    <n v="82.500000000000057"/>
    <n v="285.5893909626721"/>
    <x v="1"/>
    <n v="6.9233791748526521"/>
    <n v="6.9233791748526521"/>
    <n v="0.9916666666666667"/>
    <n v="3.4328421741977735"/>
    <x v="3"/>
    <n v="8.623818"/>
    <n v="29.852980974459726"/>
    <x v="0"/>
    <n v="110.01381131066667"/>
    <n v="380.8336650872194"/>
    <n v="13.549833888888891"/>
    <n v="46.905318884523034"/>
    <n v="28.072916666666686"/>
    <n v="97.179723313687035"/>
    <n v="1323000"/>
    <n v="4579815.3241650295"/>
    <n v="5.5125E-2"/>
    <n v="0.19082563850687623"/>
    <n v="35"/>
    <n v="121.15913555992141"/>
    <n v="0"/>
    <n v="3.461689587426326"/>
    <s v=""/>
  </r>
  <r>
    <n v="227"/>
    <x v="0"/>
    <x v="0"/>
    <n v="39"/>
    <x v="0"/>
    <x v="0"/>
    <x v="0"/>
    <x v="3"/>
    <x v="2"/>
    <s v="Bogotá D.C."/>
    <x v="4"/>
    <x v="23"/>
    <d v="1899-12-30T06:30:00"/>
    <d v="1899-12-30T08:30:00"/>
    <x v="1"/>
    <d v="1899-12-30T16:30:00"/>
    <x v="1"/>
    <d v="1899-12-30T18:30:00"/>
    <x v="2"/>
    <x v="1"/>
    <x v="1"/>
    <x v="0"/>
    <x v="0"/>
    <s v=""/>
    <x v="2"/>
    <x v="1"/>
    <n v="0"/>
    <x v="2"/>
    <x v="1"/>
    <n v="0"/>
    <n v="8"/>
    <n v="0"/>
    <n v="0"/>
    <x v="0"/>
    <n v="120.00000000000006"/>
    <n v="415.40275049115934"/>
    <x v="3"/>
    <n v="6.9233791748526521"/>
    <n v="0"/>
    <s v=""/>
    <n v="0"/>
    <x v="0"/>
    <n v="24.811846000000003"/>
    <n v="85.890908943025551"/>
    <x v="2"/>
    <n v="148.30475754382215"/>
    <n v="513.38503495523503"/>
    <n v="18.265932301682696"/>
    <n v="63.230987653369176"/>
    <n v="40.83333333333335"/>
    <n v="141.35232481990838"/>
    <n v="1445500"/>
    <n v="5003872.298624754"/>
    <n v="3.0114583333333333E-2"/>
    <n v="0.10424733955468238"/>
    <n v="0"/>
    <n v="0"/>
    <n v="3.461689587426326"/>
    <n v="3.461689587426326"/>
    <s v=""/>
  </r>
  <r>
    <n v="228"/>
    <x v="0"/>
    <x v="1"/>
    <n v="60"/>
    <x v="4"/>
    <x v="0"/>
    <x v="0"/>
    <x v="1"/>
    <x v="0"/>
    <s v="Bogotá D.C."/>
    <x v="13"/>
    <x v="1"/>
    <d v="1899-12-30T07:45:00"/>
    <d v="1899-12-30T09:00:00"/>
    <x v="5"/>
    <d v="1899-12-30T17:00:00"/>
    <x v="2"/>
    <d v="1899-12-30T19:00:00"/>
    <x v="2"/>
    <x v="1"/>
    <x v="1"/>
    <x v="1"/>
    <x v="1"/>
    <s v=""/>
    <x v="2"/>
    <x v="1"/>
    <n v="0"/>
    <x v="2"/>
    <x v="1"/>
    <n v="0"/>
    <n v="8"/>
    <n v="20"/>
    <n v="69.233791748526528"/>
    <x v="2"/>
    <n v="97.499999999999929"/>
    <n v="337.51473477406654"/>
    <x v="1"/>
    <n v="6.9233791748526521"/>
    <n v="6.9233791748526521"/>
    <n v="5.5333333333333332"/>
    <n v="19.154682383759003"/>
    <x v="4"/>
    <n v="23.217623000000003"/>
    <n v="80.372203783889987"/>
    <x v="2"/>
    <n v="143.18161517744085"/>
    <n v="495.65030637063018"/>
    <n v="17.634941272223966"/>
    <n v="61.046692576932472"/>
    <n v="33.177083333333307"/>
    <n v="114.84876391617541"/>
    <n v="867300"/>
    <n v="3002323.3791748527"/>
    <n v="1.1119230769230768E-2"/>
    <n v="3.8491325374036565E-2"/>
    <n v="0"/>
    <n v="0"/>
    <n v="3.461689587426326"/>
    <n v="3.461689587426326"/>
    <s v=""/>
  </r>
  <r>
    <n v="229"/>
    <x v="0"/>
    <x v="1"/>
    <n v="37"/>
    <x v="0"/>
    <x v="0"/>
    <x v="0"/>
    <x v="0"/>
    <x v="2"/>
    <s v="Bogotá D.C."/>
    <x v="0"/>
    <x v="0"/>
    <d v="1899-12-30T06:00:00"/>
    <d v="1899-12-30T07:00:00"/>
    <x v="3"/>
    <d v="1899-12-30T17:30:00"/>
    <x v="2"/>
    <d v="1899-12-30T18:15:00"/>
    <x v="2"/>
    <x v="1"/>
    <x v="1"/>
    <x v="5"/>
    <x v="1"/>
    <s v=""/>
    <x v="0"/>
    <x v="0"/>
    <n v="3.461689587426326"/>
    <x v="0"/>
    <x v="0"/>
    <n v="3.461689587426326"/>
    <n v="10.499999999999998"/>
    <n v="7.5"/>
    <n v="25.962671905697444"/>
    <x v="1"/>
    <n v="52.500000000000014"/>
    <n v="181.73870333988216"/>
    <x v="2"/>
    <n v="6.9233791748526521"/>
    <n v="6.9233791748526521"/>
    <n v="2.25"/>
    <n v="7.788801571709234"/>
    <x v="1"/>
    <n v="9.6757879999999972"/>
    <n v="33.494574569744586"/>
    <x v="0"/>
    <n v="58.127224962894225"/>
    <n v="201.21840940003855"/>
    <n v="7.4143955408653843"/>
    <n v="25.666335840873884"/>
    <n v="17.864583333333339"/>
    <n v="61.841642108709905"/>
    <n v="735000"/>
    <n v="2544341.8467583498"/>
    <n v="1.53125E-2"/>
    <n v="5.3007121807465619E-2"/>
    <n v="0"/>
    <n v="0"/>
    <n v="3.461689587426326"/>
    <n v="3.461689587426326"/>
    <s v=""/>
  </r>
  <r>
    <n v="230"/>
    <x v="0"/>
    <x v="1"/>
    <n v="45"/>
    <x v="1"/>
    <x v="1"/>
    <x v="0"/>
    <x v="3"/>
    <x v="1"/>
    <s v="Bogotá D.C."/>
    <x v="7"/>
    <x v="4"/>
    <d v="1899-12-30T06:15:00"/>
    <d v="1899-12-30T06:28:00"/>
    <x v="2"/>
    <d v="1899-12-30T19:35:00"/>
    <x v="4"/>
    <d v="1899-12-30T20:10:00"/>
    <x v="3"/>
    <x v="2"/>
    <x v="2"/>
    <x v="0"/>
    <x v="0"/>
    <s v=""/>
    <x v="4"/>
    <x v="2"/>
    <n v="0"/>
    <x v="3"/>
    <x v="2"/>
    <n v="0"/>
    <n v="13.116666666666665"/>
    <n v="0"/>
    <n v="0"/>
    <x v="0"/>
    <n v="23.999999999999993"/>
    <n v="83.080550098231797"/>
    <x v="0"/>
    <n v="6.9233791748526521"/>
    <n v="0"/>
    <s v=""/>
    <n v="0"/>
    <x v="0"/>
    <n v="5.6896509999999889"/>
    <n v="19.695805622789745"/>
    <x v="0"/>
    <n v="381.20782787444284"/>
    <n v="1319.623168398366"/>
    <n v="50.039751102564004"/>
    <n v="173.22208534915083"/>
    <n v="8.1666666666666643"/>
    <n v="28.270464963981656"/>
    <n v="927196.34703196341"/>
    <n v="3209665.9400202739"/>
    <n v="3.8633181126331809E-2"/>
    <n v="0.13373608083417809"/>
    <n v="0"/>
    <n v="0"/>
    <n v="3.461689587426326"/>
    <n v="3.461689587426326"/>
    <s v=""/>
  </r>
  <r>
    <n v="231"/>
    <x v="0"/>
    <x v="0"/>
    <n v="48"/>
    <x v="1"/>
    <x v="0"/>
    <x v="0"/>
    <x v="1"/>
    <x v="2"/>
    <s v="Bogotá D.C."/>
    <x v="4"/>
    <x v="3"/>
    <d v="1899-12-30T06:30:00"/>
    <d v="1899-12-30T07:00:00"/>
    <x v="3"/>
    <d v="1899-12-30T16:30:00"/>
    <x v="1"/>
    <d v="1899-12-30T18:30:00"/>
    <x v="1"/>
    <x v="1"/>
    <x v="1"/>
    <x v="0"/>
    <x v="0"/>
    <s v=""/>
    <x v="2"/>
    <x v="1"/>
    <n v="0"/>
    <x v="1"/>
    <x v="1"/>
    <n v="0"/>
    <n v="9.5"/>
    <n v="0"/>
    <n v="0"/>
    <x v="0"/>
    <n v="75.000000000000057"/>
    <n v="0"/>
    <x v="1"/>
    <n v="0"/>
    <n v="0"/>
    <s v=""/>
    <n v="0"/>
    <x v="0"/>
    <n v="15.150000000000007"/>
    <n v="0"/>
    <x v="2"/>
    <n v="363.96667391304368"/>
    <n v="0"/>
    <n v="44.827898550724655"/>
    <n v="0"/>
    <n v="25.520833333333353"/>
    <n v="0"/>
    <n v="1470000"/>
    <n v="0"/>
    <n v="3.0624999999999999E-2"/>
    <n v="0"/>
    <n v="0"/>
    <n v="0"/>
    <n v="0"/>
    <n v="0"/>
    <s v="Revisar horas diligenciadas"/>
  </r>
  <r>
    <n v="232"/>
    <x v="0"/>
    <x v="1"/>
    <n v="32"/>
    <x v="0"/>
    <x v="0"/>
    <x v="0"/>
    <x v="0"/>
    <x v="1"/>
    <s v="Bogotá D.C."/>
    <x v="1"/>
    <x v="1"/>
    <d v="1899-12-30T06:00:00"/>
    <d v="1899-12-30T07:00:00"/>
    <x v="3"/>
    <d v="1899-12-30T16:30:00"/>
    <x v="1"/>
    <d v="1899-12-30T17:30:00"/>
    <x v="1"/>
    <x v="1"/>
    <x v="1"/>
    <x v="2"/>
    <x v="2"/>
    <s v=""/>
    <x v="1"/>
    <x v="1"/>
    <n v="0"/>
    <x v="0"/>
    <x v="0"/>
    <n v="3.461689587426326"/>
    <n v="9.5"/>
    <n v="10"/>
    <n v="34.616895874263264"/>
    <x v="1"/>
    <n v="59.999999999999986"/>
    <n v="207.70137524557953"/>
    <x v="2"/>
    <n v="6.9233791748526521"/>
    <n v="6.9233791748526521"/>
    <n v="0.56666666666666665"/>
    <n v="1.9616240995415848"/>
    <x v="3"/>
    <n v="7.2898899999999998"/>
    <n v="25.235336306483298"/>
    <x v="0"/>
    <n v="161.52008149227052"/>
    <n v="559.13238426204452"/>
    <n v="19.893595611916268"/>
    <n v="68.865452786240596"/>
    <n v="20.416666666666661"/>
    <n v="70.676162409954131"/>
    <n v="1347500"/>
    <n v="4664626.7190569742"/>
    <n v="5.6145833333333332E-2"/>
    <n v="0.19435944662737392"/>
    <n v="20"/>
    <n v="69.233791748526528"/>
    <n v="3.461689587426326"/>
    <n v="3.461689587426326"/>
    <s v=""/>
  </r>
  <r>
    <n v="233"/>
    <x v="0"/>
    <x v="1"/>
    <n v="24"/>
    <x v="3"/>
    <x v="0"/>
    <x v="0"/>
    <x v="0"/>
    <x v="2"/>
    <s v="Soacha"/>
    <x v="10"/>
    <x v="2"/>
    <d v="1899-12-30T05:00:00"/>
    <d v="1899-12-30T06:45:00"/>
    <x v="2"/>
    <d v="1899-12-30T19:30:00"/>
    <x v="4"/>
    <d v="1899-12-30T21:30:00"/>
    <x v="2"/>
    <x v="1"/>
    <x v="1"/>
    <x v="5"/>
    <x v="1"/>
    <s v=""/>
    <x v="4"/>
    <x v="2"/>
    <n v="3.461689587426326"/>
    <x v="3"/>
    <x v="2"/>
    <n v="3.461689587426326"/>
    <n v="12.75"/>
    <n v="15"/>
    <n v="51.925343811394889"/>
    <x v="2"/>
    <n v="112.50000000000003"/>
    <n v="389.44007858546178"/>
    <x v="1"/>
    <n v="6.9233791748526521"/>
    <n v="6.9233791748526521"/>
    <n v="4.5"/>
    <n v="15.577603143418468"/>
    <x v="5"/>
    <n v="22.883026000000001"/>
    <n v="79.213932833005899"/>
    <x v="2"/>
    <n v="214.86551289454331"/>
    <n v="743.79770868405762"/>
    <n v="27.314427193509619"/>
    <n v="94.554068202286729"/>
    <n v="38.281250000000007"/>
    <n v="132.51780451866406"/>
    <n v="2205000"/>
    <n v="7633025.5402750485"/>
    <n v="4.5937499999999999E-2"/>
    <n v="0.15902136542239684"/>
    <n v="0"/>
    <n v="0"/>
    <n v="3.461689587426326"/>
    <n v="3.461689587426326"/>
    <s v=""/>
  </r>
  <r>
    <n v="234"/>
    <x v="0"/>
    <x v="0"/>
    <n v="46"/>
    <x v="1"/>
    <x v="3"/>
    <x v="0"/>
    <x v="0"/>
    <x v="1"/>
    <s v="Bogotá D.C."/>
    <x v="7"/>
    <x v="19"/>
    <d v="1899-12-30T06:45:00"/>
    <d v="1899-12-30T08:00:00"/>
    <x v="1"/>
    <d v="1899-12-30T17:00:00"/>
    <x v="2"/>
    <d v="1899-12-30T18:30:00"/>
    <x v="1"/>
    <x v="1"/>
    <x v="1"/>
    <x v="0"/>
    <x v="0"/>
    <s v=""/>
    <x v="10"/>
    <x v="1"/>
    <n v="3.461689587426326"/>
    <x v="4"/>
    <x v="2"/>
    <n v="3.461689587426326"/>
    <n v="9.0000000000000018"/>
    <n v="0"/>
    <n v="0"/>
    <x v="0"/>
    <n v="82.499999999999986"/>
    <n v="285.58939096267187"/>
    <x v="1"/>
    <n v="6.9233791748526521"/>
    <n v="0"/>
    <s v=""/>
    <n v="0"/>
    <x v="0"/>
    <n v="17.393367000000012"/>
    <n v="60.210437434184719"/>
    <x v="2"/>
    <n v="417.86177789695677"/>
    <n v="1446.5077655293474"/>
    <n v="51.465880615942062"/>
    <n v="178.15890303593304"/>
    <n v="28.072916666666661"/>
    <n v="97.179723313686949"/>
    <n v="1470000"/>
    <n v="5088683.6935166996"/>
    <n v="6.1249999999999999E-2"/>
    <n v="0.21202848722986248"/>
    <n v="0"/>
    <n v="0"/>
    <n v="3.461689587426326"/>
    <n v="3.461689587426326"/>
    <s v=""/>
  </r>
  <r>
    <n v="235"/>
    <x v="0"/>
    <x v="0"/>
    <n v="45"/>
    <x v="1"/>
    <x v="0"/>
    <x v="0"/>
    <x v="3"/>
    <x v="1"/>
    <s v="Bogotá D.C."/>
    <x v="1"/>
    <x v="1"/>
    <d v="1899-12-30T04:30:00"/>
    <d v="1899-12-30T05:00:00"/>
    <x v="4"/>
    <d v="1899-12-30T12:00:00"/>
    <x v="5"/>
    <d v="1899-12-30T12:30:00"/>
    <x v="11"/>
    <x v="3"/>
    <x v="0"/>
    <x v="0"/>
    <x v="0"/>
    <s v=""/>
    <x v="3"/>
    <x v="2"/>
    <n v="3.461689587426326"/>
    <x v="4"/>
    <x v="2"/>
    <n v="3.461689587426326"/>
    <n v="6.9999999999999991"/>
    <n v="0"/>
    <n v="0"/>
    <x v="0"/>
    <n v="30.000000000000036"/>
    <n v="103.85068762278991"/>
    <x v="2"/>
    <n v="6.9233791748526521"/>
    <n v="0"/>
    <s v=""/>
    <n v="0"/>
    <x v="0"/>
    <n v="6.0000000000000071"/>
    <n v="20.770137524557981"/>
    <x v="0"/>
    <n v="0"/>
    <n v="0"/>
    <n v="0"/>
    <n v="0"/>
    <n v="10.208333333333345"/>
    <n v="35.338081204977115"/>
    <n v="418849.31506849319"/>
    <n v="1449926.3126732514"/>
    <n v="1.7452054794520548E-2"/>
    <n v="6.041359636138547E-2"/>
    <n v="0"/>
    <n v="0"/>
    <n v="3.461689587426326"/>
    <n v="3.461689587426326"/>
    <s v=""/>
  </r>
  <r>
    <n v="236"/>
    <x v="0"/>
    <x v="1"/>
    <n v="39"/>
    <x v="0"/>
    <x v="0"/>
    <x v="0"/>
    <x v="3"/>
    <x v="1"/>
    <s v="Bogotá D.C."/>
    <x v="4"/>
    <x v="0"/>
    <d v="1899-12-30T06:00:00"/>
    <d v="1899-12-30T07:00:00"/>
    <x v="3"/>
    <d v="1899-12-30T16:30:00"/>
    <x v="1"/>
    <d v="1899-12-30T17:30:00"/>
    <x v="0"/>
    <x v="0"/>
    <x v="0"/>
    <x v="0"/>
    <x v="0"/>
    <s v=""/>
    <x v="0"/>
    <x v="0"/>
    <n v="0"/>
    <x v="13"/>
    <x v="0"/>
    <n v="3.461689587426326"/>
    <n v="9.5"/>
    <n v="0"/>
    <n v="0"/>
    <x v="0"/>
    <n v="59.999999999999986"/>
    <n v="207.70137524557953"/>
    <x v="2"/>
    <n v="6.9233791748526521"/>
    <n v="0"/>
    <s v=""/>
    <n v="0"/>
    <x v="0"/>
    <n v="14.600259999999992"/>
    <n v="50.541568015717061"/>
    <x v="1"/>
    <n v="0"/>
    <n v="0"/>
    <n v="0"/>
    <n v="0"/>
    <n v="20.416666666666661"/>
    <n v="70.676162409954131"/>
    <n v="134246.57534246575"/>
    <n v="464719.97201065742"/>
    <n v="5.5936073059360729E-3"/>
    <n v="1.9363332167110728E-2"/>
    <n v="119.99999999999997"/>
    <n v="415.40275049115905"/>
    <n v="0"/>
    <n v="3.461689587426326"/>
    <s v=""/>
  </r>
  <r>
    <n v="237"/>
    <x v="0"/>
    <x v="0"/>
    <n v="29"/>
    <x v="3"/>
    <x v="0"/>
    <x v="0"/>
    <x v="3"/>
    <x v="1"/>
    <s v="Bogotá D.C."/>
    <x v="4"/>
    <x v="24"/>
    <d v="1899-12-30T05:30:00"/>
    <d v="1899-12-30T07:30:00"/>
    <x v="3"/>
    <d v="1899-12-30T16:00:00"/>
    <x v="1"/>
    <d v="1899-12-30T18:15:00"/>
    <x v="2"/>
    <x v="1"/>
    <x v="1"/>
    <x v="1"/>
    <x v="1"/>
    <s v=""/>
    <x v="7"/>
    <x v="4"/>
    <n v="3.461689587426326"/>
    <x v="2"/>
    <x v="1"/>
    <n v="0"/>
    <n v="8.5"/>
    <n v="30"/>
    <n v="103.85068762278978"/>
    <x v="3"/>
    <n v="127.5"/>
    <n v="441.36542239685656"/>
    <x v="3"/>
    <n v="6.9233791748526521"/>
    <n v="6.9233791748526521"/>
    <n v="8.3000000000000007"/>
    <n v="28.732023575638507"/>
    <x v="4"/>
    <n v="27.513018000000002"/>
    <n v="95.24152792927309"/>
    <x v="2"/>
    <n v="314.24046415914893"/>
    <n v="1087.8029427277415"/>
    <n v="38.703377692278664"/>
    <n v="133.97907955558941"/>
    <n v="43.385416666666664"/>
    <n v="150.18684512115257"/>
    <n v="3185000"/>
    <n v="11025481.335952848"/>
    <n v="0.13270833333333334"/>
    <n v="0.45939505566470207"/>
    <n v="0"/>
    <n v="0"/>
    <n v="3.461689587426326"/>
    <n v="3.461689587426326"/>
    <s v=""/>
  </r>
  <r>
    <n v="238"/>
    <x v="0"/>
    <x v="0"/>
    <n v="44"/>
    <x v="1"/>
    <x v="0"/>
    <x v="0"/>
    <x v="0"/>
    <x v="1"/>
    <s v="Bogotá D.C."/>
    <x v="0"/>
    <x v="0"/>
    <d v="1899-12-30T06:15:00"/>
    <d v="1899-12-30T07:00:00"/>
    <x v="3"/>
    <d v="1899-12-30T16:45:00"/>
    <x v="1"/>
    <d v="1899-12-30T17:30:00"/>
    <x v="1"/>
    <x v="1"/>
    <x v="1"/>
    <x v="0"/>
    <x v="0"/>
    <s v=""/>
    <x v="1"/>
    <x v="1"/>
    <n v="0"/>
    <x v="1"/>
    <x v="1"/>
    <n v="0"/>
    <n v="9.7499999999999982"/>
    <n v="0"/>
    <n v="0"/>
    <x v="0"/>
    <n v="45"/>
    <n v="155.77603143418466"/>
    <x v="2"/>
    <n v="6.9233791748526521"/>
    <n v="0"/>
    <s v=""/>
    <n v="0"/>
    <x v="0"/>
    <n v="9.6757879999999972"/>
    <n v="33.494574569744586"/>
    <x v="0"/>
    <n v="139.47185646921733"/>
    <n v="482.80827327850869"/>
    <n v="17.17802942028985"/>
    <n v="59.465005576720458"/>
    <n v="15.3125"/>
    <n v="53.007121807465616"/>
    <n v="882000"/>
    <n v="3053210.2161100195"/>
    <n v="3.6749999999999998E-2"/>
    <n v="0.12721709233791748"/>
    <n v="0"/>
    <n v="0"/>
    <n v="3.461689587426326"/>
    <n v="3.461689587426326"/>
    <s v=""/>
  </r>
  <r>
    <n v="239"/>
    <x v="0"/>
    <x v="1"/>
    <n v="58"/>
    <x v="2"/>
    <x v="0"/>
    <x v="0"/>
    <x v="0"/>
    <x v="1"/>
    <s v="Bogotá D.C."/>
    <x v="8"/>
    <x v="0"/>
    <d v="1899-12-30T06:00:00"/>
    <d v="1899-12-30T06:30:00"/>
    <x v="2"/>
    <d v="1899-12-30T22:30:00"/>
    <x v="7"/>
    <d v="1899-12-30T23:00:00"/>
    <x v="12"/>
    <x v="1"/>
    <x v="5"/>
    <x v="0"/>
    <x v="0"/>
    <s v=""/>
    <x v="12"/>
    <x v="6"/>
    <n v="0"/>
    <x v="14"/>
    <x v="6"/>
    <n v="0"/>
    <n v="16"/>
    <n v="0"/>
    <n v="0"/>
    <x v="0"/>
    <n v="30.000000000000014"/>
    <n v="0"/>
    <x v="2"/>
    <n v="0"/>
    <n v="0"/>
    <s v=""/>
    <n v="0"/>
    <x v="0"/>
    <n v="5.6228680000000111"/>
    <n v="0"/>
    <x v="0"/>
    <n v="238.51624600331866"/>
    <n v="0"/>
    <n v="31.30915136363642"/>
    <n v="0"/>
    <n v="10.208333333333337"/>
    <n v="0"/>
    <n v="0"/>
    <n v="0"/>
    <n v="0"/>
    <n v="0"/>
    <n v="0"/>
    <n v="0"/>
    <n v="0"/>
    <n v="0"/>
    <s v="Revisar horario laboral"/>
  </r>
  <r>
    <n v="240"/>
    <x v="0"/>
    <x v="1"/>
    <n v="26"/>
    <x v="3"/>
    <x v="0"/>
    <x v="0"/>
    <x v="0"/>
    <x v="1"/>
    <s v="Bogotá D.C."/>
    <x v="7"/>
    <x v="1"/>
    <d v="1899-12-30T04:45:00"/>
    <d v="1899-12-30T05:35:00"/>
    <x v="4"/>
    <d v="1899-12-30T17:40:00"/>
    <x v="2"/>
    <d v="1899-12-30T19:00:00"/>
    <x v="3"/>
    <x v="2"/>
    <x v="2"/>
    <x v="0"/>
    <x v="0"/>
    <s v=""/>
    <x v="10"/>
    <x v="1"/>
    <n v="3.461689587426326"/>
    <x v="3"/>
    <x v="2"/>
    <n v="0"/>
    <n v="12.083333333333336"/>
    <n v="0"/>
    <n v="0"/>
    <x v="0"/>
    <n v="64.999999999999929"/>
    <n v="225.00982318271096"/>
    <x v="1"/>
    <n v="6.9233791748526521"/>
    <n v="0"/>
    <s v=""/>
    <n v="0"/>
    <x v="0"/>
    <n v="6.1208019999999976"/>
    <n v="21.188316550098222"/>
    <x v="0"/>
    <n v="585.85005233174343"/>
    <n v="2028.0310259499645"/>
    <n v="76.902384102564071"/>
    <n v="266.21218229610588"/>
    <n v="22.118055555555532"/>
    <n v="76.565842610783591"/>
    <n v="1353652.9680365296"/>
    <n v="4685926.3844407955"/>
    <n v="5.640220700152207E-2"/>
    <n v="0.19524693268503318"/>
    <n v="0"/>
    <n v="0"/>
    <n v="3.461689587426326"/>
    <n v="3.461689587426326"/>
    <s v=""/>
  </r>
  <r>
    <n v="241"/>
    <x v="0"/>
    <x v="1"/>
    <n v="39"/>
    <x v="0"/>
    <x v="1"/>
    <x v="0"/>
    <x v="0"/>
    <x v="0"/>
    <s v="Chía"/>
    <x v="10"/>
    <x v="0"/>
    <d v="1899-12-30T04:25:00"/>
    <d v="1899-12-30T05:30:00"/>
    <x v="4"/>
    <d v="1899-12-30T16:25:00"/>
    <x v="1"/>
    <d v="1899-12-30T18:30:00"/>
    <x v="2"/>
    <x v="1"/>
    <x v="1"/>
    <x v="4"/>
    <x v="1"/>
    <s v=""/>
    <x v="2"/>
    <x v="1"/>
    <n v="0"/>
    <x v="2"/>
    <x v="1"/>
    <n v="0"/>
    <n v="10.916666666666668"/>
    <n v="30"/>
    <n v="103.85068762278978"/>
    <x v="3"/>
    <n v="95"/>
    <n v="328.86051080550095"/>
    <x v="1"/>
    <n v="6.9233791748526521"/>
    <n v="6.9233791748526521"/>
    <n v="8.5"/>
    <n v="29.424361493123772"/>
    <x v="4"/>
    <n v="25.522336999999993"/>
    <n v="88.350408239685635"/>
    <x v="2"/>
    <n v="305.95121997947194"/>
    <n v="1059.1081524633194"/>
    <n v="37.682434227445064"/>
    <n v="130.44489019402397"/>
    <n v="32.326388888888886"/>
    <n v="111.90392381576073"/>
    <n v="5561500"/>
    <n v="19252186.640471511"/>
    <n v="7.1301282051282056E-2"/>
    <n v="0.24682290564707068"/>
    <n v="0"/>
    <n v="0"/>
    <n v="3.461689587426326"/>
    <n v="3.461689587426326"/>
    <s v=""/>
  </r>
  <r>
    <n v="242"/>
    <x v="0"/>
    <x v="1"/>
    <n v="44"/>
    <x v="1"/>
    <x v="1"/>
    <x v="0"/>
    <x v="2"/>
    <x v="1"/>
    <s v="Cota"/>
    <x v="10"/>
    <x v="0"/>
    <d v="1899-12-30T05:50:00"/>
    <d v="1899-12-30T07:00:00"/>
    <x v="3"/>
    <d v="1899-12-30T16:30:00"/>
    <x v="1"/>
    <d v="1899-12-30T17:45:00"/>
    <x v="0"/>
    <x v="0"/>
    <x v="0"/>
    <x v="0"/>
    <x v="0"/>
    <s v=""/>
    <x v="0"/>
    <x v="0"/>
    <n v="0"/>
    <x v="0"/>
    <x v="0"/>
    <n v="0"/>
    <n v="9.5"/>
    <n v="0"/>
    <n v="0"/>
    <x v="0"/>
    <n v="72.500000000000043"/>
    <n v="250.97249508840878"/>
    <x v="1"/>
    <n v="6.9233791748526521"/>
    <n v="0"/>
    <s v=""/>
    <n v="0"/>
    <x v="0"/>
    <n v="18.125000000000011"/>
    <n v="62.743123772102194"/>
    <x v="2"/>
    <n v="0"/>
    <n v="0"/>
    <n v="0"/>
    <n v="0"/>
    <n v="24.670138888888903"/>
    <n v="85.400362912027987"/>
    <n v="134246.57534246575"/>
    <n v="464719.97201065742"/>
    <n v="5.5936073059360729E-3"/>
    <n v="1.9363332167110728E-2"/>
    <n v="145.00000000000009"/>
    <n v="501.94499017681756"/>
    <n v="0"/>
    <n v="3.461689587426326"/>
    <s v=""/>
  </r>
  <r>
    <n v="243"/>
    <x v="0"/>
    <x v="0"/>
    <n v="30"/>
    <x v="0"/>
    <x v="0"/>
    <x v="0"/>
    <x v="0"/>
    <x v="2"/>
    <s v="Bogotá D.C."/>
    <x v="0"/>
    <x v="11"/>
    <d v="1899-12-30T07:00:00"/>
    <d v="1899-12-30T07:50:00"/>
    <x v="3"/>
    <d v="1899-12-30T16:00:00"/>
    <x v="1"/>
    <d v="1899-12-30T16:50:00"/>
    <x v="2"/>
    <x v="1"/>
    <x v="1"/>
    <x v="0"/>
    <x v="0"/>
    <s v=""/>
    <x v="2"/>
    <x v="1"/>
    <n v="0"/>
    <x v="13"/>
    <x v="0"/>
    <n v="3.461689587426326"/>
    <n v="8.1666666666666661"/>
    <n v="0"/>
    <n v="0"/>
    <x v="0"/>
    <n v="49.999999999999986"/>
    <n v="173.08447937131626"/>
    <x v="2"/>
    <n v="6.9233791748526521"/>
    <n v="0"/>
    <s v=""/>
    <n v="0"/>
    <x v="0"/>
    <n v="7.890428"/>
    <n v="27.31421244793713"/>
    <x v="0"/>
    <n v="37.729978219499998"/>
    <n v="130.60947273626522"/>
    <n v="4.6470068749999998"/>
    <n v="16.086495311886051"/>
    <n v="17.013888888888886"/>
    <n v="58.896802008295118"/>
    <n v="1156400"/>
    <n v="4003097.8388998033"/>
    <n v="2.4091666666666667E-2"/>
    <n v="8.3397871643745902E-2"/>
    <n v="0"/>
    <n v="0"/>
    <n v="3.461689587426326"/>
    <n v="3.461689587426326"/>
    <s v=""/>
  </r>
  <r>
    <n v="244"/>
    <x v="0"/>
    <x v="1"/>
    <n v="32"/>
    <x v="0"/>
    <x v="0"/>
    <x v="0"/>
    <x v="1"/>
    <x v="0"/>
    <s v="Bogotá D.C."/>
    <x v="2"/>
    <x v="2"/>
    <d v="1899-12-30T07:00:00"/>
    <d v="1899-12-30T08:00:00"/>
    <x v="1"/>
    <d v="1899-12-30T17:00:00"/>
    <x v="2"/>
    <d v="1899-12-30T18:00:00"/>
    <x v="2"/>
    <x v="1"/>
    <x v="1"/>
    <x v="0"/>
    <x v="0"/>
    <s v=""/>
    <x v="2"/>
    <x v="1"/>
    <n v="0"/>
    <x v="2"/>
    <x v="1"/>
    <n v="0"/>
    <n v="9.0000000000000018"/>
    <n v="0"/>
    <n v="0"/>
    <x v="0"/>
    <n v="59.999999999999943"/>
    <n v="207.70137524557936"/>
    <x v="2"/>
    <n v="6.9233791748526521"/>
    <n v="0"/>
    <s v=""/>
    <n v="0"/>
    <x v="0"/>
    <n v="12.411818000000011"/>
    <n v="42.965861131630682"/>
    <x v="1"/>
    <n v="74.187614221370268"/>
    <n v="256.81449166611867"/>
    <n v="9.1373059194711619"/>
    <n v="31.630516758562255"/>
    <n v="20.416666666666647"/>
    <n v="70.676162409954088"/>
    <n v="1445500"/>
    <n v="5003872.298624754"/>
    <n v="1.8532051282051282E-2"/>
    <n v="6.4152208956727616E-2"/>
    <n v="0"/>
    <n v="0"/>
    <n v="3.461689587426326"/>
    <n v="3.461689587426326"/>
    <s v=""/>
  </r>
  <r>
    <n v="245"/>
    <x v="0"/>
    <x v="1"/>
    <n v="35"/>
    <x v="0"/>
    <x v="0"/>
    <x v="0"/>
    <x v="3"/>
    <x v="1"/>
    <s v="Bogotá D.C."/>
    <x v="3"/>
    <x v="9"/>
    <d v="1899-12-30T06:00:00"/>
    <d v="1899-12-30T07:15:00"/>
    <x v="3"/>
    <d v="1899-12-30T16:15:00"/>
    <x v="1"/>
    <d v="1899-12-30T18:00:00"/>
    <x v="1"/>
    <x v="1"/>
    <x v="1"/>
    <x v="0"/>
    <x v="0"/>
    <s v=""/>
    <x v="1"/>
    <x v="1"/>
    <n v="0"/>
    <x v="3"/>
    <x v="2"/>
    <n v="3.461689587426326"/>
    <n v="9.0000000000000018"/>
    <n v="0"/>
    <n v="0"/>
    <x v="0"/>
    <n v="89.999999999999957"/>
    <n v="311.55206286836921"/>
    <x v="1"/>
    <n v="6.9233791748526521"/>
    <n v="0"/>
    <s v=""/>
    <n v="0"/>
    <x v="0"/>
    <n v="21.381182999999996"/>
    <n v="74.015018557956765"/>
    <x v="2"/>
    <n v="308.19952716182604"/>
    <n v="1066.8910940258104"/>
    <n v="37.959346630434773"/>
    <n v="131.40347497608263"/>
    <n v="30.624999999999986"/>
    <n v="106.01424361493119"/>
    <n v="867300"/>
    <n v="3002323.3791748527"/>
    <n v="3.6137500000000003E-2"/>
    <n v="0.12509680746561888"/>
    <n v="0"/>
    <n v="0"/>
    <n v="3.461689587426326"/>
    <n v="3.461689587426326"/>
    <s v=""/>
  </r>
  <r>
    <n v="246"/>
    <x v="0"/>
    <x v="0"/>
    <n v="46"/>
    <x v="1"/>
    <x v="0"/>
    <x v="0"/>
    <x v="3"/>
    <x v="2"/>
    <s v="Bogotá D.C."/>
    <x v="7"/>
    <x v="19"/>
    <d v="1899-12-30T05:04:00"/>
    <d v="1899-12-30T07:00:00"/>
    <x v="3"/>
    <d v="1899-12-30T19:20:00"/>
    <x v="4"/>
    <d v="1899-12-30T17:30:00"/>
    <x v="2"/>
    <x v="1"/>
    <x v="1"/>
    <x v="1"/>
    <x v="1"/>
    <s v=""/>
    <x v="2"/>
    <x v="1"/>
    <n v="0"/>
    <x v="2"/>
    <x v="1"/>
    <n v="0"/>
    <n v="12.333333333333332"/>
    <n v="45"/>
    <n v="0"/>
    <x v="3"/>
    <n v="723"/>
    <n v="0"/>
    <x v="3"/>
    <n v="0"/>
    <n v="0"/>
    <n v="12.450000000000001"/>
    <n v="0"/>
    <x v="4"/>
    <n v="17.393367000000012"/>
    <n v="0"/>
    <x v="2"/>
    <n v="328.64869811180034"/>
    <n v="0"/>
    <n v="40.477965576879541"/>
    <n v="0"/>
    <n v="246.02083333333334"/>
    <n v="0"/>
    <n v="2891000"/>
    <n v="0"/>
    <n v="6.0229166666666667E-2"/>
    <n v="0"/>
    <n v="0"/>
    <n v="0"/>
    <n v="0"/>
    <n v="0"/>
    <s v="Revisar horas diligenciadas"/>
  </r>
  <r>
    <n v="247"/>
    <x v="0"/>
    <x v="0"/>
    <n v="42"/>
    <x v="1"/>
    <x v="0"/>
    <x v="0"/>
    <x v="3"/>
    <x v="1"/>
    <s v="Bogotá D.C."/>
    <x v="9"/>
    <x v="13"/>
    <d v="1899-12-30T06:06:00"/>
    <d v="1899-12-30T07:07:00"/>
    <x v="3"/>
    <d v="1899-12-30T17:17:00"/>
    <x v="2"/>
    <d v="1899-12-30T18:18:00"/>
    <x v="2"/>
    <x v="1"/>
    <x v="1"/>
    <x v="1"/>
    <x v="1"/>
    <s v=""/>
    <x v="2"/>
    <x v="1"/>
    <n v="0"/>
    <x v="3"/>
    <x v="2"/>
    <n v="3.461689587426326"/>
    <n v="10.16666666666667"/>
    <n v="37.5"/>
    <n v="129.81335952848724"/>
    <x v="3"/>
    <n v="60.999999999999986"/>
    <n v="211.16306483300585"/>
    <x v="1"/>
    <n v="6.9233791748526521"/>
    <n v="6.9233791748526521"/>
    <n v="10.375"/>
    <n v="35.915029469548131"/>
    <x v="4"/>
    <n v="11.746369999999999"/>
    <n v="40.662286719056972"/>
    <x v="1"/>
    <n v="257.44802421152627"/>
    <n v="891.2051447165212"/>
    <n v="31.708545695576685"/>
    <n v="109.76514246680966"/>
    <n v="20.756944444444439"/>
    <n v="71.854098450120048"/>
    <n v="5145000"/>
    <n v="17810392.927308448"/>
    <n v="0.21437500000000001"/>
    <n v="0.74209970530451863"/>
    <n v="0"/>
    <n v="0"/>
    <n v="3.461689587426326"/>
    <n v="3.461689587426326"/>
    <s v=""/>
  </r>
  <r>
    <n v="248"/>
    <x v="0"/>
    <x v="0"/>
    <n v="32"/>
    <x v="0"/>
    <x v="0"/>
    <x v="0"/>
    <x v="0"/>
    <x v="1"/>
    <s v="Bogotá D.C."/>
    <x v="4"/>
    <x v="0"/>
    <d v="1899-12-30T07:00:00"/>
    <d v="1899-12-30T08:30:00"/>
    <x v="1"/>
    <d v="1899-12-30T16:30:00"/>
    <x v="1"/>
    <d v="1899-12-30T18:00:00"/>
    <x v="2"/>
    <x v="1"/>
    <x v="1"/>
    <x v="0"/>
    <x v="0"/>
    <s v=""/>
    <x v="2"/>
    <x v="1"/>
    <n v="0"/>
    <x v="0"/>
    <x v="0"/>
    <n v="3.461689587426326"/>
    <n v="8"/>
    <n v="0"/>
    <n v="0"/>
    <x v="0"/>
    <n v="90"/>
    <n v="311.55206286836932"/>
    <x v="1"/>
    <n v="6.9233791748526521"/>
    <n v="0"/>
    <s v=""/>
    <n v="0"/>
    <x v="0"/>
    <n v="14.600259999999992"/>
    <n v="50.541568015717061"/>
    <x v="1"/>
    <n v="87.268316084855726"/>
    <n v="302.09582110317444"/>
    <n v="10.74838852163461"/>
    <n v="37.207584626955168"/>
    <n v="30.625"/>
    <n v="106.01424361493123"/>
    <n v="1445500"/>
    <n v="5003872.298624754"/>
    <n v="6.0229166666666667E-2"/>
    <n v="0.20849467910936476"/>
    <n v="0"/>
    <n v="0"/>
    <n v="3.461689587426326"/>
    <n v="3.461689587426326"/>
    <s v=""/>
  </r>
  <r>
    <n v="249"/>
    <x v="0"/>
    <x v="1"/>
    <n v="64"/>
    <x v="4"/>
    <x v="3"/>
    <x v="0"/>
    <x v="0"/>
    <x v="1"/>
    <s v="Bogotá D.C."/>
    <x v="0"/>
    <x v="25"/>
    <d v="1899-12-30T06:15:00"/>
    <d v="1899-12-30T06:50:00"/>
    <x v="2"/>
    <d v="1899-12-30T16:30:00"/>
    <x v="1"/>
    <d v="1899-12-30T17:20:00"/>
    <x v="6"/>
    <x v="1"/>
    <x v="3"/>
    <x v="0"/>
    <x v="0"/>
    <s v=""/>
    <x v="6"/>
    <x v="3"/>
    <n v="0"/>
    <x v="6"/>
    <x v="3"/>
    <n v="0"/>
    <n v="9.6666666666666679"/>
    <n v="0"/>
    <n v="0"/>
    <x v="0"/>
    <n v="42.499999999999972"/>
    <n v="147.12180746561876"/>
    <x v="2"/>
    <n v="6.9233791748526521"/>
    <n v="0"/>
    <s v=""/>
    <n v="0"/>
    <x v="0"/>
    <n v="2.4083333333333319"/>
    <n v="8.3369024230517308"/>
    <x v="4"/>
    <n v="0"/>
    <n v="0"/>
    <n v="0"/>
    <n v="0"/>
    <n v="14.461805555555545"/>
    <n v="50.062281707050822"/>
    <n v="0"/>
    <n v="0"/>
    <n v="0"/>
    <n v="0"/>
    <n v="84.999999999999943"/>
    <n v="294.24361493123752"/>
    <n v="0"/>
    <n v="3.461689587426326"/>
    <s v=""/>
  </r>
  <r>
    <n v="250"/>
    <x v="0"/>
    <x v="0"/>
    <n v="56"/>
    <x v="2"/>
    <x v="3"/>
    <x v="0"/>
    <x v="0"/>
    <x v="1"/>
    <s v="Bogotá D.C."/>
    <x v="7"/>
    <x v="0"/>
    <d v="1899-12-30T05:50:00"/>
    <d v="1899-12-30T07:30:00"/>
    <x v="3"/>
    <d v="1899-12-30T16:40:00"/>
    <x v="1"/>
    <d v="1899-12-30T18:15:00"/>
    <x v="1"/>
    <x v="1"/>
    <x v="1"/>
    <x v="0"/>
    <x v="0"/>
    <s v=""/>
    <x v="1"/>
    <x v="1"/>
    <n v="0"/>
    <x v="1"/>
    <x v="1"/>
    <n v="0"/>
    <n v="9.1666666666666679"/>
    <n v="0"/>
    <n v="0"/>
    <x v="0"/>
    <n v="97.499999999999915"/>
    <n v="337.51473477406648"/>
    <x v="1"/>
    <n v="6.9233791748526521"/>
    <n v="0"/>
    <s v=""/>
    <n v="0"/>
    <x v="0"/>
    <n v="8.623818"/>
    <n v="29.852980974459726"/>
    <x v="0"/>
    <n v="207.18035339217388"/>
    <n v="717.19407205699486"/>
    <n v="25.517335869565215"/>
    <n v="88.333095878534195"/>
    <n v="33.177083333333307"/>
    <n v="114.84876391617541"/>
    <n v="1445500"/>
    <n v="5003872.298624754"/>
    <n v="6.0229166666666667E-2"/>
    <n v="0.20849467910936476"/>
    <n v="0"/>
    <n v="0"/>
    <n v="3.461689587426326"/>
    <n v="3.461689587426326"/>
    <s v=""/>
  </r>
  <r>
    <n v="251"/>
    <x v="0"/>
    <x v="1"/>
    <n v="32"/>
    <x v="0"/>
    <x v="0"/>
    <x v="0"/>
    <x v="1"/>
    <x v="4"/>
    <s v="Mosquera"/>
    <x v="10"/>
    <x v="0"/>
    <d v="1899-12-30T07:00:00"/>
    <d v="1899-12-30T08:00:00"/>
    <x v="1"/>
    <d v="1899-12-30T19:00:00"/>
    <x v="4"/>
    <d v="1899-12-30T20:00:00"/>
    <x v="3"/>
    <x v="2"/>
    <x v="2"/>
    <x v="0"/>
    <x v="0"/>
    <s v=""/>
    <x v="4"/>
    <x v="2"/>
    <n v="0"/>
    <x v="3"/>
    <x v="2"/>
    <n v="0"/>
    <n v="11"/>
    <n v="0"/>
    <n v="0"/>
    <x v="0"/>
    <n v="60.000000000000028"/>
    <n v="207.70137524557967"/>
    <x v="1"/>
    <n v="6.9233791748526521"/>
    <n v="0"/>
    <s v=""/>
    <n v="0"/>
    <x v="0"/>
    <n v="20.284398999999993"/>
    <n v="70.218292805500951"/>
    <x v="2"/>
    <n v="1164.9077570881689"/>
    <n v="4032.5490530242701"/>
    <n v="152.91316169230765"/>
    <n v="529.33789961069954"/>
    <n v="20.416666666666675"/>
    <n v="70.676162409954188"/>
    <n v="1986849.3150684931"/>
    <n v="6877855.5857577305"/>
    <n v="1.8396752917300863E-2"/>
    <n v="6.3683848016275288E-2"/>
    <n v="0"/>
    <n v="0"/>
    <n v="3.461689587426326"/>
    <n v="3.461689587426326"/>
    <s v=""/>
  </r>
  <r>
    <n v="252"/>
    <x v="0"/>
    <x v="1"/>
    <n v="67"/>
    <x v="4"/>
    <x v="3"/>
    <x v="0"/>
    <x v="0"/>
    <x v="0"/>
    <s v="Bogotá D.C."/>
    <x v="8"/>
    <x v="0"/>
    <d v="1899-12-30T06:45:00"/>
    <d v="1899-12-30T08:10:00"/>
    <x v="1"/>
    <d v="1899-12-30T17:00:00"/>
    <x v="2"/>
    <d v="1899-12-30T18:15:00"/>
    <x v="1"/>
    <x v="1"/>
    <x v="1"/>
    <x v="0"/>
    <x v="0"/>
    <s v=""/>
    <x v="1"/>
    <x v="1"/>
    <n v="0"/>
    <x v="1"/>
    <x v="1"/>
    <n v="0"/>
    <n v="8.8333333333333357"/>
    <n v="0"/>
    <n v="0"/>
    <x v="0"/>
    <n v="79.999999999999915"/>
    <n v="276.93516699410577"/>
    <x v="1"/>
    <n v="6.9233791748526521"/>
    <n v="0"/>
    <s v=""/>
    <n v="0"/>
    <x v="0"/>
    <n v="5.6228680000000111"/>
    <n v="19.464623607072728"/>
    <x v="0"/>
    <n v="135.08492170376837"/>
    <n v="467.62206688023548"/>
    <n v="16.637713285024187"/>
    <n v="57.594598837352883"/>
    <n v="27.222222222222197"/>
    <n v="94.234883213272127"/>
    <n v="1445500"/>
    <n v="5003872.298624754"/>
    <n v="1.8532051282051282E-2"/>
    <n v="6.4152208956727616E-2"/>
    <n v="0"/>
    <n v="0"/>
    <n v="3.461689587426326"/>
    <n v="3.461689587426326"/>
    <s v=""/>
  </r>
  <r>
    <n v="253"/>
    <x v="0"/>
    <x v="1"/>
    <n v="57"/>
    <x v="2"/>
    <x v="1"/>
    <x v="0"/>
    <x v="1"/>
    <x v="2"/>
    <s v="Bogotá D.C."/>
    <x v="9"/>
    <x v="11"/>
    <d v="1899-12-30T06:40:00"/>
    <d v="1899-12-30T07:00:00"/>
    <x v="3"/>
    <d v="1899-12-30T16:30:00"/>
    <x v="1"/>
    <d v="1899-12-30T16:50:00"/>
    <x v="0"/>
    <x v="0"/>
    <x v="0"/>
    <x v="0"/>
    <x v="0"/>
    <s v=""/>
    <x v="0"/>
    <x v="0"/>
    <n v="0"/>
    <x v="0"/>
    <x v="0"/>
    <n v="0"/>
    <n v="9.5"/>
    <n v="0"/>
    <n v="0"/>
    <x v="0"/>
    <n v="19.999999999999968"/>
    <n v="69.233791748526414"/>
    <x v="0"/>
    <n v="6.9233791748526521"/>
    <n v="0"/>
    <s v=""/>
    <n v="0"/>
    <x v="0"/>
    <n v="4.999999999999992"/>
    <n v="17.308447937131604"/>
    <x v="3"/>
    <n v="0"/>
    <n v="0"/>
    <n v="0"/>
    <n v="0"/>
    <n v="6.8055555555555456"/>
    <n v="23.558720803318018"/>
    <n v="53698.630136986299"/>
    <n v="185887.98880426298"/>
    <n v="1.1187214611872145E-3"/>
    <n v="3.8726664334221453E-3"/>
    <n v="39.999999999999936"/>
    <n v="138.46758349705283"/>
    <n v="0"/>
    <n v="3.461689587426326"/>
    <s v=""/>
  </r>
  <r>
    <n v="254"/>
    <x v="0"/>
    <x v="0"/>
    <n v="60"/>
    <x v="4"/>
    <x v="3"/>
    <x v="0"/>
    <x v="0"/>
    <x v="1"/>
    <s v="Bogotá D.C."/>
    <x v="17"/>
    <x v="9"/>
    <d v="1899-12-30T06:15:00"/>
    <d v="1899-12-30T06:45:00"/>
    <x v="2"/>
    <d v="1899-12-30T16:30:00"/>
    <x v="1"/>
    <d v="1899-12-30T17:30:00"/>
    <x v="8"/>
    <x v="1"/>
    <x v="1"/>
    <x v="2"/>
    <x v="2"/>
    <s v=""/>
    <x v="8"/>
    <x v="1"/>
    <n v="0"/>
    <x v="11"/>
    <x v="1"/>
    <n v="0"/>
    <n v="9.75"/>
    <n v="22.5"/>
    <n v="77.88801571709233"/>
    <x v="2"/>
    <n v="44.999999999999957"/>
    <n v="155.77603143418452"/>
    <x v="2"/>
    <n v="6.9233791748526521"/>
    <n v="6.9233791748526521"/>
    <n v="1.2749999999999999"/>
    <n v="4.4136542239685657"/>
    <x v="1"/>
    <n v="7.8087499999999945"/>
    <n v="27.031468565815306"/>
    <x v="0"/>
    <n v="1016.2347011979157"/>
    <n v="3517.8890835181282"/>
    <n v="133.39739583333321"/>
    <n v="461.78037614603755"/>
    <n v="15.312499999999986"/>
    <n v="53.007121807465566"/>
    <n v="1347500"/>
    <n v="4664626.7190569742"/>
    <n v="5.6145833333333332E-2"/>
    <n v="0.19435944662737392"/>
    <n v="45"/>
    <n v="155.77603143418466"/>
    <n v="0"/>
    <n v="3.461689587426326"/>
    <s v=""/>
  </r>
  <r>
    <n v="255"/>
    <x v="0"/>
    <x v="1"/>
    <n v="63"/>
    <x v="4"/>
    <x v="1"/>
    <x v="0"/>
    <x v="5"/>
    <x v="2"/>
    <s v="Bogotá D.C."/>
    <x v="13"/>
    <x v="0"/>
    <d v="1899-12-30T06:30:00"/>
    <d v="1899-12-30T07:25:00"/>
    <x v="3"/>
    <d v="1899-12-30T17:00:00"/>
    <x v="2"/>
    <d v="1899-12-30T18:20:00"/>
    <x v="4"/>
    <x v="2"/>
    <x v="2"/>
    <x v="0"/>
    <x v="0"/>
    <s v=""/>
    <x v="13"/>
    <x v="0"/>
    <n v="3.461689587426326"/>
    <x v="2"/>
    <x v="1"/>
    <n v="3.461689587426326"/>
    <n v="9.5833333333333339"/>
    <n v="0"/>
    <n v="0"/>
    <x v="0"/>
    <n v="67.499999999999957"/>
    <n v="233.66404715127686"/>
    <x v="1"/>
    <n v="6.9233791748526521"/>
    <n v="0"/>
    <s v=""/>
    <n v="0"/>
    <x v="0"/>
    <n v="17.594754999999992"/>
    <n v="60.907580176817262"/>
    <x v="2"/>
    <n v="1042.5224682872215"/>
    <n v="3608.8891731278668"/>
    <n v="136.84809444444437"/>
    <n v="473.72562359746752"/>
    <n v="22.968749999999986"/>
    <n v="79.51068271119837"/>
    <n v="1438675.7990867582"/>
    <n v="4980249.03338088"/>
    <n v="2.9972412480974129E-2"/>
    <n v="0.103755188195435"/>
    <n v="0"/>
    <n v="0"/>
    <n v="3.461689587426326"/>
    <n v="3.461689587426326"/>
    <s v=""/>
  </r>
  <r>
    <n v="256"/>
    <x v="0"/>
    <x v="1"/>
    <n v="47"/>
    <x v="1"/>
    <x v="2"/>
    <x v="0"/>
    <x v="0"/>
    <x v="0"/>
    <s v="Bogotá D.C."/>
    <x v="0"/>
    <x v="0"/>
    <d v="1899-12-30T06:45:00"/>
    <d v="1899-12-30T08:00:00"/>
    <x v="1"/>
    <d v="1899-12-30T17:30:00"/>
    <x v="2"/>
    <d v="1899-12-30T19:00:00"/>
    <x v="2"/>
    <x v="1"/>
    <x v="1"/>
    <x v="0"/>
    <x v="0"/>
    <s v=""/>
    <x v="3"/>
    <x v="2"/>
    <n v="3.461689587426326"/>
    <x v="2"/>
    <x v="1"/>
    <n v="0"/>
    <n v="9.5"/>
    <n v="0"/>
    <n v="0"/>
    <x v="0"/>
    <n v="82.499999999999986"/>
    <n v="285.58939096267187"/>
    <x v="1"/>
    <n v="6.9233791748526521"/>
    <n v="0"/>
    <s v=""/>
    <n v="0"/>
    <x v="0"/>
    <n v="9.6757879999999972"/>
    <n v="33.494574569744586"/>
    <x v="0"/>
    <n v="57.833882790721134"/>
    <n v="200.20294985707395"/>
    <n v="7.123101141826921"/>
    <n v="24.657965052846826"/>
    <n v="28.072916666666661"/>
    <n v="97.179723313686949"/>
    <n v="1445500"/>
    <n v="5003872.298624754"/>
    <n v="1.8532051282051282E-2"/>
    <n v="6.4152208956727616E-2"/>
    <n v="0"/>
    <n v="0"/>
    <n v="3.461689587426326"/>
    <n v="3.461689587426326"/>
    <s v=""/>
  </r>
  <r>
    <n v="257"/>
    <x v="0"/>
    <x v="0"/>
    <n v="56"/>
    <x v="2"/>
    <x v="0"/>
    <x v="0"/>
    <x v="1"/>
    <x v="2"/>
    <s v="La Calera"/>
    <x v="10"/>
    <x v="7"/>
    <d v="1899-12-30T05:30:00"/>
    <d v="1899-12-30T07:00:00"/>
    <x v="3"/>
    <d v="1899-12-30T17:00:00"/>
    <x v="2"/>
    <d v="1899-12-30T18:30:00"/>
    <x v="5"/>
    <x v="1"/>
    <x v="1"/>
    <x v="11"/>
    <x v="1"/>
    <s v=""/>
    <x v="5"/>
    <x v="1"/>
    <n v="0"/>
    <x v="5"/>
    <x v="1"/>
    <n v="0"/>
    <n v="10"/>
    <n v="10"/>
    <n v="34.616895874263264"/>
    <x v="1"/>
    <n v="90.000000000000028"/>
    <n v="311.55206286836943"/>
    <x v="1"/>
    <n v="6.9233791748526521"/>
    <n v="6.9233791748526521"/>
    <n v="4.5566666666666658"/>
    <n v="15.773765553372623"/>
    <x v="5"/>
    <n v="15.833298999999997"/>
    <n v="54.809966282907652"/>
    <x v="2"/>
    <n v="298.14809946239592"/>
    <n v="1032.0961714199245"/>
    <n v="36.721364107596301"/>
    <n v="127.11796376735694"/>
    <n v="30.625000000000011"/>
    <n v="106.01424361493127"/>
    <n v="3920000"/>
    <n v="13569823.182711199"/>
    <n v="8.1666666666666665E-2"/>
    <n v="0.28270464963981662"/>
    <n v="0"/>
    <n v="0"/>
    <n v="3.461689587426326"/>
    <n v="3.461689587426326"/>
    <s v=""/>
  </r>
  <r>
    <n v="258"/>
    <x v="0"/>
    <x v="1"/>
    <n v="44"/>
    <x v="1"/>
    <x v="0"/>
    <x v="0"/>
    <x v="3"/>
    <x v="0"/>
    <s v="Bogotá D.C."/>
    <x v="6"/>
    <x v="0"/>
    <d v="1899-12-30T09:00:00"/>
    <d v="1899-12-30T10:00:00"/>
    <x v="0"/>
    <d v="1899-12-30T17:00:00"/>
    <x v="2"/>
    <d v="1899-12-30T18:30:00"/>
    <x v="2"/>
    <x v="1"/>
    <x v="1"/>
    <x v="1"/>
    <x v="1"/>
    <s v=""/>
    <x v="2"/>
    <x v="1"/>
    <n v="0"/>
    <x v="3"/>
    <x v="2"/>
    <n v="3.461689587426326"/>
    <n v="7"/>
    <n v="8"/>
    <n v="27.693516699410608"/>
    <x v="1"/>
    <n v="75.000000000000014"/>
    <n v="259.62671905697448"/>
    <x v="1"/>
    <n v="6.9233791748526521"/>
    <n v="6.9233791748526521"/>
    <n v="2.2133333333333334"/>
    <n v="7.6618729535036021"/>
    <x v="1"/>
    <n v="11.326204000000004"/>
    <n v="39.207802451866421"/>
    <x v="1"/>
    <n v="64.585677714208074"/>
    <n v="223.57556804014661"/>
    <n v="7.9546849091299725"/>
    <n v="27.536649921192556"/>
    <n v="25.520833333333339"/>
    <n v="88.34520301244271"/>
    <n v="1587600"/>
    <n v="5495778.3889980353"/>
    <n v="2.0353846153846153E-2"/>
    <n v="7.0458697294846606E-2"/>
    <n v="0"/>
    <n v="0"/>
    <n v="3.461689587426326"/>
    <n v="3.461689587426326"/>
    <s v=""/>
  </r>
  <r>
    <n v="259"/>
    <x v="0"/>
    <x v="0"/>
    <n v="37"/>
    <x v="0"/>
    <x v="0"/>
    <x v="0"/>
    <x v="3"/>
    <x v="2"/>
    <s v="Bogotá D.C."/>
    <x v="4"/>
    <x v="4"/>
    <d v="1899-12-30T06:00:00"/>
    <d v="1899-12-30T07:15:00"/>
    <x v="3"/>
    <d v="1899-12-30T17:00:00"/>
    <x v="2"/>
    <d v="1899-12-30T18:30:00"/>
    <x v="0"/>
    <x v="3"/>
    <x v="0"/>
    <x v="0"/>
    <x v="0"/>
    <s v=""/>
    <x v="0"/>
    <x v="0"/>
    <n v="0"/>
    <x v="0"/>
    <x v="0"/>
    <n v="0"/>
    <n v="9.7500000000000018"/>
    <n v="0"/>
    <n v="0"/>
    <x v="0"/>
    <n v="82.499999999999986"/>
    <n v="285.58939096267187"/>
    <x v="1"/>
    <n v="6.9233791748526521"/>
    <n v="0"/>
    <s v=""/>
    <n v="0"/>
    <x v="0"/>
    <n v="19.486563999999998"/>
    <n v="67.456435693516696"/>
    <x v="2"/>
    <n v="0"/>
    <n v="0"/>
    <n v="0"/>
    <n v="0"/>
    <n v="28.072916666666661"/>
    <n v="97.179723313686949"/>
    <n v="1546073.0593607307"/>
    <n v="5352025.0109894052"/>
    <n v="3.2209855403348558E-2"/>
    <n v="0.11150052106227928"/>
    <n v="164.99999999999997"/>
    <n v="571.17878192534374"/>
    <n v="0"/>
    <n v="3.461689587426326"/>
    <s v=""/>
  </r>
  <r>
    <n v="260"/>
    <x v="0"/>
    <x v="0"/>
    <n v="35"/>
    <x v="0"/>
    <x v="0"/>
    <x v="0"/>
    <x v="0"/>
    <x v="1"/>
    <s v="Soacha"/>
    <x v="10"/>
    <x v="15"/>
    <d v="1899-12-30T05:30:00"/>
    <d v="1899-12-30T07:15:00"/>
    <x v="3"/>
    <d v="1899-12-30T16:15:00"/>
    <x v="1"/>
    <d v="1899-12-30T18:00:00"/>
    <x v="0"/>
    <x v="0"/>
    <x v="0"/>
    <x v="0"/>
    <x v="0"/>
    <s v=""/>
    <x v="0"/>
    <x v="0"/>
    <n v="0"/>
    <x v="0"/>
    <x v="0"/>
    <n v="0"/>
    <n v="9.0000000000000018"/>
    <n v="0"/>
    <n v="0"/>
    <x v="0"/>
    <n v="104.99999999999997"/>
    <n v="363.47740667976416"/>
    <x v="1"/>
    <n v="6.9233791748526521"/>
    <n v="0"/>
    <s v=""/>
    <n v="0"/>
    <x v="0"/>
    <n v="22.296050000000008"/>
    <n v="77.182004125736768"/>
    <x v="2"/>
    <n v="0"/>
    <n v="0"/>
    <n v="0"/>
    <n v="0"/>
    <n v="35.729166666666657"/>
    <n v="123.68328421741974"/>
    <n v="40273.972602739726"/>
    <n v="139415.99160319724"/>
    <n v="1.6780821917808219E-3"/>
    <n v="5.8089996501332185E-3"/>
    <n v="209.99999999999994"/>
    <n v="726.95481335952832"/>
    <n v="0"/>
    <n v="3.461689587426326"/>
    <s v=""/>
  </r>
  <r>
    <n v="261"/>
    <x v="0"/>
    <x v="1"/>
    <n v="58"/>
    <x v="2"/>
    <x v="1"/>
    <x v="0"/>
    <x v="0"/>
    <x v="1"/>
    <s v="Bogotá D.C."/>
    <x v="19"/>
    <x v="1"/>
    <d v="1899-12-30T20:20:00"/>
    <d v="1899-12-30T21:00:00"/>
    <x v="16"/>
    <d v="1899-12-30T05:45:00"/>
    <x v="12"/>
    <d v="1899-12-30T06:15:00"/>
    <x v="4"/>
    <x v="2"/>
    <x v="2"/>
    <x v="0"/>
    <x v="0"/>
    <s v=""/>
    <x v="10"/>
    <x v="1"/>
    <n v="3.461689587426326"/>
    <x v="4"/>
    <x v="2"/>
    <n v="0"/>
    <n v="8.75"/>
    <n v="0"/>
    <n v="0"/>
    <x v="0"/>
    <n v="35.000000000000014"/>
    <n v="121.15913555992147"/>
    <x v="2"/>
    <n v="6.9233791748526521"/>
    <n v="0"/>
    <s v=""/>
    <n v="0"/>
    <x v="0"/>
    <n v="9.8040009999999995"/>
    <n v="33.938408176817283"/>
    <x v="0"/>
    <n v="871.3583668778333"/>
    <n v="3016.3721855378039"/>
    <n v="114.38001166666666"/>
    <n v="395.94809539620167"/>
    <n v="11.909722222222229"/>
    <n v="41.227761405806611"/>
    <n v="2903082.1917808214"/>
    <n v="10049569.394730465"/>
    <n v="0.12096175799086756"/>
    <n v="0.4187320581137694"/>
    <n v="0"/>
    <n v="0"/>
    <n v="3.461689587426326"/>
    <n v="3.461689587426326"/>
    <s v=""/>
  </r>
  <r>
    <n v="262"/>
    <x v="0"/>
    <x v="0"/>
    <n v="55"/>
    <x v="2"/>
    <x v="0"/>
    <x v="3"/>
    <x v="0"/>
    <x v="1"/>
    <s v="Bogotá D.C."/>
    <x v="7"/>
    <x v="0"/>
    <d v="1899-12-30T06:30:00"/>
    <d v="1899-12-30T07:10:00"/>
    <x v="3"/>
    <d v="1899-12-30T16:30:00"/>
    <x v="1"/>
    <d v="1899-12-30T17:15:00"/>
    <x v="8"/>
    <x v="1"/>
    <x v="1"/>
    <x v="0"/>
    <x v="0"/>
    <s v=""/>
    <x v="8"/>
    <x v="1"/>
    <n v="0"/>
    <x v="11"/>
    <x v="1"/>
    <n v="0"/>
    <n v="9.3333333333333339"/>
    <n v="0"/>
    <n v="0"/>
    <x v="0"/>
    <n v="42.500000000000007"/>
    <n v="147.12180746561887"/>
    <x v="2"/>
    <n v="6.9233791748526521"/>
    <n v="0"/>
    <s v=""/>
    <n v="0"/>
    <x v="0"/>
    <n v="8.623818"/>
    <n v="29.852980974459726"/>
    <x v="0"/>
    <n v="804.78957184604997"/>
    <n v="2785.9316809287625"/>
    <n v="105.64177050000001"/>
    <n v="365.69901693713166"/>
    <n v="14.461805555555559"/>
    <n v="50.062281707050872"/>
    <n v="0"/>
    <n v="0"/>
    <n v="0"/>
    <n v="0"/>
    <n v="0"/>
    <n v="0"/>
    <n v="3.461689587426326"/>
    <n v="3.461689587426326"/>
    <s v=""/>
  </r>
  <r>
    <n v="263"/>
    <x v="0"/>
    <x v="1"/>
    <n v="55"/>
    <x v="2"/>
    <x v="0"/>
    <x v="0"/>
    <x v="0"/>
    <x v="1"/>
    <s v="Bogotá D.C."/>
    <x v="7"/>
    <x v="1"/>
    <d v="1899-12-30T04:30:00"/>
    <d v="1899-12-30T05:30:00"/>
    <x v="4"/>
    <d v="1899-12-30T09:50:00"/>
    <x v="13"/>
    <d v="1899-12-30T10:30:00"/>
    <x v="0"/>
    <x v="0"/>
    <x v="0"/>
    <x v="2"/>
    <x v="2"/>
    <s v=""/>
    <x v="6"/>
    <x v="3"/>
    <n v="3.461689587426326"/>
    <x v="4"/>
    <x v="2"/>
    <n v="3.461689587426326"/>
    <n v="4.3333333333333348"/>
    <n v="15"/>
    <n v="51.925343811394889"/>
    <x v="2"/>
    <n v="49.999999999999957"/>
    <n v="173.08447937131615"/>
    <x v="2"/>
    <n v="6.9233791748526521"/>
    <n v="6.9233791748526521"/>
    <n v="0.85"/>
    <n v="2.942436149312377"/>
    <x v="3"/>
    <n v="6.1208019999999976"/>
    <n v="21.188316550098222"/>
    <x v="0"/>
    <n v="0"/>
    <n v="0"/>
    <n v="0"/>
    <n v="0"/>
    <n v="17.013888888888875"/>
    <n v="58.896802008295083"/>
    <n v="402739.72602739721"/>
    <n v="1394159.9160319723"/>
    <n v="1.6780821917808216E-2"/>
    <n v="5.8089996501332175E-2"/>
    <n v="99.999999999999915"/>
    <n v="346.1689587426323"/>
    <n v="0"/>
    <n v="3.461689587426326"/>
    <s v=""/>
  </r>
  <r>
    <n v="264"/>
    <x v="0"/>
    <x v="0"/>
    <n v="44"/>
    <x v="1"/>
    <x v="0"/>
    <x v="0"/>
    <x v="2"/>
    <x v="1"/>
    <s v="Bogotá D.C."/>
    <x v="3"/>
    <x v="2"/>
    <d v="1899-12-30T17:30:00"/>
    <d v="1899-12-30T18:30:00"/>
    <x v="12"/>
    <d v="1899-12-30T07:30:00"/>
    <x v="14"/>
    <d v="1899-12-30T08:30:00"/>
    <x v="3"/>
    <x v="2"/>
    <x v="2"/>
    <x v="0"/>
    <x v="0"/>
    <s v=""/>
    <x v="4"/>
    <x v="2"/>
    <n v="0"/>
    <x v="3"/>
    <x v="2"/>
    <n v="0"/>
    <n v="13"/>
    <n v="0"/>
    <n v="0"/>
    <x v="0"/>
    <n v="60.000000000000071"/>
    <n v="207.70137524557981"/>
    <x v="1"/>
    <n v="6.9233791748526521"/>
    <n v="0"/>
    <s v=""/>
    <n v="0"/>
    <x v="0"/>
    <n v="17.980343000000005"/>
    <n v="62.242366141453843"/>
    <x v="2"/>
    <n v="2065.1773844328309"/>
    <n v="7149.0030478794652"/>
    <n v="271.08824830769231"/>
    <n v="938.42336644038085"/>
    <n v="20.416666666666689"/>
    <n v="70.67616240995423"/>
    <n v="2335890.4109589043"/>
    <n v="8086127.5129854409"/>
    <n v="9.7328767123287682E-2"/>
    <n v="0.33692197970772669"/>
    <n v="0"/>
    <n v="0"/>
    <n v="3.461689587426326"/>
    <n v="3.461689587426326"/>
    <s v=""/>
  </r>
  <r>
    <n v="265"/>
    <x v="0"/>
    <x v="0"/>
    <n v="35"/>
    <x v="0"/>
    <x v="0"/>
    <x v="0"/>
    <x v="1"/>
    <x v="0"/>
    <s v="Bogotá D.C."/>
    <x v="13"/>
    <x v="0"/>
    <d v="1899-12-30T07:00:00"/>
    <d v="1899-12-30T08:30:00"/>
    <x v="1"/>
    <d v="1899-12-30T17:00:00"/>
    <x v="2"/>
    <d v="1899-12-30T19:30:00"/>
    <x v="4"/>
    <x v="2"/>
    <x v="2"/>
    <x v="0"/>
    <x v="0"/>
    <s v=""/>
    <x v="3"/>
    <x v="2"/>
    <n v="0"/>
    <x v="4"/>
    <x v="2"/>
    <n v="0"/>
    <n v="8.5"/>
    <n v="0"/>
    <n v="0"/>
    <x v="0"/>
    <n v="119.99999999999997"/>
    <n v="415.40275049115905"/>
    <x v="1"/>
    <n v="6.9233791748526521"/>
    <n v="0"/>
    <s v=""/>
    <n v="0"/>
    <x v="0"/>
    <n v="17.594754999999992"/>
    <n v="60.907580176817262"/>
    <x v="2"/>
    <n v="781.89185121541618"/>
    <n v="2706.6668798459004"/>
    <n v="102.63607083333328"/>
    <n v="355.29421769810062"/>
    <n v="40.833333333333321"/>
    <n v="141.35232481990826"/>
    <n v="6668698.6301369863"/>
    <n v="23084964.609629411"/>
    <n v="8.549613628380752E-2"/>
    <n v="0.29596108473883859"/>
    <n v="0"/>
    <n v="0"/>
    <n v="3.461689587426326"/>
    <n v="3.461689587426326"/>
    <s v=""/>
  </r>
  <r>
    <n v="266"/>
    <x v="0"/>
    <x v="1"/>
    <n v="52"/>
    <x v="2"/>
    <x v="0"/>
    <x v="0"/>
    <x v="0"/>
    <x v="0"/>
    <s v="Bogotá D.C."/>
    <x v="17"/>
    <x v="13"/>
    <d v="1899-12-30T05:00:00"/>
    <d v="1899-12-30T06:00:00"/>
    <x v="2"/>
    <d v="1899-12-30T22:00:00"/>
    <x v="7"/>
    <d v="1899-12-30T13:00:00"/>
    <x v="2"/>
    <x v="1"/>
    <x v="1"/>
    <x v="2"/>
    <x v="2"/>
    <s v=""/>
    <x v="2"/>
    <x v="1"/>
    <n v="0"/>
    <x v="2"/>
    <x v="1"/>
    <n v="0"/>
    <n v="16"/>
    <n v="30"/>
    <n v="0"/>
    <x v="3"/>
    <n v="480"/>
    <n v="0"/>
    <x v="3"/>
    <n v="0"/>
    <n v="0"/>
    <n v="1.7"/>
    <n v="0"/>
    <x v="1"/>
    <n v="9.8532040000000052"/>
    <n v="0"/>
    <x v="0"/>
    <n v="38.986504830807718"/>
    <n v="0"/>
    <n v="4.801766778846158"/>
    <n v="0"/>
    <n v="163.33333333333334"/>
    <n v="0"/>
    <n v="1176000"/>
    <n v="0"/>
    <n v="1.5076923076923076E-2"/>
    <n v="0"/>
    <n v="60"/>
    <n v="0"/>
    <n v="0"/>
    <n v="0"/>
    <s v="Revisar horario laboral"/>
  </r>
  <r>
    <n v="267"/>
    <x v="0"/>
    <x v="1"/>
    <n v="47"/>
    <x v="1"/>
    <x v="0"/>
    <x v="0"/>
    <x v="1"/>
    <x v="0"/>
    <s v="Bogotá D.C."/>
    <x v="4"/>
    <x v="0"/>
    <d v="1899-12-30T06:40:00"/>
    <d v="1899-12-30T08:05:00"/>
    <x v="1"/>
    <d v="1899-12-30T16:00:00"/>
    <x v="1"/>
    <d v="1899-12-30T17:05:00"/>
    <x v="3"/>
    <x v="2"/>
    <x v="2"/>
    <x v="0"/>
    <x v="0"/>
    <s v=""/>
    <x v="4"/>
    <x v="2"/>
    <n v="0"/>
    <x v="3"/>
    <x v="2"/>
    <n v="0"/>
    <n v="7.9166666666666652"/>
    <n v="0"/>
    <n v="0"/>
    <x v="0"/>
    <n v="74.999999999999972"/>
    <n v="259.62671905697437"/>
    <x v="1"/>
    <n v="6.9233791748526521"/>
    <n v="0"/>
    <s v=""/>
    <n v="0"/>
    <x v="0"/>
    <n v="14.600259999999992"/>
    <n v="50.541568015717061"/>
    <x v="1"/>
    <n v="838.47473762984555"/>
    <n v="2902.5392685732572"/>
    <n v="110.06349846153839"/>
    <n v="381.00566658002089"/>
    <n v="25.520833333333325"/>
    <n v="88.345203012442667"/>
    <n v="3769979.4520547949"/>
    <n v="13050498.61398929"/>
    <n v="4.8333069898138396E-2"/>
    <n v="0.16731408479473447"/>
    <n v="0"/>
    <n v="0"/>
    <n v="3.461689587426326"/>
    <n v="3.461689587426326"/>
    <s v=""/>
  </r>
  <r>
    <n v="268"/>
    <x v="0"/>
    <x v="1"/>
    <n v="44"/>
    <x v="1"/>
    <x v="1"/>
    <x v="0"/>
    <x v="0"/>
    <x v="1"/>
    <s v="Bogotá D.C."/>
    <x v="6"/>
    <x v="0"/>
    <d v="1899-12-30T07:30:00"/>
    <d v="1899-12-30T08:15:00"/>
    <x v="1"/>
    <d v="1899-12-30T15:00:00"/>
    <x v="8"/>
    <d v="1899-12-30T15:30:00"/>
    <x v="3"/>
    <x v="2"/>
    <x v="2"/>
    <x v="0"/>
    <x v="0"/>
    <s v=""/>
    <x v="4"/>
    <x v="2"/>
    <n v="0"/>
    <x v="3"/>
    <x v="2"/>
    <n v="0"/>
    <n v="6.75"/>
    <n v="0"/>
    <n v="0"/>
    <x v="0"/>
    <n v="37.500000000000028"/>
    <n v="129.81335952848733"/>
    <x v="2"/>
    <n v="6.9233791748526521"/>
    <n v="0"/>
    <s v=""/>
    <n v="0"/>
    <x v="0"/>
    <n v="11.326204000000004"/>
    <n v="39.207802451866421"/>
    <x v="1"/>
    <n v="542.04148460610281"/>
    <n v="1876.3793632140532"/>
    <n v="71.151794358974385"/>
    <n v="246.30542565916082"/>
    <n v="12.760416666666677"/>
    <n v="44.172601506221383"/>
    <n v="1487116.4383561646"/>
    <n v="5147935.4899480585"/>
    <n v="6.1963184931506855E-2"/>
    <n v="0.21449731208116909"/>
    <n v="0"/>
    <n v="0"/>
    <n v="3.461689587426326"/>
    <n v="3.461689587426326"/>
    <s v=""/>
  </r>
  <r>
    <n v="269"/>
    <x v="0"/>
    <x v="0"/>
    <n v="33"/>
    <x v="0"/>
    <x v="0"/>
    <x v="0"/>
    <x v="0"/>
    <x v="1"/>
    <s v="Bogotá D.C."/>
    <x v="8"/>
    <x v="1"/>
    <d v="1899-12-30T21:00:00"/>
    <d v="1899-12-30T21:15:00"/>
    <x v="16"/>
    <d v="1899-12-30T06:00:00"/>
    <x v="15"/>
    <d v="1899-12-30T06:20:00"/>
    <x v="3"/>
    <x v="2"/>
    <x v="2"/>
    <x v="0"/>
    <x v="0"/>
    <s v=""/>
    <x v="4"/>
    <x v="2"/>
    <n v="0"/>
    <x v="3"/>
    <x v="2"/>
    <n v="0"/>
    <n v="8.75"/>
    <n v="0"/>
    <n v="0"/>
    <x v="0"/>
    <n v="17.499999999999979"/>
    <n v="60.579567779960634"/>
    <x v="0"/>
    <n v="6.9233791748526521"/>
    <n v="0"/>
    <s v=""/>
    <n v="0"/>
    <x v="0"/>
    <n v="7.0787499999999905"/>
    <n v="24.504435166994071"/>
    <x v="0"/>
    <n v="813.04758257692197"/>
    <n v="2814.5183506886769"/>
    <n v="106.72576923076909"/>
    <n v="369.45148405621831"/>
    <n v="5.9548611111111036"/>
    <n v="20.61388070290327"/>
    <n v="2730575.3424657532"/>
    <n v="9452404.2306967713"/>
    <n v="0.11377397260273972"/>
    <n v="0.39385017627903218"/>
    <n v="0"/>
    <n v="0"/>
    <n v="3.461689587426326"/>
    <n v="3.461689587426326"/>
    <s v=""/>
  </r>
  <r>
    <n v="270"/>
    <x v="0"/>
    <x v="0"/>
    <n v="31"/>
    <x v="0"/>
    <x v="1"/>
    <x v="0"/>
    <x v="0"/>
    <x v="1"/>
    <s v="Bogotá D.C."/>
    <x v="0"/>
    <x v="1"/>
    <d v="1899-12-30T10:00:00"/>
    <d v="1899-12-30T11:30:00"/>
    <x v="7"/>
    <d v="1899-12-30T18:00:00"/>
    <x v="0"/>
    <d v="1899-12-30T19:15:00"/>
    <x v="1"/>
    <x v="1"/>
    <x v="1"/>
    <x v="0"/>
    <x v="0"/>
    <s v=""/>
    <x v="1"/>
    <x v="1"/>
    <n v="0"/>
    <x v="1"/>
    <x v="1"/>
    <n v="0"/>
    <n v="6.5"/>
    <n v="0"/>
    <n v="0"/>
    <x v="0"/>
    <n v="82.500000000000028"/>
    <n v="285.58939096267198"/>
    <x v="1"/>
    <n v="6.9233791748526521"/>
    <n v="0"/>
    <s v=""/>
    <n v="0"/>
    <x v="0"/>
    <n v="9.5687060000000059"/>
    <n v="33.123889925343832"/>
    <x v="0"/>
    <n v="275.85664130469581"/>
    <n v="954.93006282686451"/>
    <n v="33.97584014492756"/>
    <n v="117.61381205375709"/>
    <n v="28.072916666666675"/>
    <n v="97.179723313686992"/>
    <n v="1617000"/>
    <n v="5597552.0628683688"/>
    <n v="6.7375000000000004E-2"/>
    <n v="0.23323133595284873"/>
    <n v="0"/>
    <n v="0"/>
    <n v="3.461689587426326"/>
    <n v="3.461689587426326"/>
    <s v=""/>
  </r>
  <r>
    <n v="271"/>
    <x v="0"/>
    <x v="1"/>
    <n v="39"/>
    <x v="0"/>
    <x v="4"/>
    <x v="0"/>
    <x v="0"/>
    <x v="1"/>
    <s v="Mosquera"/>
    <x v="10"/>
    <x v="1"/>
    <d v="1899-12-30T04:20:00"/>
    <d v="1899-12-30T05:30:00"/>
    <x v="4"/>
    <d v="1899-12-30T12:15:00"/>
    <x v="5"/>
    <d v="1899-12-30T14:00:00"/>
    <x v="5"/>
    <x v="1"/>
    <x v="1"/>
    <x v="2"/>
    <x v="2"/>
    <s v=""/>
    <x v="5"/>
    <x v="1"/>
    <n v="0"/>
    <x v="4"/>
    <x v="2"/>
    <n v="3.461689587426326"/>
    <n v="6.75"/>
    <n v="15"/>
    <n v="51.925343811394889"/>
    <x v="2"/>
    <n v="87.500000000000057"/>
    <n v="302.89783889980373"/>
    <x v="1"/>
    <n v="6.9233791748526521"/>
    <n v="6.9233791748526521"/>
    <n v="0.84999999999999987"/>
    <n v="2.9424361493123765"/>
    <x v="3"/>
    <n v="18.645325166666666"/>
    <n v="64.544327983628023"/>
    <x v="2"/>
    <n v="598.52590342956034"/>
    <n v="2071.9108877070439"/>
    <n v="73.717349422302732"/>
    <n v="255.18658090785345"/>
    <n v="29.774305555555575"/>
    <n v="103.06940351451655"/>
    <n v="5145000"/>
    <n v="17810392.927308448"/>
    <n v="0.21437500000000001"/>
    <n v="0.74209970530451863"/>
    <n v="30"/>
    <n v="103.85068762278978"/>
    <n v="0"/>
    <n v="3.461689587426326"/>
    <s v=""/>
  </r>
  <r>
    <n v="272"/>
    <x v="0"/>
    <x v="1"/>
    <n v="50"/>
    <x v="2"/>
    <x v="1"/>
    <x v="0"/>
    <x v="0"/>
    <x v="0"/>
    <s v="Bogotá D.C."/>
    <x v="0"/>
    <x v="0"/>
    <d v="1899-12-30T06:00:00"/>
    <d v="1899-12-30T06:30:00"/>
    <x v="2"/>
    <d v="1899-12-30T21:00:00"/>
    <x v="9"/>
    <d v="1899-12-30T21:30:00"/>
    <x v="4"/>
    <x v="2"/>
    <x v="2"/>
    <x v="0"/>
    <x v="0"/>
    <s v=""/>
    <x v="3"/>
    <x v="2"/>
    <n v="0"/>
    <x v="4"/>
    <x v="2"/>
    <n v="0"/>
    <n v="14.500000000000002"/>
    <n v="0"/>
    <n v="0"/>
    <x v="0"/>
    <n v="30.000000000000014"/>
    <n v="103.85068762278983"/>
    <x v="2"/>
    <n v="6.9233791748526521"/>
    <n v="0"/>
    <s v=""/>
    <n v="0"/>
    <x v="0"/>
    <n v="9.6757879999999972"/>
    <n v="33.494574569744586"/>
    <x v="0"/>
    <n v="1719.926146465333"/>
    <n v="5953.8504323613297"/>
    <n v="225.7683866666666"/>
    <n v="781.54007329404033"/>
    <n v="10.208333333333337"/>
    <n v="35.338081204977094"/>
    <n v="5591369.8630136987"/>
    <n v="19355586.834243882"/>
    <n v="7.1684229012996134E-2"/>
    <n v="0.24814854915697285"/>
    <n v="0"/>
    <n v="0"/>
    <n v="3.461689587426326"/>
    <n v="3.461689587426326"/>
    <s v=""/>
  </r>
  <r>
    <n v="273"/>
    <x v="0"/>
    <x v="0"/>
    <n v="35"/>
    <x v="0"/>
    <x v="0"/>
    <x v="0"/>
    <x v="5"/>
    <x v="3"/>
    <s v="Bogotá D.C."/>
    <x v="2"/>
    <x v="0"/>
    <d v="1899-12-30T07:00:00"/>
    <d v="1899-12-30T07:20:00"/>
    <x v="3"/>
    <d v="1899-12-30T19:00:00"/>
    <x v="4"/>
    <d v="1899-12-30T19:20:00"/>
    <x v="4"/>
    <x v="2"/>
    <x v="2"/>
    <x v="0"/>
    <x v="0"/>
    <s v=""/>
    <x v="3"/>
    <x v="2"/>
    <n v="0"/>
    <x v="4"/>
    <x v="2"/>
    <n v="0"/>
    <n v="11.666666666666666"/>
    <n v="0"/>
    <n v="0"/>
    <x v="0"/>
    <n v="19.999999999999929"/>
    <n v="69.233791748526272"/>
    <x v="0"/>
    <n v="6.9233791748526521"/>
    <n v="0"/>
    <s v=""/>
    <n v="0"/>
    <x v="0"/>
    <n v="6.1"/>
    <n v="21.116306483300587"/>
    <x v="0"/>
    <n v="1084.3095666666666"/>
    <n v="3753.5431364767514"/>
    <n v="142.33333333333331"/>
    <n v="492.71381794368034"/>
    <n v="6.8055555555555314"/>
    <n v="23.558720803317968"/>
    <n v="10325799.08675799"/>
    <n v="35744711.180486396"/>
    <n v="6.8838660578386598E-2"/>
    <n v="0.238298074536576"/>
    <n v="0"/>
    <n v="0"/>
    <n v="3.461689587426326"/>
    <n v="3.461689587426326"/>
    <s v=""/>
  </r>
  <r>
    <n v="274"/>
    <x v="0"/>
    <x v="0"/>
    <n v="37"/>
    <x v="0"/>
    <x v="0"/>
    <x v="0"/>
    <x v="1"/>
    <x v="0"/>
    <s v="Chía"/>
    <x v="10"/>
    <x v="0"/>
    <d v="1899-12-30T06:30:00"/>
    <d v="1899-12-30T07:30:00"/>
    <x v="3"/>
    <d v="1899-12-30T16:30:00"/>
    <x v="1"/>
    <d v="1899-12-30T18:00:00"/>
    <x v="4"/>
    <x v="2"/>
    <x v="2"/>
    <x v="0"/>
    <x v="0"/>
    <s v=""/>
    <x v="3"/>
    <x v="2"/>
    <n v="0"/>
    <x v="4"/>
    <x v="2"/>
    <n v="0"/>
    <n v="9"/>
    <n v="0"/>
    <n v="0"/>
    <x v="0"/>
    <n v="75.000000000000014"/>
    <n v="259.62671905697448"/>
    <x v="1"/>
    <n v="6.9233791748526521"/>
    <n v="0"/>
    <s v=""/>
    <n v="0"/>
    <x v="0"/>
    <n v="24.896168500000002"/>
    <n v="86.182807263261296"/>
    <x v="2"/>
    <n v="1770.1740116652666"/>
    <n v="6127.7929441143415"/>
    <n v="232.36423933333333"/>
    <n v="804.3728677904387"/>
    <n v="25.520833333333339"/>
    <n v="88.34520301244271"/>
    <n v="1248493.1506849315"/>
    <n v="4321895.739699115"/>
    <n v="1.600632244467861E-2"/>
    <n v="5.5408919739732242E-2"/>
    <n v="0"/>
    <n v="0"/>
    <n v="3.461689587426326"/>
    <n v="3.461689587426326"/>
    <s v=""/>
  </r>
  <r>
    <n v="275"/>
    <x v="0"/>
    <x v="1"/>
    <n v="42"/>
    <x v="1"/>
    <x v="1"/>
    <x v="0"/>
    <x v="0"/>
    <x v="2"/>
    <s v="Bogotá D.C."/>
    <x v="0"/>
    <x v="0"/>
    <d v="1899-12-30T08:00:00"/>
    <d v="1899-12-30T08:30:00"/>
    <x v="1"/>
    <d v="1899-12-30T17:00:00"/>
    <x v="2"/>
    <d v="1899-12-30T17:30:00"/>
    <x v="0"/>
    <x v="0"/>
    <x v="0"/>
    <x v="3"/>
    <x v="1"/>
    <s v=""/>
    <x v="0"/>
    <x v="0"/>
    <n v="0"/>
    <x v="0"/>
    <x v="0"/>
    <n v="0"/>
    <n v="8.5"/>
    <n v="7.5"/>
    <n v="25.962671905697444"/>
    <x v="1"/>
    <n v="29.999999999999972"/>
    <n v="103.85068762278968"/>
    <x v="0"/>
    <n v="6.9233791748526521"/>
    <n v="6.9233791748526521"/>
    <n v="2.0362499999999999"/>
    <n v="7.0488654223968563"/>
    <x v="1"/>
    <n v="7.6612499999999937"/>
    <n v="26.520869351669919"/>
    <x v="0"/>
    <n v="6.1371464318181808"/>
    <n v="21.244895899535628"/>
    <n v="0.75588068181818191"/>
    <n v="2.6166242855867123"/>
    <n v="10.208333333333323"/>
    <n v="35.338081204977044"/>
    <n v="37589.04109589041"/>
    <n v="130121.59216298409"/>
    <n v="7.8310502283105018E-4"/>
    <n v="2.7108665033955016E-3"/>
    <n v="59.999999999999943"/>
    <n v="207.70137524557936"/>
    <n v="0"/>
    <n v="3.461689587426326"/>
    <s v=""/>
  </r>
  <r>
    <n v="276"/>
    <x v="0"/>
    <x v="0"/>
    <n v="29"/>
    <x v="3"/>
    <x v="0"/>
    <x v="0"/>
    <x v="0"/>
    <x v="2"/>
    <s v="Bogotá D.C."/>
    <x v="13"/>
    <x v="0"/>
    <d v="1899-12-30T07:30:00"/>
    <d v="1899-12-30T09:00:00"/>
    <x v="5"/>
    <d v="1899-12-30T16:00:00"/>
    <x v="1"/>
    <d v="1899-12-30T18:00:00"/>
    <x v="2"/>
    <x v="1"/>
    <x v="1"/>
    <x v="3"/>
    <x v="1"/>
    <s v=""/>
    <x v="2"/>
    <x v="1"/>
    <n v="0"/>
    <x v="2"/>
    <x v="1"/>
    <n v="0"/>
    <n v="6.9999999999999991"/>
    <n v="15"/>
    <n v="51.925343811394889"/>
    <x v="2"/>
    <n v="105.00000000000003"/>
    <n v="363.47740667976433"/>
    <x v="1"/>
    <n v="6.9233791748526521"/>
    <n v="6.9233791748526521"/>
    <n v="4.0724999999999998"/>
    <n v="14.097730844793713"/>
    <x v="5"/>
    <n v="17.594754999999992"/>
    <n v="60.907580176817262"/>
    <x v="2"/>
    <n v="22.302124637960002"/>
    <n v="77.203032636710262"/>
    <n v="2.7468376980441422"/>
    <n v="9.5086994576695059"/>
    <n v="35.729166666666679"/>
    <n v="123.68328421741981"/>
    <n v="289100"/>
    <n v="1000774.4597249508"/>
    <n v="6.0229166666666669E-3"/>
    <n v="2.0849467910936476E-2"/>
    <n v="30"/>
    <n v="103.85068762278978"/>
    <n v="0"/>
    <n v="3.461689587426326"/>
    <s v=""/>
  </r>
  <r>
    <n v="277"/>
    <x v="0"/>
    <x v="1"/>
    <n v="53"/>
    <x v="2"/>
    <x v="3"/>
    <x v="0"/>
    <x v="1"/>
    <x v="1"/>
    <s v="Bogotá D.C."/>
    <x v="4"/>
    <x v="0"/>
    <d v="1899-12-30T05:45:00"/>
    <d v="1899-12-30T07:00:00"/>
    <x v="3"/>
    <d v="1899-12-30T16:45:00"/>
    <x v="1"/>
    <d v="1899-12-30T18:20:00"/>
    <x v="2"/>
    <x v="1"/>
    <x v="1"/>
    <x v="0"/>
    <x v="0"/>
    <s v=""/>
    <x v="2"/>
    <x v="1"/>
    <n v="0"/>
    <x v="2"/>
    <x v="1"/>
    <n v="0"/>
    <n v="9.7499999999999982"/>
    <n v="0"/>
    <n v="0"/>
    <x v="0"/>
    <n v="85"/>
    <n v="294.24361493123769"/>
    <x v="1"/>
    <n v="6.9233791748526521"/>
    <n v="0"/>
    <s v=""/>
    <n v="0"/>
    <x v="0"/>
    <n v="14.600259999999992"/>
    <n v="50.541568015717061"/>
    <x v="1"/>
    <n v="87.268316084855726"/>
    <n v="302.09582110317444"/>
    <n v="10.74838852163461"/>
    <n v="37.207584626955168"/>
    <n v="28.923611111111114"/>
    <n v="100.12456341410173"/>
    <n v="1470000"/>
    <n v="5088683.6935166996"/>
    <n v="6.1249999999999999E-2"/>
    <n v="0.21202848722986248"/>
    <n v="0"/>
    <n v="0"/>
    <n v="3.461689587426326"/>
    <n v="3.461689587426326"/>
    <s v=""/>
  </r>
  <r>
    <n v="278"/>
    <x v="0"/>
    <x v="1"/>
    <n v="55"/>
    <x v="2"/>
    <x v="0"/>
    <x v="0"/>
    <x v="0"/>
    <x v="0"/>
    <s v="Funza"/>
    <x v="10"/>
    <x v="0"/>
    <d v="1899-12-30T04:45:00"/>
    <d v="1899-12-30T07:00:00"/>
    <x v="3"/>
    <d v="1899-12-30T17:00:00"/>
    <x v="2"/>
    <d v="1899-12-30T19:30:00"/>
    <x v="5"/>
    <x v="1"/>
    <x v="1"/>
    <x v="11"/>
    <x v="1"/>
    <s v=""/>
    <x v="5"/>
    <x v="1"/>
    <n v="0"/>
    <x v="5"/>
    <x v="1"/>
    <n v="0"/>
    <n v="10"/>
    <n v="45"/>
    <n v="155.77603143418466"/>
    <x v="3"/>
    <n v="142.5"/>
    <n v="493.29076620825145"/>
    <x v="3"/>
    <n v="6.9233791748526521"/>
    <n v="6.9233791748526521"/>
    <n v="20.504999999999999"/>
    <n v="70.981944990176814"/>
    <x v="4"/>
    <n v="24.553001999999992"/>
    <n v="84.994871363457733"/>
    <x v="2"/>
    <n v="131.88720276894722"/>
    <n v="456.55255654004912"/>
    <n v="16.243866731814371"/>
    <n v="56.231224325062712"/>
    <n v="48.489583333333336"/>
    <n v="167.85588572364114"/>
    <n v="3248700"/>
    <n v="11245990.962671906"/>
    <n v="4.165E-2"/>
    <n v="0.14417937131630648"/>
    <n v="0"/>
    <n v="0"/>
    <n v="3.461689587426326"/>
    <n v="3.461689587426326"/>
    <s v=""/>
  </r>
  <r>
    <n v="279"/>
    <x v="0"/>
    <x v="0"/>
    <n v="34"/>
    <x v="0"/>
    <x v="0"/>
    <x v="0"/>
    <x v="3"/>
    <x v="0"/>
    <s v="Bogotá D.C."/>
    <x v="7"/>
    <x v="1"/>
    <d v="1899-12-30T06:00:00"/>
    <d v="1899-12-30T07:00:00"/>
    <x v="3"/>
    <d v="1899-12-30T16:30:00"/>
    <x v="1"/>
    <d v="1899-12-30T17:30:00"/>
    <x v="4"/>
    <x v="2"/>
    <x v="2"/>
    <x v="0"/>
    <x v="0"/>
    <s v=""/>
    <x v="3"/>
    <x v="2"/>
    <n v="0"/>
    <x v="0"/>
    <x v="0"/>
    <n v="3.461689587426326"/>
    <n v="9.5"/>
    <n v="0"/>
    <n v="0"/>
    <x v="0"/>
    <n v="59.999999999999986"/>
    <n v="207.70137524557953"/>
    <x v="2"/>
    <n v="6.9233791748526521"/>
    <n v="0"/>
    <s v=""/>
    <n v="0"/>
    <x v="0"/>
    <n v="6.1208019999999976"/>
    <n v="21.188316550098222"/>
    <x v="0"/>
    <n v="362.66908001488866"/>
    <n v="1255.4477779690251"/>
    <n v="47.606237777777757"/>
    <n v="164.79801761187505"/>
    <n v="20.416666666666661"/>
    <n v="70.676162409954131"/>
    <n v="30753652.968036532"/>
    <n v="106459600.25477479"/>
    <n v="0.39427760215431451"/>
    <n v="1.3648666699330101"/>
    <n v="0"/>
    <n v="0"/>
    <n v="3.461689587426326"/>
    <n v="3.461689587426326"/>
    <s v=""/>
  </r>
  <r>
    <n v="280"/>
    <x v="0"/>
    <x v="0"/>
    <n v="35"/>
    <x v="0"/>
    <x v="0"/>
    <x v="0"/>
    <x v="3"/>
    <x v="1"/>
    <s v="Bogotá D.C."/>
    <x v="3"/>
    <x v="0"/>
    <d v="1899-12-30T06:45:00"/>
    <d v="1899-12-30T08:15:00"/>
    <x v="1"/>
    <d v="1899-12-30T16:30:00"/>
    <x v="1"/>
    <d v="1899-12-30T17:45:00"/>
    <x v="2"/>
    <x v="1"/>
    <x v="1"/>
    <x v="0"/>
    <x v="0"/>
    <s v=""/>
    <x v="2"/>
    <x v="1"/>
    <n v="0"/>
    <x v="2"/>
    <x v="1"/>
    <n v="0"/>
    <n v="8.25"/>
    <n v="0"/>
    <n v="0"/>
    <x v="0"/>
    <n v="82.500000000000028"/>
    <n v="285.58939096267198"/>
    <x v="1"/>
    <n v="6.9233791748526521"/>
    <n v="0"/>
    <s v=""/>
    <n v="0"/>
    <x v="0"/>
    <n v="26.017185000000012"/>
    <n v="90.063418408644438"/>
    <x v="2"/>
    <n v="155.50928026063707"/>
    <n v="538.32485622640968"/>
    <n v="19.153276216947123"/>
    <n v="66.302696845306144"/>
    <n v="28.072916666666675"/>
    <n v="97.179723313686992"/>
    <n v="1445500"/>
    <n v="5003872.298624754"/>
    <n v="6.0229166666666667E-2"/>
    <n v="0.20849467910936476"/>
    <n v="0"/>
    <n v="0"/>
    <n v="3.461689587426326"/>
    <n v="3.461689587426326"/>
    <s v=""/>
  </r>
  <r>
    <n v="281"/>
    <x v="0"/>
    <x v="0"/>
    <n v="47"/>
    <x v="1"/>
    <x v="0"/>
    <x v="0"/>
    <x v="3"/>
    <x v="1"/>
    <s v="Zipaquirá"/>
    <x v="10"/>
    <x v="0"/>
    <d v="1899-12-30T04:30:00"/>
    <d v="1899-12-30T06:50:00"/>
    <x v="2"/>
    <d v="1899-12-30T17:00:00"/>
    <x v="2"/>
    <d v="1899-12-30T20:00:00"/>
    <x v="5"/>
    <x v="1"/>
    <x v="1"/>
    <x v="11"/>
    <x v="1"/>
    <s v=""/>
    <x v="5"/>
    <x v="1"/>
    <n v="0"/>
    <x v="5"/>
    <x v="1"/>
    <n v="0"/>
    <n v="10.166666666666668"/>
    <n v="50"/>
    <n v="173.08447937131629"/>
    <x v="3"/>
    <n v="160"/>
    <n v="553.87033398821222"/>
    <x v="3"/>
    <n v="6.9233791748526521"/>
    <n v="6.9233791748526521"/>
    <n v="22.783333333333331"/>
    <n v="78.86882776686312"/>
    <x v="4"/>
    <n v="47.330137999999991"/>
    <n v="163.84224588605105"/>
    <x v="2"/>
    <n v="435.53843831597032"/>
    <n v="1507.6988768423178"/>
    <n v="53.643023735832386"/>
    <n v="185.69549670439423"/>
    <n v="54.444444444444436"/>
    <n v="188.4697664265444"/>
    <n v="6174000"/>
    <n v="21372471.512770139"/>
    <n v="0.25724999999999998"/>
    <n v="0.89051964636542225"/>
    <n v="0"/>
    <n v="0"/>
    <n v="3.461689587426326"/>
    <n v="3.461689587426326"/>
    <s v=""/>
  </r>
  <r>
    <n v="282"/>
    <x v="0"/>
    <x v="0"/>
    <n v="51"/>
    <x v="2"/>
    <x v="0"/>
    <x v="0"/>
    <x v="1"/>
    <x v="0"/>
    <s v="Bogotá D.C."/>
    <x v="2"/>
    <x v="0"/>
    <d v="1899-12-30T07:00:00"/>
    <d v="1899-12-30T08:00:00"/>
    <x v="1"/>
    <d v="1899-12-30T17:30:00"/>
    <x v="2"/>
    <d v="1899-12-30T18:35:00"/>
    <x v="7"/>
    <x v="2"/>
    <x v="4"/>
    <x v="0"/>
    <x v="0"/>
    <s v=""/>
    <x v="9"/>
    <x v="5"/>
    <n v="0"/>
    <x v="4"/>
    <x v="2"/>
    <n v="3.461689587426326"/>
    <n v="9.5"/>
    <n v="0"/>
    <n v="0"/>
    <x v="0"/>
    <n v="62.499999999999936"/>
    <n v="216.35559921414514"/>
    <x v="1"/>
    <n v="6.9233791748526521"/>
    <n v="0"/>
    <s v=""/>
    <n v="0"/>
    <x v="0"/>
    <n v="6.1"/>
    <n v="21.116306483300587"/>
    <x v="0"/>
    <n v="162.64643499999997"/>
    <n v="563.03147047151265"/>
    <n v="21.349999999999998"/>
    <n v="73.907072691552059"/>
    <n v="21.267361111111089"/>
    <n v="73.621002510368839"/>
    <n v="2646000"/>
    <n v="9159630.6483300589"/>
    <n v="3.3923076923076924E-2"/>
    <n v="0.11743116215807768"/>
    <n v="0"/>
    <n v="0"/>
    <n v="3.461689587426326"/>
    <n v="3.461689587426326"/>
    <s v=""/>
  </r>
  <r>
    <n v="283"/>
    <x v="0"/>
    <x v="0"/>
    <n v="49"/>
    <x v="1"/>
    <x v="0"/>
    <x v="0"/>
    <x v="3"/>
    <x v="1"/>
    <s v="Bogotá D.C."/>
    <x v="7"/>
    <x v="0"/>
    <d v="1899-12-30T05:30:00"/>
    <d v="1899-12-30T07:00:00"/>
    <x v="3"/>
    <d v="1899-12-30T16:00:00"/>
    <x v="1"/>
    <d v="1899-12-30T17:30:00"/>
    <x v="1"/>
    <x v="1"/>
    <x v="1"/>
    <x v="5"/>
    <x v="1"/>
    <s v=""/>
    <x v="1"/>
    <x v="1"/>
    <n v="0"/>
    <x v="3"/>
    <x v="2"/>
    <n v="3.461689587426326"/>
    <n v="8.9999999999999982"/>
    <n v="12.5"/>
    <n v="43.271119842829073"/>
    <x v="1"/>
    <n v="90.000000000000028"/>
    <n v="311.55206286836943"/>
    <x v="1"/>
    <n v="6.9233791748526521"/>
    <n v="6.9233791748526521"/>
    <n v="3.75"/>
    <n v="12.981335952848722"/>
    <x v="5"/>
    <n v="8.623818"/>
    <n v="29.852980974459726"/>
    <x v="0"/>
    <n v="122.74722582606522"/>
    <n v="424.91279352755777"/>
    <n v="15.543417826086955"/>
    <n v="53.806487641581953"/>
    <n v="30.625000000000011"/>
    <n v="106.01424361493127"/>
    <n v="1690500"/>
    <n v="5851986.2475442039"/>
    <n v="7.04375E-2"/>
    <n v="0.24383276031434184"/>
    <n v="0"/>
    <n v="0"/>
    <n v="3.461689587426326"/>
    <n v="3.461689587426326"/>
    <s v=""/>
  </r>
  <r>
    <n v="284"/>
    <x v="0"/>
    <x v="1"/>
    <n v="48"/>
    <x v="1"/>
    <x v="0"/>
    <x v="0"/>
    <x v="0"/>
    <x v="0"/>
    <s v="Bogotá D.C."/>
    <x v="4"/>
    <x v="0"/>
    <d v="1899-12-30T05:45:00"/>
    <d v="1899-12-30T06:15:00"/>
    <x v="2"/>
    <d v="1899-12-30T16:00:00"/>
    <x v="1"/>
    <d v="1899-12-30T17:30:00"/>
    <x v="2"/>
    <x v="1"/>
    <x v="1"/>
    <x v="0"/>
    <x v="0"/>
    <s v=""/>
    <x v="3"/>
    <x v="2"/>
    <n v="0"/>
    <x v="2"/>
    <x v="1"/>
    <n v="0"/>
    <n v="9.7499999999999982"/>
    <n v="0"/>
    <n v="0"/>
    <x v="0"/>
    <n v="60.000000000000007"/>
    <n v="0"/>
    <x v="1"/>
    <n v="0"/>
    <n v="0"/>
    <s v=""/>
    <n v="0"/>
    <x v="0"/>
    <n v="14.13513"/>
    <n v="0"/>
    <x v="1"/>
    <n v="33.795260981394229"/>
    <n v="0"/>
    <n v="4.1623880408653848"/>
    <n v="0"/>
    <n v="20.416666666666671"/>
    <n v="0"/>
    <n v="1156400"/>
    <n v="0"/>
    <n v="1.4825641025641026E-2"/>
    <n v="0"/>
    <n v="0"/>
    <n v="0"/>
    <n v="0"/>
    <n v="0"/>
    <s v="Revisar horas diligenciadas"/>
  </r>
  <r>
    <n v="285"/>
    <x v="0"/>
    <x v="0"/>
    <n v="48"/>
    <x v="1"/>
    <x v="0"/>
    <x v="0"/>
    <x v="0"/>
    <x v="1"/>
    <s v="Bogotá D.C."/>
    <x v="0"/>
    <x v="0"/>
    <d v="1899-12-30T16:30:00"/>
    <d v="1899-12-30T06:30:00"/>
    <x v="2"/>
    <d v="1899-12-30T16:30:00"/>
    <x v="1"/>
    <d v="1899-12-30T17:30:00"/>
    <x v="1"/>
    <x v="1"/>
    <x v="1"/>
    <x v="0"/>
    <x v="0"/>
    <s v=""/>
    <x v="1"/>
    <x v="1"/>
    <n v="0"/>
    <x v="1"/>
    <x v="1"/>
    <n v="0"/>
    <n v="10"/>
    <n v="0"/>
    <n v="0"/>
    <x v="0"/>
    <n v="449.99999999999989"/>
    <n v="0"/>
    <x v="3"/>
    <n v="0"/>
    <n v="0"/>
    <s v=""/>
    <n v="0"/>
    <x v="0"/>
    <n v="9.6757879999999972"/>
    <n v="0"/>
    <x v="0"/>
    <n v="232.45309411536223"/>
    <n v="0"/>
    <n v="28.63004903381642"/>
    <n v="0"/>
    <n v="153.12499999999997"/>
    <n v="0"/>
    <n v="14700"/>
    <n v="0"/>
    <n v="6.1249999999999998E-4"/>
    <n v="0"/>
    <n v="0"/>
    <n v="0"/>
    <n v="0"/>
    <n v="0"/>
    <s v="Revisar horas diligenciadas"/>
  </r>
  <r>
    <n v="286"/>
    <x v="0"/>
    <x v="0"/>
    <n v="40"/>
    <x v="1"/>
    <x v="0"/>
    <x v="0"/>
    <x v="1"/>
    <x v="3"/>
    <s v="Bogotá D.C."/>
    <x v="9"/>
    <x v="0"/>
    <d v="1899-12-30T08:30:00"/>
    <d v="1899-12-30T09:00:00"/>
    <x v="5"/>
    <d v="1899-12-30T17:30:00"/>
    <x v="2"/>
    <d v="1899-12-30T18:00:00"/>
    <x v="7"/>
    <x v="2"/>
    <x v="4"/>
    <x v="0"/>
    <x v="0"/>
    <s v=""/>
    <x v="9"/>
    <x v="5"/>
    <n v="0"/>
    <x v="9"/>
    <x v="4"/>
    <n v="0"/>
    <n v="8.5"/>
    <n v="0"/>
    <n v="0"/>
    <x v="0"/>
    <n v="30.000000000000014"/>
    <n v="103.85068762278983"/>
    <x v="2"/>
    <n v="6.9233791748526521"/>
    <n v="0"/>
    <s v=""/>
    <n v="0"/>
    <x v="0"/>
    <n v="5.8483849999999933"/>
    <n v="20.24529345776029"/>
    <x v="0"/>
    <n v="138.61114327977759"/>
    <n v="479.82875139286466"/>
    <n v="18.194975555555537"/>
    <n v="62.985357424143132"/>
    <n v="10.208333333333337"/>
    <n v="35.338081204977094"/>
    <n v="0"/>
    <n v="0"/>
    <n v="0"/>
    <n v="0"/>
    <n v="0"/>
    <n v="0"/>
    <n v="3.461689587426326"/>
    <n v="3.461689587426326"/>
    <s v=""/>
  </r>
  <r>
    <n v="287"/>
    <x v="0"/>
    <x v="0"/>
    <n v="38"/>
    <x v="0"/>
    <x v="0"/>
    <x v="0"/>
    <x v="0"/>
    <x v="0"/>
    <s v="Bogotá D.C."/>
    <x v="7"/>
    <x v="0"/>
    <d v="1899-12-30T07:30:00"/>
    <d v="1899-12-30T09:00:00"/>
    <x v="5"/>
    <d v="1899-12-30T18:30:00"/>
    <x v="0"/>
    <d v="1899-12-30T20:00:00"/>
    <x v="1"/>
    <x v="1"/>
    <x v="1"/>
    <x v="0"/>
    <x v="0"/>
    <s v=""/>
    <x v="1"/>
    <x v="1"/>
    <n v="0"/>
    <x v="1"/>
    <x v="1"/>
    <n v="0"/>
    <n v="9.5"/>
    <n v="0"/>
    <n v="0"/>
    <x v="0"/>
    <n v="90"/>
    <n v="311.55206286836932"/>
    <x v="1"/>
    <n v="6.9233791748526521"/>
    <n v="0"/>
    <s v=""/>
    <n v="0"/>
    <x v="0"/>
    <n v="8.623818"/>
    <n v="29.852980974459726"/>
    <x v="0"/>
    <n v="124.30821203530435"/>
    <n v="430.31644323419698"/>
    <n v="15.310401521739129"/>
    <n v="52.999857527120518"/>
    <n v="30.625"/>
    <n v="106.01424361493123"/>
    <n v="882000"/>
    <n v="3053210.2161100195"/>
    <n v="1.1307692307692309E-2"/>
    <n v="3.9143720719359225E-2"/>
    <n v="0"/>
    <n v="0"/>
    <n v="3.461689587426326"/>
    <n v="3.461689587426326"/>
    <s v=""/>
  </r>
  <r>
    <n v="288"/>
    <x v="0"/>
    <x v="1"/>
    <n v="32"/>
    <x v="0"/>
    <x v="0"/>
    <x v="0"/>
    <x v="1"/>
    <x v="4"/>
    <s v="Bogotá D.C."/>
    <x v="2"/>
    <x v="0"/>
    <d v="1899-12-30T07:00:00"/>
    <d v="1899-12-30T19:00:00"/>
    <x v="10"/>
    <d v="1899-12-30T17:00:00"/>
    <x v="2"/>
    <d v="1899-12-30T20:00:00"/>
    <x v="8"/>
    <x v="1"/>
    <x v="1"/>
    <x v="0"/>
    <x v="0"/>
    <s v=""/>
    <x v="8"/>
    <x v="1"/>
    <n v="0"/>
    <x v="11"/>
    <x v="1"/>
    <n v="0"/>
    <n v="22"/>
    <n v="0"/>
    <n v="0"/>
    <x v="0"/>
    <n v="449.99999999999994"/>
    <n v="0"/>
    <x v="3"/>
    <n v="0"/>
    <n v="0"/>
    <s v=""/>
    <n v="0"/>
    <x v="0"/>
    <n v="6.1"/>
    <n v="0"/>
    <x v="0"/>
    <n v="569.26252249999993"/>
    <n v="0"/>
    <n v="74.724999999999994"/>
    <n v="0"/>
    <n v="153.12499999999997"/>
    <n v="0"/>
    <n v="1470"/>
    <n v="0"/>
    <n v="1.3611111111111111E-5"/>
    <n v="0"/>
    <n v="0"/>
    <n v="0"/>
    <n v="0"/>
    <n v="0"/>
    <s v="Revisar horario laboral"/>
  </r>
  <r>
    <n v="289"/>
    <x v="0"/>
    <x v="0"/>
    <n v="45"/>
    <x v="1"/>
    <x v="0"/>
    <x v="3"/>
    <x v="1"/>
    <x v="0"/>
    <s v="Bogotá D.C."/>
    <x v="16"/>
    <x v="0"/>
    <d v="1899-12-30T06:30:00"/>
    <d v="1899-12-30T06:45:00"/>
    <x v="2"/>
    <d v="1899-12-30T18:00:00"/>
    <x v="0"/>
    <d v="1899-12-30T18:30:00"/>
    <x v="7"/>
    <x v="2"/>
    <x v="4"/>
    <x v="0"/>
    <x v="0"/>
    <s v=""/>
    <x v="9"/>
    <x v="5"/>
    <n v="0"/>
    <x v="9"/>
    <x v="4"/>
    <n v="0"/>
    <n v="11.25"/>
    <n v="0"/>
    <n v="0"/>
    <x v="0"/>
    <n v="22.500000000000039"/>
    <n v="77.888015717092472"/>
    <x v="0"/>
    <n v="6.9233791748526521"/>
    <n v="0"/>
    <s v=""/>
    <n v="0"/>
    <x v="0"/>
    <n v="4.4969639999999913"/>
    <n v="15.56709345383101"/>
    <x v="3"/>
    <n v="239.80825013879948"/>
    <n v="830.14172248440991"/>
    <n v="31.478747999999932"/>
    <n v="108.96965417681704"/>
    <n v="7.6562500000000133"/>
    <n v="26.503560903732854"/>
    <n v="0"/>
    <n v="0"/>
    <n v="0"/>
    <n v="0"/>
    <n v="0"/>
    <n v="0"/>
    <n v="3.461689587426326"/>
    <n v="3.461689587426326"/>
    <s v=""/>
  </r>
  <r>
    <n v="290"/>
    <x v="0"/>
    <x v="1"/>
    <n v="43"/>
    <x v="1"/>
    <x v="0"/>
    <x v="0"/>
    <x v="0"/>
    <x v="4"/>
    <s v="Bogotá D.C."/>
    <x v="0"/>
    <x v="0"/>
    <d v="1899-12-30T08:30:00"/>
    <d v="1899-12-30T08:45:00"/>
    <x v="1"/>
    <d v="1899-12-30T19:00:00"/>
    <x v="4"/>
    <d v="1899-12-30T19:25:00"/>
    <x v="3"/>
    <x v="2"/>
    <x v="2"/>
    <x v="0"/>
    <x v="0"/>
    <s v=""/>
    <x v="4"/>
    <x v="2"/>
    <n v="0"/>
    <x v="3"/>
    <x v="2"/>
    <n v="0"/>
    <n v="10.25"/>
    <n v="0"/>
    <n v="0"/>
    <x v="0"/>
    <n v="20.000000000000007"/>
    <n v="69.233791748526542"/>
    <x v="0"/>
    <n v="6.9233791748526521"/>
    <n v="0"/>
    <s v=""/>
    <n v="0"/>
    <x v="0"/>
    <n v="7.8716439999999874"/>
    <n v="27.24918807072687"/>
    <x v="0"/>
    <n v="226.02935282027659"/>
    <n v="782.44345711066273"/>
    <n v="29.670042769230722"/>
    <n v="102.70847811273974"/>
    <n v="6.8055555555555571"/>
    <n v="23.558720803318057"/>
    <n v="1600219.1780821916"/>
    <n v="5539462.0663670367"/>
    <n v="1.4816844241501774E-2"/>
    <n v="5.1291315429324413E-2"/>
    <n v="0"/>
    <n v="0"/>
    <n v="3.461689587426326"/>
    <n v="3.461689587426326"/>
    <s v=""/>
  </r>
  <r>
    <n v="291"/>
    <x v="0"/>
    <x v="0"/>
    <n v="33"/>
    <x v="0"/>
    <x v="0"/>
    <x v="0"/>
    <x v="1"/>
    <x v="0"/>
    <s v="Bogotá D.C."/>
    <x v="4"/>
    <x v="0"/>
    <d v="1899-12-30T08:00:00"/>
    <d v="1899-12-30T09:30:00"/>
    <x v="5"/>
    <d v="1899-12-30T17:00:00"/>
    <x v="2"/>
    <d v="1899-12-30T18:30:00"/>
    <x v="2"/>
    <x v="1"/>
    <x v="1"/>
    <x v="0"/>
    <x v="0"/>
    <s v=""/>
    <x v="2"/>
    <x v="1"/>
    <n v="0"/>
    <x v="2"/>
    <x v="1"/>
    <n v="0"/>
    <n v="7.5000000000000018"/>
    <n v="0"/>
    <n v="0"/>
    <x v="0"/>
    <n v="90"/>
    <n v="311.55206286836932"/>
    <x v="1"/>
    <n v="6.9233791748526521"/>
    <n v="0"/>
    <s v=""/>
    <n v="0"/>
    <x v="0"/>
    <n v="14.600259999999992"/>
    <n v="50.541568015717061"/>
    <x v="1"/>
    <n v="34.907326433942288"/>
    <n v="120.83832844126977"/>
    <n v="4.2993554086538435"/>
    <n v="14.883033850782066"/>
    <n v="30.625"/>
    <n v="106.01424361493123"/>
    <n v="588000"/>
    <n v="2035473.4774066797"/>
    <n v="7.5384615384615382E-3"/>
    <n v="2.6095813812906148E-2"/>
    <n v="0"/>
    <n v="0"/>
    <n v="3.461689587426326"/>
    <n v="3.461689587426326"/>
    <s v=""/>
  </r>
  <r>
    <n v="292"/>
    <x v="0"/>
    <x v="0"/>
    <n v="59"/>
    <x v="2"/>
    <x v="0"/>
    <x v="0"/>
    <x v="1"/>
    <x v="1"/>
    <s v="Bogotá D.C."/>
    <x v="9"/>
    <x v="0"/>
    <d v="1899-12-30T06:00:00"/>
    <d v="1899-12-30T07:00:00"/>
    <x v="3"/>
    <d v="1899-12-30T16:30:00"/>
    <x v="1"/>
    <d v="1899-12-30T17:45:00"/>
    <x v="1"/>
    <x v="1"/>
    <x v="1"/>
    <x v="2"/>
    <x v="2"/>
    <s v=""/>
    <x v="1"/>
    <x v="1"/>
    <n v="0"/>
    <x v="1"/>
    <x v="1"/>
    <n v="0"/>
    <n v="9.5"/>
    <n v="15"/>
    <n v="51.925343811394889"/>
    <x v="2"/>
    <n v="67.500000000000043"/>
    <n v="233.66404715127715"/>
    <x v="1"/>
    <n v="6.9233791748526521"/>
    <n v="6.9233791748526521"/>
    <n v="0.84999999999999987"/>
    <n v="2.9424361493123765"/>
    <x v="3"/>
    <n v="5.8483849999999933"/>
    <n v="20.24529345776029"/>
    <x v="0"/>
    <n v="72.049329243043388"/>
    <n v="249.4124128216944"/>
    <n v="8.8739443840579604"/>
    <n v="30.718840873693765"/>
    <n v="22.968750000000014"/>
    <n v="79.51068271119847"/>
    <n v="882000"/>
    <n v="3053210.2161100195"/>
    <n v="3.6749999999999998E-2"/>
    <n v="0.12721709233791748"/>
    <n v="30"/>
    <n v="103.85068762278978"/>
    <n v="0"/>
    <n v="3.461689587426326"/>
    <s v=""/>
  </r>
  <r>
    <n v="293"/>
    <x v="0"/>
    <x v="0"/>
    <n v="45"/>
    <x v="1"/>
    <x v="0"/>
    <x v="0"/>
    <x v="1"/>
    <x v="3"/>
    <s v="Bogotá D.C."/>
    <x v="12"/>
    <x v="0"/>
    <d v="1899-12-30T07:00:00"/>
    <d v="1899-12-30T07:50:00"/>
    <x v="3"/>
    <d v="1899-12-30T18:00:00"/>
    <x v="0"/>
    <d v="1899-12-30T19:05:00"/>
    <x v="2"/>
    <x v="1"/>
    <x v="1"/>
    <x v="1"/>
    <x v="1"/>
    <s v=""/>
    <x v="2"/>
    <x v="1"/>
    <n v="0"/>
    <x v="2"/>
    <x v="1"/>
    <n v="0"/>
    <n v="10.166666666666666"/>
    <n v="10"/>
    <n v="34.616895874263264"/>
    <x v="1"/>
    <n v="57.499999999999957"/>
    <n v="199.0471512770136"/>
    <x v="2"/>
    <n v="6.9233791748526521"/>
    <n v="6.9233791748526521"/>
    <n v="2.7666666666666666"/>
    <n v="9.5773411918795013"/>
    <x v="1"/>
    <n v="10.130378999999991"/>
    <n v="35.068227500982282"/>
    <x v="1"/>
    <n v="110.48116215889492"/>
    <n v="382.45148865220597"/>
    <n v="13.607395083123329"/>
    <n v="47.104577871244217"/>
    <n v="19.565972222222207"/>
    <n v="67.731322309539351"/>
    <n v="1641500"/>
    <n v="5682363.4577603145"/>
    <n v="1.0943333333333333E-2"/>
    <n v="3.7882423051735427E-2"/>
    <n v="0"/>
    <n v="0"/>
    <n v="3.461689587426326"/>
    <n v="3.461689587426326"/>
    <s v=""/>
  </r>
  <r>
    <n v="294"/>
    <x v="0"/>
    <x v="0"/>
    <n v="53"/>
    <x v="2"/>
    <x v="2"/>
    <x v="0"/>
    <x v="5"/>
    <x v="0"/>
    <s v="Cota"/>
    <x v="10"/>
    <x v="0"/>
    <d v="1899-12-30T06:30:00"/>
    <d v="1899-12-30T08:00:00"/>
    <x v="1"/>
    <d v="1899-12-30T17:00:00"/>
    <x v="2"/>
    <d v="1899-12-30T18:30:00"/>
    <x v="7"/>
    <x v="2"/>
    <x v="4"/>
    <x v="11"/>
    <x v="1"/>
    <s v=""/>
    <x v="2"/>
    <x v="1"/>
    <n v="3.461689587426326"/>
    <x v="6"/>
    <x v="3"/>
    <n v="3.461689587426326"/>
    <n v="9.0000000000000018"/>
    <n v="22.5"/>
    <n v="77.88801571709233"/>
    <x v="2"/>
    <n v="90"/>
    <n v="311.55206286836932"/>
    <x v="1"/>
    <n v="6.9233791748526521"/>
    <n v="6.9233791748526521"/>
    <n v="10.2525"/>
    <n v="35.490972495088407"/>
    <x v="4"/>
    <n v="21.308419000000001"/>
    <n v="73.763132176817294"/>
    <x v="2"/>
    <n v="331.55643283860195"/>
    <n v="1147.7454512016043"/>
    <n v="43.224314757211538"/>
    <n v="149.62916031867726"/>
    <n v="30.625"/>
    <n v="106.01424361493123"/>
    <n v="2499000"/>
    <n v="8650762.2789783888"/>
    <n v="3.2038461538461536E-2"/>
    <n v="0.11090720870485113"/>
    <n v="0"/>
    <n v="0"/>
    <n v="3.461689587426326"/>
    <n v="3.461689587426326"/>
    <s v=""/>
  </r>
  <r>
    <n v="295"/>
    <x v="0"/>
    <x v="0"/>
    <n v="38"/>
    <x v="0"/>
    <x v="0"/>
    <x v="0"/>
    <x v="0"/>
    <x v="1"/>
    <s v="Bogotá D.C."/>
    <x v="0"/>
    <x v="0"/>
    <d v="1899-12-30T08:00:00"/>
    <d v="1899-12-30T08:30:00"/>
    <x v="1"/>
    <d v="1899-12-30T18:00:00"/>
    <x v="0"/>
    <d v="1899-12-30T19:00:00"/>
    <x v="1"/>
    <x v="1"/>
    <x v="1"/>
    <x v="0"/>
    <x v="0"/>
    <s v=""/>
    <x v="2"/>
    <x v="1"/>
    <n v="3.461689587426326"/>
    <x v="1"/>
    <x v="1"/>
    <n v="0"/>
    <n v="9.5"/>
    <n v="0"/>
    <n v="0"/>
    <x v="0"/>
    <n v="45"/>
    <n v="155.77603143418466"/>
    <x v="2"/>
    <n v="6.9233791748526521"/>
    <n v="0"/>
    <s v=""/>
    <n v="0"/>
    <x v="0"/>
    <n v="8.987894000000006"/>
    <n v="31.113299072691571"/>
    <x v="0"/>
    <n v="215.92698908666677"/>
    <n v="747.47220976563233"/>
    <n v="26.594613888888908"/>
    <n v="92.062297980790291"/>
    <n v="15.3125"/>
    <n v="53.007121807465616"/>
    <n v="1372000"/>
    <n v="4749438.1139489189"/>
    <n v="5.7166666666666664E-2"/>
    <n v="0.19789325474787164"/>
    <n v="0"/>
    <n v="0"/>
    <n v="3.461689587426326"/>
    <n v="3.461689587426326"/>
    <s v=""/>
  </r>
  <r>
    <n v="296"/>
    <x v="0"/>
    <x v="0"/>
    <n v="35"/>
    <x v="0"/>
    <x v="0"/>
    <x v="0"/>
    <x v="0"/>
    <x v="4"/>
    <s v="Bogotá D.C."/>
    <x v="12"/>
    <x v="0"/>
    <d v="1899-12-30T06:00:00"/>
    <d v="1899-12-30T06:50:00"/>
    <x v="2"/>
    <d v="1899-12-30T17:00:00"/>
    <x v="2"/>
    <d v="1899-12-30T18:30:00"/>
    <x v="10"/>
    <x v="2"/>
    <x v="4"/>
    <x v="0"/>
    <x v="0"/>
    <s v=""/>
    <x v="14"/>
    <x v="5"/>
    <n v="0"/>
    <x v="7"/>
    <x v="4"/>
    <n v="0"/>
    <n v="10.166666666666668"/>
    <n v="0"/>
    <n v="0"/>
    <x v="0"/>
    <n v="70"/>
    <n v="242.31827111984282"/>
    <x v="1"/>
    <n v="6.9233791748526521"/>
    <n v="0"/>
    <s v=""/>
    <n v="0"/>
    <x v="0"/>
    <n v="10.130378999999991"/>
    <n v="35.068227500982282"/>
    <x v="1"/>
    <n v="193.92501398641519"/>
    <n v="671.30820165827811"/>
    <n v="25.455824153846127"/>
    <n v="88.120161412724698"/>
    <n v="23.819444444444446"/>
    <n v="82.455522811613193"/>
    <n v="588000"/>
    <n v="2035473.4774066797"/>
    <n v="5.4444444444444445E-3"/>
    <n v="1.8846976642654441E-2"/>
    <n v="0"/>
    <n v="0"/>
    <n v="3.461689587426326"/>
    <n v="3.461689587426326"/>
    <s v=""/>
  </r>
  <r>
    <n v="297"/>
    <x v="0"/>
    <x v="0"/>
    <n v="37"/>
    <x v="0"/>
    <x v="0"/>
    <x v="0"/>
    <x v="1"/>
    <x v="3"/>
    <s v="Bogotá D.C."/>
    <x v="4"/>
    <x v="0"/>
    <d v="1899-12-30T07:00:00"/>
    <d v="1899-12-30T08:30:00"/>
    <x v="1"/>
    <d v="1899-12-30T19:00:00"/>
    <x v="4"/>
    <d v="1899-12-30T20:30:00"/>
    <x v="4"/>
    <x v="2"/>
    <x v="2"/>
    <x v="0"/>
    <x v="0"/>
    <s v=""/>
    <x v="3"/>
    <x v="2"/>
    <n v="0"/>
    <x v="4"/>
    <x v="2"/>
    <n v="0"/>
    <n v="10.499999999999998"/>
    <n v="0"/>
    <n v="0"/>
    <x v="0"/>
    <n v="90"/>
    <n v="311.55206286836932"/>
    <x v="1"/>
    <n v="6.9233791748526521"/>
    <n v="0"/>
    <s v=""/>
    <n v="0"/>
    <x v="0"/>
    <n v="14.600259999999992"/>
    <n v="50.541568015717061"/>
    <x v="1"/>
    <n v="2595.278949806665"/>
    <n v="8984.0501170124626"/>
    <n v="340.6727333333331"/>
    <n v="1179.3032537000647"/>
    <n v="30.625"/>
    <n v="106.01424361493123"/>
    <n v="2712899.5433789957"/>
    <n v="9391216.1010487042"/>
    <n v="1.8085996955859971E-2"/>
    <n v="6.2608107340324695E-2"/>
    <n v="0"/>
    <n v="0"/>
    <n v="3.461689587426326"/>
    <n v="3.461689587426326"/>
    <s v=""/>
  </r>
  <r>
    <n v="298"/>
    <x v="0"/>
    <x v="0"/>
    <n v="53"/>
    <x v="2"/>
    <x v="3"/>
    <x v="0"/>
    <x v="1"/>
    <x v="3"/>
    <s v="Bogotá D.C."/>
    <x v="16"/>
    <x v="0"/>
    <d v="1899-12-30T07:50:00"/>
    <d v="1899-12-30T08:10:00"/>
    <x v="1"/>
    <d v="1899-12-30T19:30:00"/>
    <x v="4"/>
    <d v="1899-12-30T19:45:00"/>
    <x v="8"/>
    <x v="1"/>
    <x v="1"/>
    <x v="0"/>
    <x v="0"/>
    <s v=""/>
    <x v="7"/>
    <x v="4"/>
    <n v="3.461689587426326"/>
    <x v="11"/>
    <x v="1"/>
    <n v="0"/>
    <n v="11.333333333333334"/>
    <n v="0"/>
    <n v="0"/>
    <x v="0"/>
    <n v="17.499999999999936"/>
    <n v="60.579567779960485"/>
    <x v="0"/>
    <n v="6.9233791748526521"/>
    <n v="0"/>
    <s v=""/>
    <n v="0"/>
    <x v="0"/>
    <n v="4.4969639999999913"/>
    <n v="15.56709345383101"/>
    <x v="3"/>
    <n v="699.44072957149865"/>
    <n v="2421.2466905795295"/>
    <n v="91.813014999999822"/>
    <n v="317.8281580157165"/>
    <n v="5.9548611111110894"/>
    <n v="20.61388070290322"/>
    <n v="6125000"/>
    <n v="21202848.722986247"/>
    <n v="4.0833333333333333E-2"/>
    <n v="0.14135232481990831"/>
    <n v="0"/>
    <n v="0"/>
    <n v="3.461689587426326"/>
    <n v="3.461689587426326"/>
    <s v=""/>
  </r>
  <r>
    <n v="299"/>
    <x v="0"/>
    <x v="0"/>
    <n v="33"/>
    <x v="0"/>
    <x v="0"/>
    <x v="0"/>
    <x v="1"/>
    <x v="0"/>
    <s v="Bogotá D.C."/>
    <x v="12"/>
    <x v="0"/>
    <d v="1899-12-30T09:00:00"/>
    <d v="1899-12-30T09:35:00"/>
    <x v="5"/>
    <d v="1899-12-30T14:30:00"/>
    <x v="11"/>
    <d v="1899-12-30T15:10:00"/>
    <x v="2"/>
    <x v="1"/>
    <x v="1"/>
    <x v="2"/>
    <x v="2"/>
    <s v=""/>
    <x v="0"/>
    <x v="0"/>
    <n v="3.461689587426326"/>
    <x v="0"/>
    <x v="0"/>
    <n v="3.461689587426326"/>
    <n v="4.9166666666666652"/>
    <n v="15"/>
    <n v="51.925343811394889"/>
    <x v="2"/>
    <n v="37.500000000000028"/>
    <n v="129.81335952848733"/>
    <x v="2"/>
    <n v="6.9233791748526521"/>
    <n v="6.9233791748526521"/>
    <n v="0.84999999999999987"/>
    <n v="2.9424361493123765"/>
    <x v="3"/>
    <n v="10.130378999999991"/>
    <n v="35.068227500982282"/>
    <x v="1"/>
    <n v="22.188181524418248"/>
    <n v="76.808596947003835"/>
    <n v="2.7328039122596128"/>
    <n v="9.4601188475470295"/>
    <n v="12.760416666666677"/>
    <n v="44.172601506221383"/>
    <n v="568400"/>
    <n v="1967624.3614931237"/>
    <n v="7.2871794871794873E-3"/>
    <n v="2.5225953352475947E-2"/>
    <n v="30"/>
    <n v="103.85068762278978"/>
    <n v="0"/>
    <n v="3.461689587426326"/>
    <s v=""/>
  </r>
  <r>
    <n v="300"/>
    <x v="0"/>
    <x v="1"/>
    <n v="39"/>
    <x v="0"/>
    <x v="1"/>
    <x v="0"/>
    <x v="1"/>
    <x v="0"/>
    <s v="Bogotá D.C."/>
    <x v="2"/>
    <x v="0"/>
    <d v="1899-12-30T07:50:00"/>
    <d v="1899-12-30T08:00:00"/>
    <x v="1"/>
    <d v="1899-12-30T16:50:00"/>
    <x v="1"/>
    <d v="1899-12-30T17:05:00"/>
    <x v="2"/>
    <x v="1"/>
    <x v="1"/>
    <x v="0"/>
    <x v="0"/>
    <s v=""/>
    <x v="0"/>
    <x v="0"/>
    <n v="3.461689587426326"/>
    <x v="2"/>
    <x v="1"/>
    <n v="0"/>
    <n v="8.8333333333333321"/>
    <n v="0"/>
    <n v="0"/>
    <x v="0"/>
    <n v="12.499999999999956"/>
    <n v="43.271119842828924"/>
    <x v="0"/>
    <n v="6.9233791748526521"/>
    <n v="0"/>
    <s v=""/>
    <n v="0"/>
    <x v="0"/>
    <n v="5.3283333333333243"/>
    <n v="18.445036018336577"/>
    <x v="0"/>
    <n v="12.739353341346133"/>
    <n v="44.099686812282684"/>
    <n v="1.5690404647435872"/>
    <n v="5.4315310390534393"/>
    <n v="4.2534722222222072"/>
    <n v="14.72420050207373"/>
    <n v="578200"/>
    <n v="2001548.9194499017"/>
    <n v="7.4128205128205131E-3"/>
    <n v="2.5660883582691047E-2"/>
    <n v="0"/>
    <n v="0"/>
    <n v="3.461689587426326"/>
    <n v="3.461689587426326"/>
    <s v=""/>
  </r>
  <r>
    <n v="301"/>
    <x v="0"/>
    <x v="0"/>
    <n v="44"/>
    <x v="1"/>
    <x v="0"/>
    <x v="0"/>
    <x v="5"/>
    <x v="3"/>
    <s v="Bogotá D.C."/>
    <x v="13"/>
    <x v="0"/>
    <d v="1899-12-30T07:30:00"/>
    <d v="1899-12-30T08:30:00"/>
    <x v="1"/>
    <d v="1899-12-30T16:00:00"/>
    <x v="1"/>
    <d v="1899-12-30T17:30:00"/>
    <x v="2"/>
    <x v="1"/>
    <x v="1"/>
    <x v="2"/>
    <x v="2"/>
    <s v=""/>
    <x v="2"/>
    <x v="1"/>
    <n v="0"/>
    <x v="2"/>
    <x v="1"/>
    <n v="0"/>
    <n v="7.4999999999999982"/>
    <n v="10"/>
    <n v="34.616895874263264"/>
    <x v="1"/>
    <n v="75.000000000000014"/>
    <n v="259.62671905697448"/>
    <x v="1"/>
    <n v="6.9233791748526521"/>
    <n v="6.9233791748526521"/>
    <n v="0.56666666666666665"/>
    <n v="1.9616240995415848"/>
    <x v="3"/>
    <n v="17.594754999999992"/>
    <n v="60.907580176817262"/>
    <x v="2"/>
    <n v="40.711948828149019"/>
    <n v="140.93212934223686"/>
    <n v="5.014280819310895"/>
    <n v="17.357883700640073"/>
    <n v="25.520833333333339"/>
    <n v="88.34520301244271"/>
    <n v="588000"/>
    <n v="2035473.4774066797"/>
    <n v="3.9199999999999999E-3"/>
    <n v="1.3569823182711197E-2"/>
    <n v="20"/>
    <n v="69.233791748526528"/>
    <n v="3.461689587426326"/>
    <n v="3.461689587426326"/>
    <s v=""/>
  </r>
  <r>
    <n v="302"/>
    <x v="0"/>
    <x v="0"/>
    <n v="48"/>
    <x v="1"/>
    <x v="0"/>
    <x v="0"/>
    <x v="0"/>
    <x v="2"/>
    <s v="Bogotá D.C."/>
    <x v="7"/>
    <x v="0"/>
    <d v="1899-12-30T07:30:00"/>
    <d v="1899-12-30T08:15:00"/>
    <x v="1"/>
    <d v="1899-12-30T16:00:00"/>
    <x v="1"/>
    <d v="1899-12-30T17:10:00"/>
    <x v="4"/>
    <x v="2"/>
    <x v="2"/>
    <x v="0"/>
    <x v="0"/>
    <s v=""/>
    <x v="3"/>
    <x v="2"/>
    <n v="0"/>
    <x v="4"/>
    <x v="2"/>
    <n v="0"/>
    <n v="7.7499999999999991"/>
    <n v="0"/>
    <n v="0"/>
    <x v="0"/>
    <n v="57.500000000000036"/>
    <n v="199.04715127701388"/>
    <x v="2"/>
    <n v="6.9233791748526521"/>
    <n v="0"/>
    <s v=""/>
    <n v="0"/>
    <x v="0"/>
    <n v="8.623818"/>
    <n v="29.852980974459726"/>
    <x v="0"/>
    <n v="1226.3460142415997"/>
    <n v="4245.2292280819229"/>
    <n v="160.977936"/>
    <n v="557.25564485658151"/>
    <n v="19.565972222222232"/>
    <n v="67.731322309539436"/>
    <n v="8071799.0867579915"/>
    <n v="27942062.850427467"/>
    <n v="0.16816248097412481"/>
    <n v="0.58212630938390553"/>
    <n v="0"/>
    <n v="0"/>
    <n v="3.461689587426326"/>
    <n v="3.461689587426326"/>
    <s v=""/>
  </r>
  <r>
    <n v="303"/>
    <x v="0"/>
    <x v="0"/>
    <n v="42"/>
    <x v="1"/>
    <x v="0"/>
    <x v="0"/>
    <x v="5"/>
    <x v="0"/>
    <s v="Bogotá D.C."/>
    <x v="4"/>
    <x v="0"/>
    <d v="1899-12-30T07:30:00"/>
    <d v="1899-12-30T08:15:00"/>
    <x v="1"/>
    <d v="1899-12-30T17:00:00"/>
    <x v="2"/>
    <d v="1899-12-30T17:40:00"/>
    <x v="4"/>
    <x v="2"/>
    <x v="2"/>
    <x v="0"/>
    <x v="0"/>
    <s v=""/>
    <x v="3"/>
    <x v="2"/>
    <n v="0"/>
    <x v="4"/>
    <x v="2"/>
    <n v="0"/>
    <n v="8.75"/>
    <n v="0"/>
    <n v="0"/>
    <x v="0"/>
    <n v="42.500000000000007"/>
    <n v="147.12180746561887"/>
    <x v="2"/>
    <n v="6.9233791748526521"/>
    <n v="0"/>
    <s v=""/>
    <n v="0"/>
    <x v="0"/>
    <n v="14.600259999999992"/>
    <n v="50.541568015717061"/>
    <x v="1"/>
    <n v="1557.1673698839988"/>
    <n v="5390.430070207477"/>
    <n v="204.40363999999988"/>
    <n v="707.58195222003883"/>
    <n v="14.461805555555559"/>
    <n v="50.062281707050872"/>
    <n v="2590958.9041095888"/>
    <n v="8969095.4598056879"/>
    <n v="3.3217421847558833E-2"/>
    <n v="0.11498840333084216"/>
    <n v="0"/>
    <n v="0"/>
    <n v="3.461689587426326"/>
    <n v="3.461689587426326"/>
    <s v=""/>
  </r>
  <r>
    <n v="304"/>
    <x v="0"/>
    <x v="0"/>
    <n v="43"/>
    <x v="1"/>
    <x v="0"/>
    <x v="0"/>
    <x v="3"/>
    <x v="1"/>
    <s v="Bogotá D.C."/>
    <x v="14"/>
    <x v="8"/>
    <d v="1899-12-30T00:00:00"/>
    <d v="1899-12-30T00:00:00"/>
    <x v="3"/>
    <d v="1899-12-30T00:00:00"/>
    <x v="2"/>
    <d v="1899-12-30T00:00:00"/>
    <x v="13"/>
    <x v="1"/>
    <x v="6"/>
    <x v="0"/>
    <x v="0"/>
    <s v=""/>
    <x v="2"/>
    <x v="1"/>
    <n v="3.461689587426326"/>
    <x v="2"/>
    <x v="1"/>
    <n v="3.461689587426326"/>
    <n v="10"/>
    <n v="0"/>
    <n v="0"/>
    <x v="0"/>
    <n v="0"/>
    <n v="0"/>
    <x v="0"/>
    <n v="0"/>
    <n v="0"/>
    <s v=""/>
    <n v="0"/>
    <x v="0"/>
    <n v="0"/>
    <n v="0"/>
    <x v="4"/>
    <n v="0"/>
    <n v="0"/>
    <n v="0"/>
    <n v="0"/>
    <n v="0"/>
    <n v="0"/>
    <n v="0"/>
    <n v="0"/>
    <n v="0"/>
    <n v="0"/>
    <n v="0"/>
    <n v="0"/>
    <n v="3.461689587426326"/>
    <n v="3.461689587426326"/>
    <s v=""/>
  </r>
  <r>
    <n v="305"/>
    <x v="0"/>
    <x v="1"/>
    <n v="43"/>
    <x v="1"/>
    <x v="0"/>
    <x v="0"/>
    <x v="1"/>
    <x v="0"/>
    <s v="Bogotá D.C."/>
    <x v="4"/>
    <x v="0"/>
    <d v="1899-12-30T07:00:00"/>
    <d v="1899-12-30T08:00:00"/>
    <x v="1"/>
    <d v="1899-12-30T16:30:00"/>
    <x v="1"/>
    <d v="1899-12-30T17:30:00"/>
    <x v="2"/>
    <x v="1"/>
    <x v="1"/>
    <x v="3"/>
    <x v="1"/>
    <s v=""/>
    <x v="2"/>
    <x v="1"/>
    <n v="0"/>
    <x v="2"/>
    <x v="1"/>
    <n v="0"/>
    <n v="8.5"/>
    <n v="12.5"/>
    <n v="43.271119842829073"/>
    <x v="1"/>
    <n v="59.999999999999943"/>
    <n v="207.70137524557936"/>
    <x v="2"/>
    <n v="6.9233791748526521"/>
    <n v="6.9233791748526521"/>
    <n v="3.3937499999999998"/>
    <n v="11.748109037328094"/>
    <x v="5"/>
    <n v="14.600259999999992"/>
    <n v="50.541568015717061"/>
    <x v="1"/>
    <n v="37.021888105161686"/>
    <n v="128.15828456050076"/>
    <n v="4.5597950666520957"/>
    <n v="15.78459510302749"/>
    <n v="20.416666666666647"/>
    <n v="70.676162409954088"/>
    <n v="578200"/>
    <n v="2001548.9194499017"/>
    <n v="7.4128205128205131E-3"/>
    <n v="2.5660883582691047E-2"/>
    <n v="25"/>
    <n v="86.542239685658146"/>
    <n v="3.461689587426326"/>
    <n v="3.461689587426326"/>
    <s v=""/>
  </r>
  <r>
    <n v="306"/>
    <x v="0"/>
    <x v="0"/>
    <n v="45"/>
    <x v="1"/>
    <x v="0"/>
    <x v="0"/>
    <x v="1"/>
    <x v="4"/>
    <s v="Bogotá D.C."/>
    <x v="2"/>
    <x v="0"/>
    <d v="1899-12-30T08:00:00"/>
    <d v="1899-12-30T08:10:00"/>
    <x v="1"/>
    <d v="1899-12-30T18:00:00"/>
    <x v="0"/>
    <d v="1899-12-30T18:10:00"/>
    <x v="8"/>
    <x v="1"/>
    <x v="1"/>
    <x v="0"/>
    <x v="0"/>
    <s v=""/>
    <x v="8"/>
    <x v="1"/>
    <n v="0"/>
    <x v="11"/>
    <x v="1"/>
    <n v="0"/>
    <n v="9.8333333333333339"/>
    <n v="0"/>
    <n v="0"/>
    <x v="0"/>
    <n v="10.000000000000044"/>
    <n v="34.616895874263413"/>
    <x v="0"/>
    <n v="6.9233791748526521"/>
    <n v="0"/>
    <s v=""/>
    <n v="0"/>
    <x v="0"/>
    <n v="4.0450000000000177"/>
    <n v="14.002534381139551"/>
    <x v="3"/>
    <n v="251.65758508333442"/>
    <n v="871.16044187983346"/>
    <n v="33.034166666666806"/>
    <n v="114.35403077930631"/>
    <n v="3.4027777777777928"/>
    <n v="11.779360401659078"/>
    <n v="1176000"/>
    <n v="4070946.9548133593"/>
    <n v="1.0888888888888889E-2"/>
    <n v="3.7693953285308883E-2"/>
    <n v="0"/>
    <n v="0"/>
    <n v="3.461689587426326"/>
    <n v="3.461689587426326"/>
    <s v=""/>
  </r>
  <r>
    <n v="307"/>
    <x v="0"/>
    <x v="1"/>
    <n v="36"/>
    <x v="0"/>
    <x v="0"/>
    <x v="0"/>
    <x v="1"/>
    <x v="4"/>
    <s v="Bogotá D.C."/>
    <x v="9"/>
    <x v="0"/>
    <d v="1899-12-30T06:00:00"/>
    <d v="1899-12-30T07:00:00"/>
    <x v="3"/>
    <d v="1899-12-30T18:00:00"/>
    <x v="0"/>
    <d v="1899-12-30T19:00:00"/>
    <x v="2"/>
    <x v="1"/>
    <x v="1"/>
    <x v="0"/>
    <x v="0"/>
    <s v=""/>
    <x v="2"/>
    <x v="1"/>
    <n v="0"/>
    <x v="2"/>
    <x v="1"/>
    <n v="0"/>
    <n v="11"/>
    <n v="0"/>
    <n v="0"/>
    <x v="0"/>
    <n v="59.999999999999986"/>
    <n v="207.70137524557953"/>
    <x v="2"/>
    <n v="6.9233791748526521"/>
    <n v="0"/>
    <s v=""/>
    <n v="0"/>
    <x v="0"/>
    <n v="5.8483849999999933"/>
    <n v="20.24529345776029"/>
    <x v="0"/>
    <n v="20.974094054459108"/>
    <n v="72.605802994021502"/>
    <n v="2.5832710186298047"/>
    <n v="8.9424823866909939"/>
    <n v="20.416666666666661"/>
    <n v="70.676162409954131"/>
    <n v="867300"/>
    <n v="3002323.3791748527"/>
    <n v="8.0305555555555564E-3"/>
    <n v="2.7799290547915304E-2"/>
    <n v="0"/>
    <n v="0"/>
    <n v="3.461689587426326"/>
    <n v="3.461689587426326"/>
    <s v=""/>
  </r>
  <r>
    <n v="308"/>
    <x v="0"/>
    <x v="0"/>
    <n v="61"/>
    <x v="4"/>
    <x v="0"/>
    <x v="0"/>
    <x v="1"/>
    <x v="0"/>
    <s v="Bogotá D.C."/>
    <x v="2"/>
    <x v="0"/>
    <d v="1899-12-30T08:00:00"/>
    <d v="1899-12-30T09:00:00"/>
    <x v="5"/>
    <d v="1899-12-30T18:00:00"/>
    <x v="0"/>
    <d v="1899-12-30T19:00:00"/>
    <x v="6"/>
    <x v="1"/>
    <x v="3"/>
    <x v="0"/>
    <x v="0"/>
    <s v=""/>
    <x v="3"/>
    <x v="2"/>
    <n v="3.461689587426326"/>
    <x v="6"/>
    <x v="3"/>
    <n v="0"/>
    <n v="9"/>
    <n v="0"/>
    <n v="0"/>
    <x v="0"/>
    <n v="59.999999999999986"/>
    <n v="207.70137524557953"/>
    <x v="2"/>
    <n v="6.9233791748526521"/>
    <n v="0"/>
    <s v=""/>
    <n v="0"/>
    <x v="0"/>
    <n v="3.399999999999999"/>
    <n v="11.769744597249504"/>
    <x v="3"/>
    <n v="0"/>
    <n v="0"/>
    <n v="0"/>
    <n v="0"/>
    <n v="20.416666666666661"/>
    <n v="70.676162409954131"/>
    <n v="0"/>
    <n v="0"/>
    <n v="0"/>
    <n v="0"/>
    <n v="119.99999999999997"/>
    <n v="415.40275049115905"/>
    <n v="0"/>
    <n v="3.461689587426326"/>
    <s v=""/>
  </r>
  <r>
    <n v="309"/>
    <x v="0"/>
    <x v="1"/>
    <n v="45"/>
    <x v="1"/>
    <x v="0"/>
    <x v="0"/>
    <x v="5"/>
    <x v="0"/>
    <s v="Bogotá D.C."/>
    <x v="4"/>
    <x v="0"/>
    <d v="1899-12-30T09:00:00"/>
    <d v="1899-12-30T10:00:00"/>
    <x v="0"/>
    <d v="1899-12-30T19:00:00"/>
    <x v="4"/>
    <d v="1899-12-30T20:00:00"/>
    <x v="2"/>
    <x v="1"/>
    <x v="1"/>
    <x v="0"/>
    <x v="0"/>
    <s v=""/>
    <x v="2"/>
    <x v="1"/>
    <n v="0"/>
    <x v="2"/>
    <x v="1"/>
    <n v="0"/>
    <n v="8.9999999999999982"/>
    <n v="0"/>
    <n v="0"/>
    <x v="0"/>
    <n v="60.000000000000071"/>
    <n v="207.70137524557981"/>
    <x v="1"/>
    <n v="6.9233791748526521"/>
    <n v="0"/>
    <s v=""/>
    <n v="0"/>
    <x v="0"/>
    <n v="14.600259999999992"/>
    <n v="50.541568015717061"/>
    <x v="1"/>
    <n v="87.268316084855726"/>
    <n v="302.09582110317444"/>
    <n v="10.74838852163461"/>
    <n v="37.207584626955168"/>
    <n v="20.416666666666689"/>
    <n v="70.67616240995423"/>
    <n v="1470000"/>
    <n v="5088683.6935166996"/>
    <n v="1.8846153846153846E-2"/>
    <n v="6.5239534532265372E-2"/>
    <n v="0"/>
    <n v="0"/>
    <n v="3.461689587426326"/>
    <n v="3.461689587426326"/>
    <s v=""/>
  </r>
  <r>
    <n v="310"/>
    <x v="0"/>
    <x v="0"/>
    <n v="37"/>
    <x v="0"/>
    <x v="0"/>
    <x v="0"/>
    <x v="1"/>
    <x v="4"/>
    <s v="Bogotá D.C."/>
    <x v="13"/>
    <x v="0"/>
    <d v="1899-12-30T07:30:00"/>
    <d v="1899-12-30T08:50:00"/>
    <x v="1"/>
    <d v="1899-12-30T18:30:00"/>
    <x v="0"/>
    <d v="1899-12-30T19:30:00"/>
    <x v="2"/>
    <x v="1"/>
    <x v="1"/>
    <x v="0"/>
    <x v="0"/>
    <s v=""/>
    <x v="2"/>
    <x v="1"/>
    <n v="0"/>
    <x v="2"/>
    <x v="1"/>
    <n v="0"/>
    <n v="9.6666666666666679"/>
    <n v="0"/>
    <n v="0"/>
    <x v="0"/>
    <n v="69.999999999999986"/>
    <n v="242.31827111984276"/>
    <x v="1"/>
    <n v="6.9233791748526521"/>
    <n v="0"/>
    <s v=""/>
    <n v="0"/>
    <x v="0"/>
    <n v="17.594754999999992"/>
    <n v="60.907580176817262"/>
    <x v="2"/>
    <n v="105.16693817614177"/>
    <n v="364.05529482585814"/>
    <n v="12.952869516225958"/>
    <n v="44.838813531611272"/>
    <n v="23.819444444444443"/>
    <n v="82.455522811613179"/>
    <n v="1445500"/>
    <n v="5003872.298624754"/>
    <n v="1.3384259259259259E-2"/>
    <n v="4.633215091319217E-2"/>
    <n v="0"/>
    <n v="0"/>
    <n v="3.461689587426326"/>
    <n v="3.461689587426326"/>
    <s v=""/>
  </r>
  <r>
    <n v="311"/>
    <x v="0"/>
    <x v="1"/>
    <n v="44"/>
    <x v="1"/>
    <x v="3"/>
    <x v="0"/>
    <x v="0"/>
    <x v="0"/>
    <s v="Bogotá D.C."/>
    <x v="0"/>
    <x v="0"/>
    <d v="1899-12-30T08:00:00"/>
    <d v="1899-12-30T09:00:00"/>
    <x v="5"/>
    <d v="1899-12-30T17:00:00"/>
    <x v="2"/>
    <d v="1899-12-30T18:15:00"/>
    <x v="1"/>
    <x v="1"/>
    <x v="1"/>
    <x v="0"/>
    <x v="0"/>
    <s v=""/>
    <x v="1"/>
    <x v="1"/>
    <n v="0"/>
    <x v="4"/>
    <x v="2"/>
    <n v="3.461689587426326"/>
    <n v="8"/>
    <n v="0"/>
    <n v="0"/>
    <x v="0"/>
    <n v="67.499999999999957"/>
    <n v="233.66404715127686"/>
    <x v="1"/>
    <n v="6.9233791748526521"/>
    <n v="0"/>
    <s v=""/>
    <n v="0"/>
    <x v="0"/>
    <n v="9.6757879999999972"/>
    <n v="33.494574569744586"/>
    <x v="0"/>
    <n v="139.47185646921733"/>
    <n v="482.80827327850869"/>
    <n v="17.17802942028985"/>
    <n v="59.465005576720458"/>
    <n v="22.968749999999986"/>
    <n v="79.51068271119837"/>
    <n v="1029000"/>
    <n v="3562078.5854616896"/>
    <n v="1.3192307692307692E-2"/>
    <n v="4.5667674172585764E-2"/>
    <n v="0"/>
    <n v="0"/>
    <n v="3.461689587426326"/>
    <n v="3.461689587426326"/>
    <s v=""/>
  </r>
  <r>
    <n v="312"/>
    <x v="0"/>
    <x v="1"/>
    <n v="53"/>
    <x v="2"/>
    <x v="1"/>
    <x v="0"/>
    <x v="1"/>
    <x v="3"/>
    <s v="Bogotá D.C."/>
    <x v="4"/>
    <x v="0"/>
    <d v="1899-12-30T06:45:00"/>
    <d v="1899-12-30T07:45:00"/>
    <x v="3"/>
    <d v="1899-12-30T18:30:00"/>
    <x v="0"/>
    <d v="1899-12-30T20:00:00"/>
    <x v="4"/>
    <x v="2"/>
    <x v="2"/>
    <x v="0"/>
    <x v="0"/>
    <s v=""/>
    <x v="3"/>
    <x v="2"/>
    <n v="0"/>
    <x v="4"/>
    <x v="2"/>
    <n v="0"/>
    <n v="10.75"/>
    <n v="0"/>
    <n v="0"/>
    <x v="0"/>
    <n v="75.000000000000014"/>
    <n v="259.62671905697448"/>
    <x v="1"/>
    <n v="6.9233791748526521"/>
    <n v="0"/>
    <s v=""/>
    <n v="0"/>
    <x v="0"/>
    <n v="14.600259999999992"/>
    <n v="50.541568015717061"/>
    <x v="1"/>
    <n v="1297.6394749033325"/>
    <n v="4492.0250585062313"/>
    <n v="170.33636666666655"/>
    <n v="589.65162685003236"/>
    <n v="25.520833333333339"/>
    <n v="88.34520301244271"/>
    <n v="2823652.9680365296"/>
    <n v="9774610.077957496"/>
    <n v="1.8824353120243532E-2"/>
    <n v="6.5164067186383304E-2"/>
    <n v="0"/>
    <n v="0"/>
    <n v="3.461689587426326"/>
    <n v="3.461689587426326"/>
    <s v=""/>
  </r>
  <r>
    <n v="313"/>
    <x v="0"/>
    <x v="1"/>
    <n v="36"/>
    <x v="0"/>
    <x v="0"/>
    <x v="0"/>
    <x v="3"/>
    <x v="1"/>
    <s v="Bogotá D.C."/>
    <x v="4"/>
    <x v="0"/>
    <d v="1899-12-30T05:45:00"/>
    <d v="1899-12-30T07:00:00"/>
    <x v="3"/>
    <d v="1899-12-30T16:30:00"/>
    <x v="1"/>
    <d v="1899-12-30T18:00:00"/>
    <x v="2"/>
    <x v="1"/>
    <x v="1"/>
    <x v="3"/>
    <x v="1"/>
    <s v=""/>
    <x v="2"/>
    <x v="1"/>
    <n v="0"/>
    <x v="2"/>
    <x v="1"/>
    <n v="0"/>
    <n v="9.5"/>
    <n v="7.5"/>
    <n v="25.962671905697444"/>
    <x v="1"/>
    <n v="82.5"/>
    <n v="285.58939096267187"/>
    <x v="1"/>
    <n v="6.9233791748526521"/>
    <n v="6.9233791748526521"/>
    <n v="2.0362499999999999"/>
    <n v="7.0488654223968563"/>
    <x v="1"/>
    <n v="14.600259999999992"/>
    <n v="50.541568015717061"/>
    <x v="1"/>
    <n v="54.264095155010907"/>
    <n v="187.84545316921259"/>
    <n v="6.6834288051791919"/>
    <n v="23.135955903193981"/>
    <n v="28.072916666666668"/>
    <n v="97.179723313686964"/>
    <n v="867300"/>
    <n v="3002323.3791748527"/>
    <n v="3.6137500000000003E-2"/>
    <n v="0.12509680746561888"/>
    <n v="15"/>
    <n v="51.925343811394889"/>
    <n v="3.461689587426326"/>
    <n v="3.461689587426326"/>
    <s v=""/>
  </r>
  <r>
    <n v="314"/>
    <x v="0"/>
    <x v="0"/>
    <n v="43"/>
    <x v="1"/>
    <x v="0"/>
    <x v="0"/>
    <x v="3"/>
    <x v="1"/>
    <s v="Bogotá D.C."/>
    <x v="12"/>
    <x v="13"/>
    <d v="1899-12-30T18:00:00"/>
    <d v="1899-12-30T06:30:00"/>
    <x v="2"/>
    <d v="1899-12-30T18:00:00"/>
    <x v="0"/>
    <d v="1899-12-30T20:00:00"/>
    <x v="2"/>
    <x v="1"/>
    <x v="1"/>
    <x v="3"/>
    <x v="1"/>
    <s v=""/>
    <x v="15"/>
    <x v="1"/>
    <n v="0"/>
    <x v="15"/>
    <x v="1"/>
    <n v="0"/>
    <n v="11.5"/>
    <n v="17.5"/>
    <n v="0"/>
    <x v="2"/>
    <n v="435"/>
    <n v="0"/>
    <x v="3"/>
    <n v="0"/>
    <n v="0"/>
    <n v="4.7512499999999998"/>
    <n v="0"/>
    <x v="5"/>
    <n v="15.134736000000004"/>
    <n v="0"/>
    <x v="2"/>
    <n v="137.00951428693668"/>
    <n v="0"/>
    <n v="16.874755429960672"/>
    <n v="0"/>
    <n v="148.02083333333334"/>
    <n v="0"/>
    <n v="21814800"/>
    <n v="0"/>
    <n v="0.90895000000000004"/>
    <n v="0"/>
    <n v="35"/>
    <n v="0"/>
    <n v="0"/>
    <n v="0"/>
    <s v="Revisar horas diligenciadas"/>
  </r>
  <r>
    <n v="315"/>
    <x v="0"/>
    <x v="1"/>
    <n v="47"/>
    <x v="1"/>
    <x v="2"/>
    <x v="0"/>
    <x v="0"/>
    <x v="0"/>
    <s v="Bogotá D.C."/>
    <x v="0"/>
    <x v="0"/>
    <d v="1899-12-30T07:00:00"/>
    <d v="1899-12-30T08:00:00"/>
    <x v="1"/>
    <d v="1899-12-30T17:30:00"/>
    <x v="2"/>
    <d v="1899-12-30T18:30:00"/>
    <x v="2"/>
    <x v="1"/>
    <x v="1"/>
    <x v="0"/>
    <x v="0"/>
    <s v=""/>
    <x v="3"/>
    <x v="2"/>
    <n v="3.461689587426326"/>
    <x v="2"/>
    <x v="1"/>
    <n v="0"/>
    <n v="9.5"/>
    <n v="0"/>
    <n v="0"/>
    <x v="0"/>
    <n v="60.000000000000028"/>
    <n v="207.70137524557967"/>
    <x v="1"/>
    <n v="6.9233791748526521"/>
    <n v="0"/>
    <s v=""/>
    <n v="0"/>
    <x v="0"/>
    <n v="9.6757879999999972"/>
    <n v="33.494574569744586"/>
    <x v="0"/>
    <n v="57.833882790721134"/>
    <n v="200.20294985707395"/>
    <n v="7.123101141826921"/>
    <n v="24.657965052846826"/>
    <n v="20.416666666666675"/>
    <n v="70.676162409954188"/>
    <n v="1445500"/>
    <n v="5003872.298624754"/>
    <n v="1.8532051282051282E-2"/>
    <n v="6.4152208956727616E-2"/>
    <n v="0"/>
    <n v="0"/>
    <n v="3.461689587426326"/>
    <n v="3.461689587426326"/>
    <s v=""/>
  </r>
  <r>
    <n v="316"/>
    <x v="0"/>
    <x v="0"/>
    <n v="31"/>
    <x v="0"/>
    <x v="0"/>
    <x v="0"/>
    <x v="0"/>
    <x v="2"/>
    <s v="Bogotá D.C."/>
    <x v="4"/>
    <x v="13"/>
    <d v="1899-12-30T07:00:00"/>
    <d v="1899-12-30T09:00:00"/>
    <x v="5"/>
    <d v="1899-12-30T18:00:00"/>
    <x v="0"/>
    <d v="1899-12-30T20:00:00"/>
    <x v="2"/>
    <x v="1"/>
    <x v="1"/>
    <x v="3"/>
    <x v="1"/>
    <s v=""/>
    <x v="2"/>
    <x v="1"/>
    <n v="0"/>
    <x v="3"/>
    <x v="2"/>
    <n v="3.461689587426326"/>
    <n v="9"/>
    <n v="30"/>
    <n v="103.85068762278978"/>
    <x v="3"/>
    <n v="120.00000000000001"/>
    <n v="415.40275049115917"/>
    <x v="3"/>
    <n v="6.9233791748526521"/>
    <n v="6.9233791748526521"/>
    <n v="8.1449999999999996"/>
    <n v="28.195461689587425"/>
    <x v="4"/>
    <n v="14.600259999999992"/>
    <n v="50.541568015717061"/>
    <x v="1"/>
    <n v="139.93796055704101"/>
    <n v="484.42178094598478"/>
    <n v="17.235437057473771"/>
    <n v="59.663732996598789"/>
    <n v="40.833333333333343"/>
    <n v="141.35232481990835"/>
    <n v="3875900"/>
    <n v="13417162.671905696"/>
    <n v="8.0747916666666669E-2"/>
    <n v="0.2795242223313687"/>
    <n v="60"/>
    <n v="207.70137524557956"/>
    <n v="0"/>
    <n v="3.461689587426326"/>
    <s v=""/>
  </r>
  <r>
    <n v="317"/>
    <x v="0"/>
    <x v="1"/>
    <n v="47"/>
    <x v="1"/>
    <x v="3"/>
    <x v="0"/>
    <x v="0"/>
    <x v="0"/>
    <s v="Bogotá D.C."/>
    <x v="7"/>
    <x v="0"/>
    <d v="1899-12-30T07:30:00"/>
    <d v="1899-12-30T08:30:00"/>
    <x v="1"/>
    <d v="1899-12-30T17:00:00"/>
    <x v="2"/>
    <d v="1899-12-30T18:15:00"/>
    <x v="7"/>
    <x v="2"/>
    <x v="4"/>
    <x v="0"/>
    <x v="0"/>
    <s v=""/>
    <x v="3"/>
    <x v="2"/>
    <n v="3.461689587426326"/>
    <x v="6"/>
    <x v="3"/>
    <n v="3.461689587426326"/>
    <n v="8.5"/>
    <n v="0"/>
    <n v="0"/>
    <x v="0"/>
    <n v="67.499999999999957"/>
    <n v="233.66404715127686"/>
    <x v="1"/>
    <n v="6.9233791748526521"/>
    <n v="0"/>
    <s v=""/>
    <n v="0"/>
    <x v="0"/>
    <n v="8.623818"/>
    <n v="29.852980974459726"/>
    <x v="0"/>
    <n v="153.29325178019997"/>
    <n v="530.65365351024036"/>
    <n v="20.122242"/>
    <n v="69.656955607072689"/>
    <n v="22.968749999999986"/>
    <n v="79.51068271119837"/>
    <n v="686000"/>
    <n v="2374719.0569744594"/>
    <n v="8.7948717948717944E-3"/>
    <n v="3.0445116115057173E-2"/>
    <n v="0"/>
    <n v="0"/>
    <n v="3.461689587426326"/>
    <n v="3.461689587426326"/>
    <s v=""/>
  </r>
  <r>
    <n v="318"/>
    <x v="0"/>
    <x v="1"/>
    <n v="41"/>
    <x v="1"/>
    <x v="1"/>
    <x v="0"/>
    <x v="0"/>
    <x v="1"/>
    <s v="Bogotá D.C."/>
    <x v="13"/>
    <x v="0"/>
    <d v="1899-12-30T08:00:00"/>
    <d v="1899-12-30T10:00:00"/>
    <x v="0"/>
    <d v="1899-12-30T17:00:00"/>
    <x v="2"/>
    <d v="1899-12-30T19:00:00"/>
    <x v="2"/>
    <x v="1"/>
    <x v="1"/>
    <x v="1"/>
    <x v="1"/>
    <s v=""/>
    <x v="2"/>
    <x v="1"/>
    <n v="0"/>
    <x v="2"/>
    <x v="1"/>
    <n v="0"/>
    <n v="7"/>
    <n v="15"/>
    <n v="51.925343811394889"/>
    <x v="2"/>
    <n v="119.99999999999997"/>
    <n v="415.40275049115905"/>
    <x v="1"/>
    <n v="6.9233791748526521"/>
    <n v="6.9233791748526521"/>
    <n v="4.1500000000000004"/>
    <n v="14.366011787819254"/>
    <x v="5"/>
    <n v="17.594754999999992"/>
    <n v="60.907580176817262"/>
    <x v="2"/>
    <n v="180.06210195993498"/>
    <n v="623.31910344480434"/>
    <n v="22.17732066705279"/>
    <n v="76.771000030151299"/>
    <n v="40.833333333333321"/>
    <n v="141.35232481990826"/>
    <n v="2450000"/>
    <n v="8481139.4891944993"/>
    <n v="0.10208333333333333"/>
    <n v="0.35338081204977079"/>
    <n v="0"/>
    <n v="0"/>
    <n v="3.461689587426326"/>
    <n v="3.461689587426326"/>
    <s v=""/>
  </r>
  <r>
    <n v="319"/>
    <x v="0"/>
    <x v="1"/>
    <n v="38"/>
    <x v="0"/>
    <x v="0"/>
    <x v="0"/>
    <x v="1"/>
    <x v="0"/>
    <s v="Bogotá D.C."/>
    <x v="4"/>
    <x v="0"/>
    <d v="1899-12-30T07:00:00"/>
    <d v="1899-12-30T07:55:00"/>
    <x v="3"/>
    <d v="1899-12-30T17:00:00"/>
    <x v="2"/>
    <d v="1899-12-30T18:00:00"/>
    <x v="2"/>
    <x v="1"/>
    <x v="1"/>
    <x v="0"/>
    <x v="0"/>
    <s v=""/>
    <x v="2"/>
    <x v="1"/>
    <n v="0"/>
    <x v="2"/>
    <x v="1"/>
    <n v="0"/>
    <n v="9.0833333333333339"/>
    <n v="0"/>
    <n v="0"/>
    <x v="0"/>
    <n v="57.499999999999957"/>
    <n v="199.0471512770136"/>
    <x v="2"/>
    <n v="6.9233791748526521"/>
    <n v="0"/>
    <s v=""/>
    <n v="0"/>
    <x v="0"/>
    <n v="14.600259999999992"/>
    <n v="50.541568015717061"/>
    <x v="1"/>
    <n v="34.907326433942288"/>
    <n v="120.83832844126977"/>
    <n v="4.2993554086538435"/>
    <n v="14.883033850782066"/>
    <n v="19.565972222222207"/>
    <n v="67.731322309539351"/>
    <n v="588000"/>
    <n v="2035473.4774066797"/>
    <n v="7.5384615384615382E-3"/>
    <n v="2.6095813812906148E-2"/>
    <n v="0"/>
    <n v="0"/>
    <n v="3.461689587426326"/>
    <n v="3.461689587426326"/>
    <s v=""/>
  </r>
  <r>
    <n v="320"/>
    <x v="0"/>
    <x v="1"/>
    <n v="40"/>
    <x v="1"/>
    <x v="0"/>
    <x v="0"/>
    <x v="0"/>
    <x v="1"/>
    <s v="Bogotá D.C."/>
    <x v="7"/>
    <x v="8"/>
    <d v="1899-12-30T07:00:00"/>
    <d v="1899-12-30T07:45:00"/>
    <x v="3"/>
    <d v="1899-12-30T17:00:00"/>
    <x v="2"/>
    <d v="1899-12-30T17:30:00"/>
    <x v="0"/>
    <x v="0"/>
    <x v="0"/>
    <x v="0"/>
    <x v="0"/>
    <s v=""/>
    <x v="0"/>
    <x v="0"/>
    <n v="0"/>
    <x v="0"/>
    <x v="0"/>
    <n v="0"/>
    <n v="9.25"/>
    <n v="0"/>
    <n v="0"/>
    <x v="0"/>
    <n v="37.499999999999943"/>
    <n v="129.81335952848704"/>
    <x v="2"/>
    <n v="6.9233791748526521"/>
    <n v="0"/>
    <s v=""/>
    <n v="0"/>
    <x v="0"/>
    <n v="9.3749999999999858"/>
    <n v="32.45333988212176"/>
    <x v="0"/>
    <n v="0"/>
    <n v="0"/>
    <n v="0"/>
    <n v="0"/>
    <n v="12.760416666666645"/>
    <n v="44.17260150622127"/>
    <n v="26849.31506849315"/>
    <n v="92943.994402131488"/>
    <n v="1.1187214611872145E-3"/>
    <n v="3.8726664334221453E-3"/>
    <n v="74.999999999999886"/>
    <n v="259.62671905697408"/>
    <n v="0"/>
    <n v="3.461689587426326"/>
    <s v=""/>
  </r>
  <r>
    <n v="321"/>
    <x v="0"/>
    <x v="1"/>
    <n v="62"/>
    <x v="4"/>
    <x v="1"/>
    <x v="0"/>
    <x v="1"/>
    <x v="4"/>
    <s v="Bogotá D.C."/>
    <x v="2"/>
    <x v="8"/>
    <d v="1899-12-30T00:00:00"/>
    <d v="1899-12-30T00:00:00"/>
    <x v="2"/>
    <d v="1899-12-30T00:00:00"/>
    <x v="3"/>
    <d v="1899-12-30T00:00:00"/>
    <x v="13"/>
    <x v="1"/>
    <x v="6"/>
    <x v="0"/>
    <x v="0"/>
    <s v=""/>
    <x v="3"/>
    <x v="2"/>
    <n v="3.461689587426326"/>
    <x v="4"/>
    <x v="2"/>
    <n v="3.461689587426326"/>
    <n v="13.5"/>
    <n v="0"/>
    <n v="0"/>
    <x v="0"/>
    <n v="0"/>
    <n v="0"/>
    <x v="0"/>
    <n v="0"/>
    <n v="0"/>
    <s v=""/>
    <n v="0"/>
    <x v="0"/>
    <n v="0"/>
    <n v="0"/>
    <x v="4"/>
    <n v="0"/>
    <n v="0"/>
    <n v="0"/>
    <n v="0"/>
    <n v="0"/>
    <n v="0"/>
    <n v="0"/>
    <n v="0"/>
    <n v="0"/>
    <n v="0"/>
    <n v="0"/>
    <n v="0"/>
    <n v="3.461689587426326"/>
    <n v="3.461689587426326"/>
    <s v=""/>
  </r>
  <r>
    <n v="322"/>
    <x v="0"/>
    <x v="0"/>
    <n v="41"/>
    <x v="1"/>
    <x v="3"/>
    <x v="0"/>
    <x v="4"/>
    <x v="4"/>
    <s v="Cajicá"/>
    <x v="10"/>
    <x v="0"/>
    <d v="1899-12-30T04:50:00"/>
    <d v="1899-12-30T07:00:00"/>
    <x v="3"/>
    <d v="1899-12-30T16:30:00"/>
    <x v="1"/>
    <d v="1899-12-30T19:45:00"/>
    <x v="7"/>
    <x v="2"/>
    <x v="4"/>
    <x v="2"/>
    <x v="2"/>
    <s v=""/>
    <x v="3"/>
    <x v="2"/>
    <n v="3.461689587426326"/>
    <x v="9"/>
    <x v="4"/>
    <n v="0"/>
    <n v="9.5"/>
    <n v="7.5"/>
    <n v="25.962671905697444"/>
    <x v="1"/>
    <n v="162.5"/>
    <n v="562.52455795677793"/>
    <x v="3"/>
    <n v="6.9233791748526521"/>
    <n v="6.9233791748526521"/>
    <n v="0.42499999999999993"/>
    <n v="1.4712180746561883"/>
    <x v="2"/>
    <n v="33.727532999999994"/>
    <n v="116.75424979567778"/>
    <x v="2"/>
    <n v="789.29519401382208"/>
    <n v="2732.2949545232896"/>
    <n v="103.60788044444442"/>
    <n v="358.65832090984492"/>
    <n v="55.295138888888893"/>
    <n v="191.41460652695918"/>
    <n v="5880000"/>
    <n v="20354734.774066798"/>
    <n v="5.4444444444444441E-2"/>
    <n v="0.18846976642654439"/>
    <n v="15"/>
    <n v="51.925343811394889"/>
    <n v="3.461689587426326"/>
    <n v="3.461689587426326"/>
    <s v=""/>
  </r>
  <r>
    <n v="323"/>
    <x v="0"/>
    <x v="0"/>
    <n v="47"/>
    <x v="1"/>
    <x v="1"/>
    <x v="0"/>
    <x v="1"/>
    <x v="0"/>
    <s v="Bogotá D.C."/>
    <x v="4"/>
    <x v="0"/>
    <d v="1899-12-30T06:00:00"/>
    <d v="1899-12-30T07:00:00"/>
    <x v="3"/>
    <d v="1899-12-30T18:00:00"/>
    <x v="0"/>
    <d v="1899-12-30T20:00:00"/>
    <x v="4"/>
    <x v="2"/>
    <x v="2"/>
    <x v="0"/>
    <x v="0"/>
    <s v=""/>
    <x v="3"/>
    <x v="2"/>
    <n v="0"/>
    <x v="2"/>
    <x v="1"/>
    <n v="3.461689587426326"/>
    <n v="11"/>
    <n v="0"/>
    <n v="0"/>
    <x v="0"/>
    <n v="90.000000000000043"/>
    <n v="311.55206286836949"/>
    <x v="1"/>
    <n v="6.9233791748526521"/>
    <n v="0"/>
    <s v=""/>
    <n v="0"/>
    <x v="0"/>
    <n v="14.600259999999992"/>
    <n v="50.541568015717061"/>
    <x v="1"/>
    <n v="519.05578996133295"/>
    <n v="1796.8100234024923"/>
    <n v="68.134546666666623"/>
    <n v="235.86065074001294"/>
    <n v="30.625000000000014"/>
    <n v="106.01424361493129"/>
    <n v="4191849.3150684931"/>
    <n v="14510881.126032779"/>
    <n v="5.3741657885493503E-2"/>
    <n v="0.18603693751324077"/>
    <n v="0"/>
    <n v="0"/>
    <n v="3.461689587426326"/>
    <n v="3.461689587426326"/>
    <s v=""/>
  </r>
  <r>
    <n v="324"/>
    <x v="0"/>
    <x v="1"/>
    <n v="43"/>
    <x v="1"/>
    <x v="1"/>
    <x v="0"/>
    <x v="1"/>
    <x v="0"/>
    <s v="Bogotá D.C."/>
    <x v="4"/>
    <x v="0"/>
    <d v="1899-12-30T08:00:00"/>
    <d v="1899-12-30T08:45:00"/>
    <x v="1"/>
    <d v="1899-12-30T17:00:00"/>
    <x v="2"/>
    <d v="1899-12-30T18:00:00"/>
    <x v="2"/>
    <x v="1"/>
    <x v="1"/>
    <x v="0"/>
    <x v="0"/>
    <s v=""/>
    <x v="2"/>
    <x v="1"/>
    <n v="0"/>
    <x v="2"/>
    <x v="1"/>
    <n v="0"/>
    <n v="8.2500000000000018"/>
    <n v="0"/>
    <n v="0"/>
    <x v="0"/>
    <n v="52.499999999999972"/>
    <n v="181.73870333988202"/>
    <x v="2"/>
    <n v="6.9233791748526521"/>
    <n v="0"/>
    <s v=""/>
    <n v="0"/>
    <x v="0"/>
    <n v="14.600259999999992"/>
    <n v="50.541568015717061"/>
    <x v="1"/>
    <n v="69.814652867884575"/>
    <n v="241.67665688253953"/>
    <n v="8.5987108173076869"/>
    <n v="29.766067701564133"/>
    <n v="17.864583333333325"/>
    <n v="61.841642108709856"/>
    <n v="1176000"/>
    <n v="4070946.9548133593"/>
    <n v="1.5076923076923076E-2"/>
    <n v="5.2191627625812295E-2"/>
    <n v="0"/>
    <n v="0"/>
    <n v="3.461689587426326"/>
    <n v="3.461689587426326"/>
    <s v=""/>
  </r>
  <r>
    <n v="325"/>
    <x v="0"/>
    <x v="0"/>
    <n v="39"/>
    <x v="0"/>
    <x v="0"/>
    <x v="0"/>
    <x v="5"/>
    <x v="2"/>
    <s v="Bogotá D.C."/>
    <x v="4"/>
    <x v="0"/>
    <d v="1899-12-30T06:00:00"/>
    <d v="1899-12-30T07:30:00"/>
    <x v="3"/>
    <d v="1899-12-30T18:00:00"/>
    <x v="0"/>
    <d v="1899-12-30T20:00:00"/>
    <x v="2"/>
    <x v="1"/>
    <x v="1"/>
    <x v="3"/>
    <x v="1"/>
    <s v=""/>
    <x v="2"/>
    <x v="1"/>
    <n v="0"/>
    <x v="2"/>
    <x v="1"/>
    <n v="0"/>
    <n v="10.5"/>
    <n v="22.5"/>
    <n v="77.88801571709233"/>
    <x v="2"/>
    <n v="105.00000000000003"/>
    <n v="363.47740667976433"/>
    <x v="1"/>
    <n v="6.9233791748526521"/>
    <n v="6.9233791748526521"/>
    <n v="6.1087499999999988"/>
    <n v="21.146596267190564"/>
    <x v="4"/>
    <n v="14.600259999999992"/>
    <n v="50.541568015717061"/>
    <x v="1"/>
    <n v="58.070306163205828"/>
    <n v="201.02137418382841"/>
    <n v="7.1522201895760453"/>
    <n v="24.75876615723574"/>
    <n v="35.729166666666679"/>
    <n v="123.68328421741981"/>
    <n v="1470000"/>
    <n v="5088683.6935166996"/>
    <n v="3.0624999999999999E-2"/>
    <n v="0.10601424361493124"/>
    <n v="45"/>
    <n v="155.77603143418466"/>
    <n v="0"/>
    <n v="3.461689587426326"/>
    <s v=""/>
  </r>
  <r>
    <n v="326"/>
    <x v="0"/>
    <x v="1"/>
    <n v="35"/>
    <x v="0"/>
    <x v="0"/>
    <x v="0"/>
    <x v="0"/>
    <x v="1"/>
    <s v="Bogotá D.C."/>
    <x v="0"/>
    <x v="0"/>
    <d v="1899-12-30T06:00:00"/>
    <d v="1899-12-30T07:00:00"/>
    <x v="3"/>
    <d v="1899-12-30T17:00:00"/>
    <x v="2"/>
    <d v="1899-12-30T19:00:00"/>
    <x v="2"/>
    <x v="1"/>
    <x v="1"/>
    <x v="3"/>
    <x v="1"/>
    <s v=""/>
    <x v="2"/>
    <x v="1"/>
    <n v="0"/>
    <x v="2"/>
    <x v="1"/>
    <n v="0"/>
    <n v="10"/>
    <n v="10"/>
    <n v="34.616895874263264"/>
    <x v="1"/>
    <n v="89.999999999999957"/>
    <n v="311.55206286836921"/>
    <x v="1"/>
    <n v="6.9233791748526521"/>
    <n v="6.9233791748526521"/>
    <n v="2.7149999999999994"/>
    <n v="9.3984872298624733"/>
    <x v="1"/>
    <n v="9.6757879999999972"/>
    <n v="33.494574569744586"/>
    <x v="0"/>
    <n v="62.063006133159945"/>
    <n v="214.84286209553599"/>
    <n v="7.6439804578234245"/>
    <n v="26.46108755733767"/>
    <n v="30.624999999999986"/>
    <n v="106.01424361493119"/>
    <n v="1445500"/>
    <n v="5003872.298624754"/>
    <n v="6.0229166666666667E-2"/>
    <n v="0.20849467910936476"/>
    <n v="20"/>
    <n v="69.233791748526528"/>
    <n v="3.461689587426326"/>
    <n v="3.461689587426326"/>
    <s v=""/>
  </r>
  <r>
    <n v="327"/>
    <x v="0"/>
    <x v="1"/>
    <n v="51"/>
    <x v="2"/>
    <x v="3"/>
    <x v="0"/>
    <x v="1"/>
    <x v="0"/>
    <s v="Bogotá D.C."/>
    <x v="7"/>
    <x v="0"/>
    <d v="1899-12-30T08:00:00"/>
    <d v="1899-12-30T09:00:00"/>
    <x v="5"/>
    <d v="1899-12-30T16:00:00"/>
    <x v="1"/>
    <d v="1899-12-30T21:00:00"/>
    <x v="4"/>
    <x v="2"/>
    <x v="2"/>
    <x v="0"/>
    <x v="0"/>
    <s v=""/>
    <x v="3"/>
    <x v="2"/>
    <n v="0"/>
    <x v="4"/>
    <x v="2"/>
    <n v="0"/>
    <n v="6.9999999999999991"/>
    <n v="0"/>
    <n v="0"/>
    <x v="0"/>
    <n v="180.00000000000006"/>
    <n v="0"/>
    <x v="3"/>
    <n v="0"/>
    <n v="0"/>
    <s v=""/>
    <n v="0"/>
    <x v="0"/>
    <n v="8.623818"/>
    <n v="0"/>
    <x v="0"/>
    <n v="919.7595106811998"/>
    <n v="0"/>
    <n v="120.73345199999999"/>
    <n v="0"/>
    <n v="61.250000000000021"/>
    <n v="0"/>
    <n v="6108219.1780821923"/>
    <n v="0"/>
    <n v="7.831050228310503E-2"/>
    <n v="0"/>
    <n v="0"/>
    <n v="0"/>
    <n v="0"/>
    <n v="0"/>
    <s v="Revisar horas diligenciadas"/>
  </r>
  <r>
    <n v="328"/>
    <x v="0"/>
    <x v="0"/>
    <n v="39"/>
    <x v="0"/>
    <x v="0"/>
    <x v="0"/>
    <x v="0"/>
    <x v="1"/>
    <s v="Bogotá D.C."/>
    <x v="0"/>
    <x v="17"/>
    <d v="1899-12-30T06:00:00"/>
    <d v="1899-12-30T07:00:00"/>
    <x v="3"/>
    <d v="1899-12-30T16:30:00"/>
    <x v="1"/>
    <d v="1899-12-30T18:00:00"/>
    <x v="1"/>
    <x v="1"/>
    <x v="1"/>
    <x v="2"/>
    <x v="2"/>
    <s v=""/>
    <x v="1"/>
    <x v="1"/>
    <n v="0"/>
    <x v="1"/>
    <x v="1"/>
    <n v="0"/>
    <n v="9.5"/>
    <n v="22.5"/>
    <n v="77.88801571709233"/>
    <x v="2"/>
    <n v="75.000000000000014"/>
    <n v="259.62671905697448"/>
    <x v="1"/>
    <n v="6.9233791748526521"/>
    <n v="6.9233791748526521"/>
    <n v="1.2749999999999999"/>
    <n v="4.4136542239685657"/>
    <x v="1"/>
    <n v="13.520000000000003"/>
    <n v="46.802043222003938"/>
    <x v="1"/>
    <n v="294.17636449275369"/>
    <n v="1018.347257831497"/>
    <n v="36.232185990338174"/>
    <n v="125.42458097244766"/>
    <n v="25.520833333333339"/>
    <n v="88.34520301244271"/>
    <n v="1347500"/>
    <n v="4664626.7190569742"/>
    <n v="5.6145833333333332E-2"/>
    <n v="0.19435944662737392"/>
    <n v="45"/>
    <n v="155.77603143418466"/>
    <n v="0"/>
    <n v="3.461689587426326"/>
    <s v=""/>
  </r>
  <r>
    <n v="329"/>
    <x v="0"/>
    <x v="0"/>
    <n v="42"/>
    <x v="1"/>
    <x v="0"/>
    <x v="0"/>
    <x v="0"/>
    <x v="0"/>
    <s v="Bogotá D.C."/>
    <x v="14"/>
    <x v="0"/>
    <d v="1899-12-30T08:00:00"/>
    <d v="1899-12-30T08:20:00"/>
    <x v="1"/>
    <d v="1899-12-30T19:00:00"/>
    <x v="4"/>
    <d v="1899-12-30T19:30:00"/>
    <x v="2"/>
    <x v="1"/>
    <x v="1"/>
    <x v="0"/>
    <x v="0"/>
    <s v=""/>
    <x v="1"/>
    <x v="1"/>
    <n v="3.461689587426326"/>
    <x v="2"/>
    <x v="1"/>
    <n v="0"/>
    <n v="10.666666666666664"/>
    <n v="0"/>
    <n v="0"/>
    <x v="0"/>
    <n v="25.000000000000071"/>
    <n v="86.542239685658402"/>
    <x v="0"/>
    <n v="6.9233791748526521"/>
    <n v="0"/>
    <s v=""/>
    <n v="0"/>
    <x v="0"/>
    <n v="9.917698166666689"/>
    <n v="34.331992474787242"/>
    <x v="0"/>
    <n v="35.567893384482048"/>
    <n v="123.12500617575121"/>
    <n v="4.3807140339543373"/>
    <n v="15.164672156832106"/>
    <n v="8.5069444444444695"/>
    <n v="29.448401004147652"/>
    <n v="867300"/>
    <n v="3002323.3791748527"/>
    <n v="1.1119230769230768E-2"/>
    <n v="3.8491325374036565E-2"/>
    <n v="0"/>
    <n v="0"/>
    <n v="3.461689587426326"/>
    <n v="3.461689587426326"/>
    <s v=""/>
  </r>
  <r>
    <n v="330"/>
    <x v="0"/>
    <x v="0"/>
    <n v="47"/>
    <x v="1"/>
    <x v="0"/>
    <x v="0"/>
    <x v="0"/>
    <x v="4"/>
    <s v="Bogotá D.C."/>
    <x v="16"/>
    <x v="0"/>
    <d v="1899-12-30T06:20:00"/>
    <d v="1899-12-30T07:00:00"/>
    <x v="3"/>
    <d v="1899-12-30T16:45:00"/>
    <x v="1"/>
    <d v="1899-12-30T17:35:00"/>
    <x v="4"/>
    <x v="2"/>
    <x v="2"/>
    <x v="0"/>
    <x v="0"/>
    <s v=""/>
    <x v="3"/>
    <x v="2"/>
    <n v="0"/>
    <x v="2"/>
    <x v="1"/>
    <n v="3.461689587426326"/>
    <n v="9.7499999999999982"/>
    <n v="0"/>
    <n v="0"/>
    <x v="0"/>
    <n v="45"/>
    <n v="155.77603143418466"/>
    <x v="2"/>
    <n v="6.9233791748526521"/>
    <n v="0"/>
    <s v=""/>
    <n v="0"/>
    <x v="0"/>
    <n v="4.4969639999999913"/>
    <n v="15.56709345383101"/>
    <x v="3"/>
    <n v="479.61650027759896"/>
    <n v="1660.2834449688198"/>
    <n v="62.957495999999864"/>
    <n v="217.93930835363409"/>
    <n v="15.3125"/>
    <n v="53.007121807465616"/>
    <n v="3014506.8493150687"/>
    <n v="10435286.971499315"/>
    <n v="2.7912100456621007E-2"/>
    <n v="9.6623027513882534E-2"/>
    <n v="0"/>
    <n v="0"/>
    <n v="3.461689587426326"/>
    <n v="3.461689587426326"/>
    <s v=""/>
  </r>
  <r>
    <n v="331"/>
    <x v="0"/>
    <x v="0"/>
    <n v="53"/>
    <x v="2"/>
    <x v="0"/>
    <x v="0"/>
    <x v="1"/>
    <x v="4"/>
    <s v="Bogotá D.C."/>
    <x v="13"/>
    <x v="0"/>
    <d v="1899-12-30T06:00:00"/>
    <d v="1899-12-30T07:00:00"/>
    <x v="3"/>
    <d v="1899-12-30T16:00:00"/>
    <x v="1"/>
    <d v="1899-12-30T17:00:00"/>
    <x v="2"/>
    <x v="1"/>
    <x v="1"/>
    <x v="0"/>
    <x v="0"/>
    <s v=""/>
    <x v="2"/>
    <x v="1"/>
    <n v="0"/>
    <x v="2"/>
    <x v="1"/>
    <n v="0"/>
    <n v="8.9999999999999982"/>
    <n v="0"/>
    <n v="0"/>
    <x v="0"/>
    <n v="60.000000000000071"/>
    <n v="207.70137524557981"/>
    <x v="1"/>
    <n v="6.9233791748526521"/>
    <n v="0"/>
    <s v=""/>
    <n v="0"/>
    <x v="0"/>
    <n v="17.594754999999992"/>
    <n v="60.907580176817262"/>
    <x v="2"/>
    <n v="42.066775270456709"/>
    <n v="145.62211793034325"/>
    <n v="5.1811478064903822"/>
    <n v="17.935525412644505"/>
    <n v="20.416666666666689"/>
    <n v="70.67616240995423"/>
    <n v="882000"/>
    <n v="3053210.2161100195"/>
    <n v="8.1666666666666658E-3"/>
    <n v="2.827046496398166E-2"/>
    <n v="0"/>
    <n v="0"/>
    <n v="3.461689587426326"/>
    <n v="3.461689587426326"/>
    <s v=""/>
  </r>
  <r>
    <n v="332"/>
    <x v="0"/>
    <x v="0"/>
    <n v="33"/>
    <x v="0"/>
    <x v="0"/>
    <x v="0"/>
    <x v="1"/>
    <x v="2"/>
    <s v="Bogotá D.C."/>
    <x v="14"/>
    <x v="0"/>
    <d v="1899-12-30T08:20:00"/>
    <d v="1899-12-30T08:50:00"/>
    <x v="1"/>
    <d v="1899-12-30T18:00:00"/>
    <x v="0"/>
    <d v="1899-12-30T18:30:00"/>
    <x v="4"/>
    <x v="2"/>
    <x v="2"/>
    <x v="2"/>
    <x v="2"/>
    <s v=""/>
    <x v="3"/>
    <x v="2"/>
    <n v="0"/>
    <x v="3"/>
    <x v="2"/>
    <n v="3.461689587426326"/>
    <n v="9.1666666666666661"/>
    <n v="7.5"/>
    <n v="25.962671905697444"/>
    <x v="1"/>
    <n v="30.000000000000014"/>
    <n v="103.85068762278983"/>
    <x v="2"/>
    <n v="6.9233791748526521"/>
    <n v="6.9233791748526521"/>
    <n v="0.42499999999999999"/>
    <n v="1.4712180746561885"/>
    <x v="2"/>
    <n v="9.5262500000000045"/>
    <n v="32.976920432220055"/>
    <x v="0"/>
    <n v="2264.9182657500005"/>
    <n v="7840.4439769184692"/>
    <n v="297.30750000000012"/>
    <n v="1029.1862770137529"/>
    <n v="10.208333333333337"/>
    <n v="35.338081204977094"/>
    <n v="9443463.4703196343"/>
    <n v="32690339.164446358"/>
    <n v="0.19673882229832571"/>
    <n v="0.68104873259263243"/>
    <n v="15"/>
    <n v="51.925343811394889"/>
    <n v="3.461689587426326"/>
    <n v="3.461689587426326"/>
    <s v=""/>
  </r>
  <r>
    <n v="333"/>
    <x v="0"/>
    <x v="1"/>
    <n v="32"/>
    <x v="0"/>
    <x v="1"/>
    <x v="0"/>
    <x v="0"/>
    <x v="1"/>
    <s v="Bogotá D.C."/>
    <x v="6"/>
    <x v="2"/>
    <d v="1899-12-30T05:30:00"/>
    <d v="1899-12-30T06:00:00"/>
    <x v="2"/>
    <d v="1899-12-30T19:30:00"/>
    <x v="4"/>
    <d v="1899-12-30T20:00:00"/>
    <x v="0"/>
    <x v="0"/>
    <x v="0"/>
    <x v="0"/>
    <x v="0"/>
    <s v=""/>
    <x v="0"/>
    <x v="0"/>
    <n v="0"/>
    <x v="0"/>
    <x v="0"/>
    <n v="0"/>
    <n v="13.5"/>
    <n v="0"/>
    <n v="0"/>
    <x v="0"/>
    <n v="30.000000000000036"/>
    <n v="103.85068762278991"/>
    <x v="2"/>
    <n v="6.9233791748526521"/>
    <n v="0"/>
    <s v=""/>
    <n v="0"/>
    <x v="0"/>
    <n v="7.2108319999999964"/>
    <n v="24.961662051080538"/>
    <x v="0"/>
    <n v="0"/>
    <n v="0"/>
    <n v="0"/>
    <n v="0"/>
    <n v="10.208333333333345"/>
    <n v="35.338081204977115"/>
    <n v="53698.630136986299"/>
    <n v="185887.98880426298"/>
    <n v="2.2374429223744291E-3"/>
    <n v="7.7453328668442905E-3"/>
    <n v="60.000000000000071"/>
    <n v="207.70137524557981"/>
    <n v="0"/>
    <n v="3.461689587426326"/>
    <s v=""/>
  </r>
  <r>
    <n v="334"/>
    <x v="0"/>
    <x v="0"/>
    <n v="47"/>
    <x v="1"/>
    <x v="0"/>
    <x v="0"/>
    <x v="1"/>
    <x v="4"/>
    <s v="Bogotá D.C."/>
    <x v="9"/>
    <x v="2"/>
    <d v="1899-12-30T07:00:00"/>
    <d v="1899-12-30T07:45:00"/>
    <x v="3"/>
    <d v="1899-12-30T17:00:00"/>
    <x v="2"/>
    <d v="1899-12-30T18:00:00"/>
    <x v="1"/>
    <x v="1"/>
    <x v="1"/>
    <x v="0"/>
    <x v="0"/>
    <s v=""/>
    <x v="8"/>
    <x v="1"/>
    <n v="3.461689587426326"/>
    <x v="1"/>
    <x v="1"/>
    <n v="0"/>
    <n v="9.25"/>
    <n v="0"/>
    <n v="0"/>
    <x v="0"/>
    <n v="52.499999999999972"/>
    <n v="181.73870333988202"/>
    <x v="2"/>
    <n v="6.9233791748526521"/>
    <n v="0"/>
    <s v=""/>
    <n v="0"/>
    <x v="0"/>
    <n v="13.167613500000002"/>
    <n v="45.58219054420433"/>
    <x v="1"/>
    <n v="316.34141841369569"/>
    <n v="1095.075794194365"/>
    <n v="38.962141394927542"/>
    <n v="134.8748391706529"/>
    <n v="17.864583333333325"/>
    <n v="61.841642108709856"/>
    <n v="1396500"/>
    <n v="4834249.5088408645"/>
    <n v="1.2930555555555556E-2"/>
    <n v="4.47615695263043E-2"/>
    <n v="0"/>
    <n v="0"/>
    <n v="3.461689587426326"/>
    <n v="3.461689587426326"/>
    <s v=""/>
  </r>
  <r>
    <n v="335"/>
    <x v="0"/>
    <x v="1"/>
    <n v="42"/>
    <x v="1"/>
    <x v="1"/>
    <x v="0"/>
    <x v="0"/>
    <x v="1"/>
    <s v="Bogotá D.C."/>
    <x v="8"/>
    <x v="13"/>
    <d v="1899-12-30T07:30:00"/>
    <d v="1899-12-30T08:30:00"/>
    <x v="1"/>
    <d v="1899-12-30T16:00:00"/>
    <x v="1"/>
    <d v="1899-12-30T17:20:00"/>
    <x v="2"/>
    <x v="1"/>
    <x v="1"/>
    <x v="0"/>
    <x v="0"/>
    <s v=""/>
    <x v="2"/>
    <x v="1"/>
    <n v="0"/>
    <x v="2"/>
    <x v="1"/>
    <n v="0"/>
    <n v="7.4999999999999982"/>
    <n v="0"/>
    <n v="0"/>
    <x v="0"/>
    <n v="70.000000000000028"/>
    <n v="242.31827111984293"/>
    <x v="1"/>
    <n v="6.9233791748526521"/>
    <n v="0"/>
    <s v=""/>
    <n v="0"/>
    <x v="0"/>
    <n v="10.023296999999999"/>
    <n v="34.697542856581528"/>
    <x v="1"/>
    <n v="47.928804051894225"/>
    <n v="165.91464192423894"/>
    <n v="5.9031436658653842"/>
    <n v="20.434850961207871"/>
    <n v="23.819444444444457"/>
    <n v="82.455522811613221"/>
    <n v="1156400"/>
    <n v="4003097.8388998033"/>
    <n v="4.8183333333333335E-2"/>
    <n v="0.1667957432874918"/>
    <n v="0"/>
    <n v="0"/>
    <n v="3.461689587426326"/>
    <n v="3.461689587426326"/>
    <s v=""/>
  </r>
  <r>
    <n v="336"/>
    <x v="0"/>
    <x v="1"/>
    <n v="41"/>
    <x v="1"/>
    <x v="0"/>
    <x v="0"/>
    <x v="0"/>
    <x v="4"/>
    <s v="Bogotá D.C."/>
    <x v="7"/>
    <x v="8"/>
    <d v="1899-12-30T00:00:00"/>
    <d v="1899-12-30T00:00:00"/>
    <x v="3"/>
    <d v="1899-12-30T00:00:00"/>
    <x v="4"/>
    <d v="1899-12-30T00:00:00"/>
    <x v="13"/>
    <x v="1"/>
    <x v="6"/>
    <x v="0"/>
    <x v="0"/>
    <s v=""/>
    <x v="2"/>
    <x v="1"/>
    <n v="3.461689587426326"/>
    <x v="2"/>
    <x v="1"/>
    <n v="3.461689587426326"/>
    <n v="11.999999999999998"/>
    <n v="0"/>
    <n v="0"/>
    <x v="0"/>
    <n v="0"/>
    <n v="0"/>
    <x v="0"/>
    <n v="0"/>
    <n v="0"/>
    <s v=""/>
    <n v="0"/>
    <x v="0"/>
    <n v="0"/>
    <n v="0"/>
    <x v="4"/>
    <n v="0"/>
    <n v="0"/>
    <n v="0"/>
    <n v="0"/>
    <n v="0"/>
    <n v="0"/>
    <n v="0"/>
    <n v="0"/>
    <n v="0"/>
    <n v="0"/>
    <n v="0"/>
    <n v="0"/>
    <n v="3.461689587426326"/>
    <n v="3.461689587426326"/>
    <s v=""/>
  </r>
  <r>
    <n v="337"/>
    <x v="0"/>
    <x v="0"/>
    <n v="33"/>
    <x v="0"/>
    <x v="0"/>
    <x v="0"/>
    <x v="1"/>
    <x v="2"/>
    <s v="Mosquera"/>
    <x v="10"/>
    <x v="0"/>
    <d v="1899-12-30T05:30:00"/>
    <d v="1899-12-30T07:00:00"/>
    <x v="3"/>
    <d v="1899-12-30T16:30:00"/>
    <x v="1"/>
    <d v="1899-12-30T18:00:00"/>
    <x v="7"/>
    <x v="4"/>
    <x v="4"/>
    <x v="0"/>
    <x v="0"/>
    <s v=""/>
    <x v="9"/>
    <x v="5"/>
    <n v="0"/>
    <x v="9"/>
    <x v="4"/>
    <n v="0"/>
    <n v="9.5"/>
    <n v="0"/>
    <n v="0"/>
    <x v="0"/>
    <n v="90.000000000000028"/>
    <n v="311.55206286836943"/>
    <x v="1"/>
    <n v="6.9233791748526521"/>
    <n v="0"/>
    <s v=""/>
    <n v="0"/>
    <x v="0"/>
    <n v="20.284398999999993"/>
    <n v="70.218292805500951"/>
    <x v="2"/>
    <n v="272.73591519439992"/>
    <n v="944.12707774564376"/>
    <n v="37.864211466666653"/>
    <n v="131.07414657026845"/>
    <n v="30.625000000000011"/>
    <n v="106.01424361493127"/>
    <n v="1176000"/>
    <n v="4070946.9548133593"/>
    <n v="2.4500000000000001E-2"/>
    <n v="8.4811394891944988E-2"/>
    <n v="0"/>
    <n v="0"/>
    <n v="3.461689587426326"/>
    <n v="3.461689587426326"/>
    <s v=""/>
  </r>
  <r>
    <n v="338"/>
    <x v="0"/>
    <x v="1"/>
    <n v="41"/>
    <x v="1"/>
    <x v="0"/>
    <x v="0"/>
    <x v="0"/>
    <x v="0"/>
    <s v="Bogotá D.C."/>
    <x v="7"/>
    <x v="2"/>
    <d v="1899-12-30T07:00:00"/>
    <d v="1899-12-30T07:40:00"/>
    <x v="3"/>
    <d v="1899-12-30T16:40:00"/>
    <x v="1"/>
    <d v="1899-12-30T17:40:00"/>
    <x v="3"/>
    <x v="2"/>
    <x v="2"/>
    <x v="0"/>
    <x v="0"/>
    <s v=""/>
    <x v="4"/>
    <x v="2"/>
    <n v="0"/>
    <x v="3"/>
    <x v="2"/>
    <n v="0"/>
    <n v="9.0000000000000018"/>
    <n v="0"/>
    <n v="0"/>
    <x v="0"/>
    <n v="49.999999999999979"/>
    <n v="173.08447937131623"/>
    <x v="2"/>
    <n v="6.9233791748526521"/>
    <n v="0"/>
    <s v=""/>
    <n v="0"/>
    <x v="0"/>
    <n v="17.409851000000003"/>
    <n v="60.26749992534382"/>
    <x v="2"/>
    <n v="1333.1013967696208"/>
    <n v="4614.7832241808874"/>
    <n v="174.99132287179489"/>
    <n v="605.76564027525069"/>
    <n v="17.013888888888882"/>
    <n v="58.896802008295104"/>
    <n v="994319.63470319635"/>
    <n v="3442025.926025603"/>
    <n v="1.2747687624399952E-2"/>
    <n v="4.4128537513148755E-2"/>
    <n v="0"/>
    <n v="0"/>
    <n v="3.461689587426326"/>
    <n v="3.461689587426326"/>
    <s v=""/>
  </r>
  <r>
    <n v="339"/>
    <x v="0"/>
    <x v="1"/>
    <n v="42"/>
    <x v="1"/>
    <x v="3"/>
    <x v="0"/>
    <x v="0"/>
    <x v="2"/>
    <s v="Bogotá D.C."/>
    <x v="7"/>
    <x v="2"/>
    <d v="1899-12-30T05:00:00"/>
    <d v="1899-12-30T06:00:00"/>
    <x v="2"/>
    <d v="1899-12-30T19:00:00"/>
    <x v="4"/>
    <d v="1899-12-30T20:00:00"/>
    <x v="3"/>
    <x v="2"/>
    <x v="2"/>
    <x v="15"/>
    <x v="3"/>
    <s v="Propulsión humana"/>
    <x v="4"/>
    <x v="2"/>
    <n v="0"/>
    <x v="3"/>
    <x v="2"/>
    <n v="0"/>
    <n v="13"/>
    <n v="15"/>
    <n v="51.925343811394889"/>
    <x v="2"/>
    <n v="60.000000000000043"/>
    <n v="207.7013752455797"/>
    <x v="1"/>
    <n v="6.9233791748526521"/>
    <n v="6.9233791748526521"/>
    <n v="3"/>
    <n v="10.385068762278978"/>
    <x v="5"/>
    <n v="18.639702"/>
    <n v="64.524862326129664"/>
    <x v="2"/>
    <n v="698.57557496626669"/>
    <n v="2418.2517938910842"/>
    <n v="91.699449333333334"/>
    <n v="317.43502892992797"/>
    <n v="20.416666666666682"/>
    <n v="70.676162409954216"/>
    <n v="3361086.7579908674"/>
    <n v="11635039.032573493"/>
    <n v="7.0022640791476409E-2"/>
    <n v="0.24239664651194781"/>
    <n v="0"/>
    <n v="0"/>
    <n v="3.461689587426326"/>
    <n v="3.461689587426326"/>
    <s v=""/>
  </r>
  <r>
    <n v="340"/>
    <x v="0"/>
    <x v="1"/>
    <n v="49"/>
    <x v="1"/>
    <x v="3"/>
    <x v="0"/>
    <x v="0"/>
    <x v="0"/>
    <s v="Bogotá D.C."/>
    <x v="3"/>
    <x v="0"/>
    <d v="1899-12-30T07:30:00"/>
    <d v="1899-12-30T08:30:00"/>
    <x v="1"/>
    <d v="1899-12-30T17:00:00"/>
    <x v="2"/>
    <d v="1899-12-30T18:00:00"/>
    <x v="0"/>
    <x v="0"/>
    <x v="0"/>
    <x v="0"/>
    <x v="0"/>
    <s v=""/>
    <x v="0"/>
    <x v="0"/>
    <n v="0"/>
    <x v="0"/>
    <x v="0"/>
    <n v="0"/>
    <n v="8.5"/>
    <n v="0"/>
    <n v="0"/>
    <x v="0"/>
    <n v="59.999999999999986"/>
    <n v="207.70137524557953"/>
    <x v="2"/>
    <n v="6.9233791748526521"/>
    <n v="0"/>
    <s v=""/>
    <n v="0"/>
    <x v="0"/>
    <n v="14.999999999999996"/>
    <n v="51.925343811394882"/>
    <x v="1"/>
    <n v="0"/>
    <n v="0"/>
    <n v="0"/>
    <n v="0"/>
    <n v="20.416666666666661"/>
    <n v="70.676162409954131"/>
    <n v="887369.86301369872"/>
    <n v="3071799.0149904462"/>
    <n v="1.1376536705303831E-2"/>
    <n v="3.9382038653723674E-2"/>
    <n v="119.99999999999997"/>
    <n v="415.40275049115905"/>
    <n v="0"/>
    <n v="3.461689587426326"/>
    <s v=""/>
  </r>
  <r>
    <n v="341"/>
    <x v="0"/>
    <x v="1"/>
    <n v="37"/>
    <x v="0"/>
    <x v="4"/>
    <x v="0"/>
    <x v="0"/>
    <x v="0"/>
    <s v="Bogotá D.C."/>
    <x v="0"/>
    <x v="0"/>
    <d v="1899-12-30T08:30:00"/>
    <d v="1899-12-30T09:30:00"/>
    <x v="5"/>
    <d v="1899-12-30T20:30:00"/>
    <x v="3"/>
    <d v="1899-12-30T21:30:00"/>
    <x v="2"/>
    <x v="1"/>
    <x v="1"/>
    <x v="3"/>
    <x v="1"/>
    <s v=""/>
    <x v="2"/>
    <x v="1"/>
    <n v="0"/>
    <x v="2"/>
    <x v="1"/>
    <n v="0"/>
    <n v="11"/>
    <n v="10"/>
    <n v="34.616895874263264"/>
    <x v="1"/>
    <n v="60.000000000000028"/>
    <n v="207.70137524557967"/>
    <x v="1"/>
    <n v="6.9233791748526521"/>
    <n v="6.9233791748526521"/>
    <n v="2.7149999999999999"/>
    <n v="9.3984872298624751"/>
    <x v="1"/>
    <n v="9.6757879999999972"/>
    <n v="33.494574569744586"/>
    <x v="0"/>
    <n v="37.237803679895968"/>
    <n v="128.90571725732161"/>
    <n v="4.5863882746940545"/>
    <n v="15.8766525344026"/>
    <n v="20.416666666666675"/>
    <n v="70.676162409954188"/>
    <n v="882000"/>
    <n v="3053210.2161100195"/>
    <n v="1.1307692307692309E-2"/>
    <n v="3.9143720719359225E-2"/>
    <n v="20"/>
    <n v="69.233791748526528"/>
    <n v="3.461689587426326"/>
    <n v="3.461689587426326"/>
    <s v=""/>
  </r>
  <r>
    <n v="342"/>
    <x v="0"/>
    <x v="0"/>
    <n v="33"/>
    <x v="0"/>
    <x v="0"/>
    <x v="0"/>
    <x v="0"/>
    <x v="1"/>
    <s v="Bogotá D.C."/>
    <x v="4"/>
    <x v="2"/>
    <d v="1899-12-30T05:30:00"/>
    <d v="1899-12-30T06:30:00"/>
    <x v="2"/>
    <d v="1899-12-30T17:00:00"/>
    <x v="2"/>
    <d v="1899-12-30T18:45:00"/>
    <x v="2"/>
    <x v="1"/>
    <x v="1"/>
    <x v="0"/>
    <x v="0"/>
    <s v=""/>
    <x v="2"/>
    <x v="1"/>
    <n v="0"/>
    <x v="2"/>
    <x v="1"/>
    <n v="0"/>
    <n v="10.500000000000002"/>
    <n v="0"/>
    <n v="0"/>
    <x v="0"/>
    <n v="82.499999999999972"/>
    <n v="285.58939096267181"/>
    <x v="1"/>
    <n v="6.9233791748526521"/>
    <n v="0"/>
    <s v=""/>
    <n v="0"/>
    <x v="0"/>
    <n v="24.811846000000003"/>
    <n v="85.890908943025551"/>
    <x v="2"/>
    <n v="148.30475754382215"/>
    <n v="513.38503495523503"/>
    <n v="18.265932301682696"/>
    <n v="63.230987653369176"/>
    <n v="28.072916666666657"/>
    <n v="97.179723313686935"/>
    <n v="1445500"/>
    <n v="5003872.298624754"/>
    <n v="6.0229166666666667E-2"/>
    <n v="0.20849467910936476"/>
    <n v="0"/>
    <n v="0"/>
    <n v="3.461689587426326"/>
    <n v="3.461689587426326"/>
    <s v=""/>
  </r>
  <r>
    <n v="343"/>
    <x v="0"/>
    <x v="1"/>
    <n v="38"/>
    <x v="0"/>
    <x v="0"/>
    <x v="0"/>
    <x v="1"/>
    <x v="2"/>
    <s v="Bogotá D.C."/>
    <x v="0"/>
    <x v="0"/>
    <d v="1899-12-30T07:30:00"/>
    <d v="1899-12-30T08:30:00"/>
    <x v="1"/>
    <d v="1899-12-30T16:30:00"/>
    <x v="1"/>
    <d v="1899-12-30T18:00:00"/>
    <x v="2"/>
    <x v="1"/>
    <x v="1"/>
    <x v="0"/>
    <x v="0"/>
    <s v=""/>
    <x v="2"/>
    <x v="1"/>
    <n v="0"/>
    <x v="2"/>
    <x v="1"/>
    <n v="0"/>
    <n v="8"/>
    <n v="0"/>
    <n v="0"/>
    <x v="0"/>
    <n v="75.000000000000014"/>
    <n v="259.62671905697448"/>
    <x v="1"/>
    <n v="6.9233791748526521"/>
    <n v="0"/>
    <s v=""/>
    <n v="0"/>
    <x v="0"/>
    <n v="9.6757879999999972"/>
    <n v="33.494574569744586"/>
    <x v="0"/>
    <n v="23.133553116288454"/>
    <n v="80.081179942829579"/>
    <n v="2.8492404567307688"/>
    <n v="9.8631860211387323"/>
    <n v="25.520833333333339"/>
    <n v="88.34520301244271"/>
    <n v="578200"/>
    <n v="2001548.9194499017"/>
    <n v="1.2045833333333334E-2"/>
    <n v="4.1698935821872951E-2"/>
    <n v="0"/>
    <n v="0"/>
    <n v="3.461689587426326"/>
    <n v="3.461689587426326"/>
    <s v=""/>
  </r>
  <r>
    <n v="344"/>
    <x v="0"/>
    <x v="0"/>
    <n v="60"/>
    <x v="4"/>
    <x v="0"/>
    <x v="0"/>
    <x v="4"/>
    <x v="3"/>
    <s v="Bogotá D.C."/>
    <x v="9"/>
    <x v="2"/>
    <d v="1899-12-30T05:00:00"/>
    <d v="1899-12-30T19:00:00"/>
    <x v="10"/>
    <d v="1899-12-30T18:00:00"/>
    <x v="0"/>
    <d v="1899-12-30T19:00:00"/>
    <x v="7"/>
    <x v="2"/>
    <x v="4"/>
    <x v="0"/>
    <x v="0"/>
    <s v=""/>
    <x v="12"/>
    <x v="6"/>
    <n v="0"/>
    <x v="14"/>
    <x v="6"/>
    <n v="0"/>
    <n v="23"/>
    <n v="0"/>
    <n v="0"/>
    <x v="0"/>
    <n v="449.99999999999989"/>
    <n v="0"/>
    <x v="3"/>
    <n v="0"/>
    <n v="0"/>
    <s v=""/>
    <n v="0"/>
    <x v="0"/>
    <n v="13.885227"/>
    <n v="0"/>
    <x v="1"/>
    <n v="1151.8162983613997"/>
    <n v="0"/>
    <n v="151.19469400000003"/>
    <n v="0"/>
    <n v="153.12499999999997"/>
    <n v="0"/>
    <n v="0"/>
    <n v="0"/>
    <n v="0"/>
    <n v="0"/>
    <n v="0"/>
    <n v="0"/>
    <n v="0"/>
    <n v="0"/>
    <s v="Revisar horario laboral"/>
  </r>
  <r>
    <n v="345"/>
    <x v="0"/>
    <x v="0"/>
    <n v="26"/>
    <x v="3"/>
    <x v="3"/>
    <x v="0"/>
    <x v="1"/>
    <x v="1"/>
    <s v="Bogotá D.C."/>
    <x v="4"/>
    <x v="0"/>
    <d v="1899-12-30T07:00:00"/>
    <d v="1899-12-30T08:40:00"/>
    <x v="1"/>
    <d v="1899-12-30T16:30:00"/>
    <x v="1"/>
    <d v="1899-12-30T18:30:00"/>
    <x v="7"/>
    <x v="2"/>
    <x v="4"/>
    <x v="0"/>
    <x v="0"/>
    <s v=""/>
    <x v="2"/>
    <x v="1"/>
    <n v="3.461689587426326"/>
    <x v="4"/>
    <x v="2"/>
    <n v="3.461689587426326"/>
    <n v="7.8333333333333339"/>
    <n v="0"/>
    <n v="0"/>
    <x v="0"/>
    <n v="110.00000000000001"/>
    <n v="380.7858546168959"/>
    <x v="1"/>
    <n v="6.9233791748526521"/>
    <n v="0"/>
    <s v=""/>
    <n v="0"/>
    <x v="0"/>
    <n v="14.600259999999992"/>
    <n v="50.541568015717061"/>
    <x v="1"/>
    <n v="173.01859665377765"/>
    <n v="598.93667446749748"/>
    <n v="22.71151555555554"/>
    <n v="78.620216913337643"/>
    <n v="37.430555555555557"/>
    <n v="129.57296441824928"/>
    <n v="1470000"/>
    <n v="5088683.6935166996"/>
    <n v="6.1249999999999999E-2"/>
    <n v="0.21202848722986248"/>
    <n v="0"/>
    <n v="0"/>
    <n v="3.461689587426326"/>
    <n v="3.461689587426326"/>
    <s v=""/>
  </r>
  <r>
    <n v="346"/>
    <x v="0"/>
    <x v="0"/>
    <n v="46"/>
    <x v="1"/>
    <x v="0"/>
    <x v="0"/>
    <x v="1"/>
    <x v="0"/>
    <s v="Bogotá D.C."/>
    <x v="0"/>
    <x v="0"/>
    <d v="1899-12-30T06:15:00"/>
    <d v="1899-12-30T07:00:00"/>
    <x v="3"/>
    <d v="1899-12-30T16:30:00"/>
    <x v="1"/>
    <d v="1899-12-30T17:30:00"/>
    <x v="1"/>
    <x v="1"/>
    <x v="1"/>
    <x v="0"/>
    <x v="0"/>
    <s v=""/>
    <x v="8"/>
    <x v="1"/>
    <n v="3.461689587426326"/>
    <x v="1"/>
    <x v="1"/>
    <n v="0"/>
    <n v="9.5"/>
    <n v="0"/>
    <n v="0"/>
    <x v="0"/>
    <n v="52.499999999999972"/>
    <n v="181.73870333988202"/>
    <x v="2"/>
    <n v="6.9233791748526521"/>
    <n v="0"/>
    <s v=""/>
    <n v="0"/>
    <x v="0"/>
    <n v="9.6757879999999972"/>
    <n v="33.494574569744586"/>
    <x v="0"/>
    <n v="92.981237646144891"/>
    <n v="321.8721821856725"/>
    <n v="11.452019613526566"/>
    <n v="39.643337051146972"/>
    <n v="17.864583333333325"/>
    <n v="61.841642108709856"/>
    <n v="578200"/>
    <n v="2001548.9194499017"/>
    <n v="7.4128205128205131E-3"/>
    <n v="2.5660883582691047E-2"/>
    <n v="0"/>
    <n v="0"/>
    <n v="3.461689587426326"/>
    <n v="3.461689587426326"/>
    <s v=""/>
  </r>
  <r>
    <n v="347"/>
    <x v="0"/>
    <x v="1"/>
    <n v="40"/>
    <x v="1"/>
    <x v="0"/>
    <x v="0"/>
    <x v="2"/>
    <x v="1"/>
    <s v="Bogotá D.C."/>
    <x v="3"/>
    <x v="0"/>
    <d v="1899-12-30T05:00:00"/>
    <d v="1899-12-30T07:00:00"/>
    <x v="3"/>
    <d v="1899-12-30T16:30:00"/>
    <x v="1"/>
    <d v="1899-12-30T19:00:00"/>
    <x v="2"/>
    <x v="1"/>
    <x v="1"/>
    <x v="3"/>
    <x v="1"/>
    <s v=""/>
    <x v="2"/>
    <x v="1"/>
    <n v="0"/>
    <x v="2"/>
    <x v="1"/>
    <n v="0"/>
    <n v="9.5"/>
    <n v="20"/>
    <n v="69.233791748526528"/>
    <x v="2"/>
    <n v="134.99999999999997"/>
    <n v="467.32809430255389"/>
    <x v="3"/>
    <n v="6.9233791748526521"/>
    <n v="6.9233791748526521"/>
    <n v="5.43"/>
    <n v="18.79697445972495"/>
    <x v="4"/>
    <n v="26.017185000000012"/>
    <n v="90.063418408644438"/>
    <x v="2"/>
    <n v="98.380516167308826"/>
    <n v="340.56280842200027"/>
    <n v="12.117020909364079"/>
    <n v="41.945365112572702"/>
    <n v="45.937499999999993"/>
    <n v="159.02136542239683"/>
    <n v="867300"/>
    <n v="3002323.3791748527"/>
    <n v="3.6137500000000003E-2"/>
    <n v="0.12509680746561888"/>
    <n v="40"/>
    <n v="138.46758349705306"/>
    <n v="0"/>
    <n v="3.461689587426326"/>
    <s v=""/>
  </r>
  <r>
    <n v="348"/>
    <x v="0"/>
    <x v="1"/>
    <n v="58"/>
    <x v="2"/>
    <x v="3"/>
    <x v="0"/>
    <x v="4"/>
    <x v="4"/>
    <s v="Bogotá D.C."/>
    <x v="13"/>
    <x v="0"/>
    <d v="1899-12-30T06:30:00"/>
    <d v="1899-12-30T07:30:00"/>
    <x v="3"/>
    <d v="1899-12-30T17:30:00"/>
    <x v="2"/>
    <d v="1899-12-30T19:00:00"/>
    <x v="8"/>
    <x v="1"/>
    <x v="1"/>
    <x v="0"/>
    <x v="0"/>
    <s v=""/>
    <x v="8"/>
    <x v="1"/>
    <n v="0"/>
    <x v="11"/>
    <x v="1"/>
    <n v="0"/>
    <n v="10"/>
    <n v="0"/>
    <n v="0"/>
    <x v="0"/>
    <n v="75.000000000000014"/>
    <n v="259.62671905697448"/>
    <x v="1"/>
    <n v="6.9233791748526521"/>
    <n v="0"/>
    <s v=""/>
    <n v="0"/>
    <x v="0"/>
    <n v="17.594754999999992"/>
    <n v="60.907580176817262"/>
    <x v="2"/>
    <n v="547.32429585079137"/>
    <n v="1894.6668158921304"/>
    <n v="71.845249583333299"/>
    <n v="248.70595238867048"/>
    <n v="25.520833333333339"/>
    <n v="88.34520301244271"/>
    <n v="2205000"/>
    <n v="7633025.5402750485"/>
    <n v="2.0416666666666666E-2"/>
    <n v="7.0676162409954155E-2"/>
    <n v="0"/>
    <n v="0"/>
    <n v="3.461689587426326"/>
    <n v="3.461689587426326"/>
    <s v=""/>
  </r>
  <r>
    <n v="349"/>
    <x v="0"/>
    <x v="1"/>
    <n v="39"/>
    <x v="0"/>
    <x v="0"/>
    <x v="0"/>
    <x v="0"/>
    <x v="0"/>
    <s v="Bogotá D.C."/>
    <x v="13"/>
    <x v="0"/>
    <d v="1899-12-30T06:00:00"/>
    <d v="1899-12-30T07:00:00"/>
    <x v="3"/>
    <d v="1899-12-30T17:00:00"/>
    <x v="2"/>
    <d v="1899-12-30T18:20:00"/>
    <x v="3"/>
    <x v="2"/>
    <x v="2"/>
    <x v="0"/>
    <x v="0"/>
    <s v=""/>
    <x v="2"/>
    <x v="1"/>
    <n v="3.461689587426326"/>
    <x v="3"/>
    <x v="2"/>
    <n v="0"/>
    <n v="10"/>
    <n v="0"/>
    <n v="0"/>
    <x v="0"/>
    <n v="69.999999999999943"/>
    <n v="242.31827111984262"/>
    <x v="1"/>
    <n v="6.9233791748526521"/>
    <n v="0"/>
    <s v=""/>
    <n v="0"/>
    <x v="0"/>
    <n v="17.594754999999992"/>
    <n v="60.907580176817262"/>
    <x v="2"/>
    <n v="1010.4448538783842"/>
    <n v="3497.8464293393181"/>
    <n v="132.6373838461538"/>
    <n v="459.14945056369936"/>
    <n v="23.819444444444425"/>
    <n v="82.455522811613122"/>
    <n v="990739.72602739732"/>
    <n v="3429633.3934386522"/>
    <n v="1.2701791359325606E-2"/>
    <n v="4.3969658890239134E-2"/>
    <n v="0"/>
    <n v="0"/>
    <n v="3.461689587426326"/>
    <n v="3.461689587426326"/>
    <s v=""/>
  </r>
  <r>
    <n v="350"/>
    <x v="0"/>
    <x v="1"/>
    <n v="37"/>
    <x v="0"/>
    <x v="0"/>
    <x v="0"/>
    <x v="0"/>
    <x v="0"/>
    <s v="Bogotá D.C."/>
    <x v="4"/>
    <x v="0"/>
    <d v="1899-12-30T09:00:00"/>
    <d v="1899-12-30T10:00:00"/>
    <x v="0"/>
    <d v="1899-12-30T17:00:00"/>
    <x v="2"/>
    <d v="1899-12-30T16:00:00"/>
    <x v="2"/>
    <x v="1"/>
    <x v="1"/>
    <x v="0"/>
    <x v="0"/>
    <s v=""/>
    <x v="2"/>
    <x v="1"/>
    <n v="0"/>
    <x v="2"/>
    <x v="1"/>
    <n v="0"/>
    <n v="7"/>
    <n v="0"/>
    <n v="0"/>
    <x v="0"/>
    <n v="720"/>
    <n v="0"/>
    <x v="3"/>
    <n v="0"/>
    <n v="0"/>
    <s v=""/>
    <n v="0"/>
    <x v="0"/>
    <n v="14.600259999999992"/>
    <n v="0"/>
    <x v="1"/>
    <n v="52.360989650913424"/>
    <n v="0"/>
    <n v="6.4490331129807652"/>
    <n v="0"/>
    <n v="245"/>
    <n v="0"/>
    <n v="764400"/>
    <n v="0"/>
    <n v="9.7999999999999997E-3"/>
    <n v="0"/>
    <n v="0"/>
    <n v="0"/>
    <n v="0"/>
    <n v="0"/>
    <s v="Revisar horas diligenciadas"/>
  </r>
  <r>
    <n v="351"/>
    <x v="0"/>
    <x v="1"/>
    <n v="44"/>
    <x v="1"/>
    <x v="1"/>
    <x v="0"/>
    <x v="0"/>
    <x v="1"/>
    <s v="Bogotá D.C."/>
    <x v="6"/>
    <x v="0"/>
    <d v="1899-12-30T07:30:00"/>
    <d v="1899-12-30T08:15:00"/>
    <x v="1"/>
    <d v="1899-12-30T14:00:00"/>
    <x v="11"/>
    <d v="1899-12-30T14:25:00"/>
    <x v="3"/>
    <x v="2"/>
    <x v="2"/>
    <x v="0"/>
    <x v="0"/>
    <s v=""/>
    <x v="4"/>
    <x v="2"/>
    <n v="0"/>
    <x v="3"/>
    <x v="2"/>
    <n v="0"/>
    <n v="5.7500000000000009"/>
    <n v="0"/>
    <n v="0"/>
    <x v="0"/>
    <n v="34.999999999999957"/>
    <n v="121.15913555992127"/>
    <x v="2"/>
    <n v="6.9233791748526521"/>
    <n v="0"/>
    <s v=""/>
    <n v="0"/>
    <x v="0"/>
    <n v="10.719351999999983"/>
    <n v="37.107069202357501"/>
    <x v="1"/>
    <n v="512.99918949856328"/>
    <n v="1775.8439526453212"/>
    <n v="67.339518974358853"/>
    <n v="233.10851165583554"/>
    <n v="11.909722222222207"/>
    <n v="41.22776140580654"/>
    <n v="1585116.4383561646"/>
    <n v="5487181.0695158392"/>
    <n v="6.604651826484019E-2"/>
    <n v="0.22863254456315996"/>
    <n v="0"/>
    <n v="0"/>
    <n v="3.461689587426326"/>
    <n v="3.461689587426326"/>
    <s v=""/>
  </r>
  <r>
    <n v="352"/>
    <x v="0"/>
    <x v="1"/>
    <n v="24"/>
    <x v="3"/>
    <x v="1"/>
    <x v="0"/>
    <x v="2"/>
    <x v="1"/>
    <s v="Bogotá D.C."/>
    <x v="3"/>
    <x v="2"/>
    <d v="1899-12-30T05:45:00"/>
    <d v="1899-12-30T06:29:00"/>
    <x v="2"/>
    <d v="1899-12-30T19:50:00"/>
    <x v="4"/>
    <d v="1899-12-30T20:30:00"/>
    <x v="3"/>
    <x v="2"/>
    <x v="2"/>
    <x v="0"/>
    <x v="0"/>
    <s v=""/>
    <x v="3"/>
    <x v="2"/>
    <n v="3.461689587426326"/>
    <x v="3"/>
    <x v="2"/>
    <n v="0"/>
    <n v="13.349999999999998"/>
    <n v="0"/>
    <n v="0"/>
    <x v="0"/>
    <n v="41.999999999999986"/>
    <n v="145.39096267190564"/>
    <x v="2"/>
    <n v="6.9233791748526521"/>
    <n v="0"/>
    <s v=""/>
    <n v="0"/>
    <x v="0"/>
    <n v="16.988999999999997"/>
    <n v="58.81064440078584"/>
    <x v="2"/>
    <n v="1626.0951651538458"/>
    <n v="5629.0367013773603"/>
    <n v="213.45153846153841"/>
    <n v="738.90296811243741"/>
    <n v="14.291666666666663"/>
    <n v="49.473313686967899"/>
    <n v="1584668.9497716895"/>
    <n v="5485632.002942469"/>
    <n v="6.6027872907153728E-2"/>
    <n v="0.22856800012260289"/>
    <n v="0"/>
    <n v="0"/>
    <n v="3.461689587426326"/>
    <n v="3.461689587426326"/>
    <s v=""/>
  </r>
  <r>
    <n v="353"/>
    <x v="0"/>
    <x v="0"/>
    <n v="41"/>
    <x v="1"/>
    <x v="0"/>
    <x v="0"/>
    <x v="0"/>
    <x v="1"/>
    <s v="Bogotá D.C."/>
    <x v="7"/>
    <x v="2"/>
    <d v="1899-12-30T06:30:00"/>
    <d v="1899-12-30T08:00:00"/>
    <x v="1"/>
    <d v="1899-12-30T16:00:00"/>
    <x v="1"/>
    <d v="1899-12-30T17:30:00"/>
    <x v="2"/>
    <x v="1"/>
    <x v="1"/>
    <x v="5"/>
    <x v="1"/>
    <s v=""/>
    <x v="2"/>
    <x v="1"/>
    <n v="0"/>
    <x v="0"/>
    <x v="0"/>
    <n v="3.461689587426326"/>
    <n v="8"/>
    <n v="15"/>
    <n v="51.925343811394889"/>
    <x v="2"/>
    <n v="90"/>
    <n v="311.55206286836932"/>
    <x v="1"/>
    <n v="6.9233791748526521"/>
    <n v="6.9233791748526521"/>
    <n v="4.5"/>
    <n v="15.577603143418468"/>
    <x v="5"/>
    <n v="18.639702"/>
    <n v="64.524862326129664"/>
    <x v="2"/>
    <n v="189.50242072478366"/>
    <n v="655.99855661506638"/>
    <n v="24.190585907451926"/>
    <n v="83.74029934956836"/>
    <n v="30.625"/>
    <n v="106.01424361493123"/>
    <n v="2450000"/>
    <n v="8481139.4891944993"/>
    <n v="0.10208333333333333"/>
    <n v="0.35338081204977079"/>
    <n v="0"/>
    <n v="0"/>
    <n v="3.461689587426326"/>
    <n v="3.461689587426326"/>
    <s v=""/>
  </r>
  <r>
    <n v="354"/>
    <x v="0"/>
    <x v="0"/>
    <n v="38"/>
    <x v="0"/>
    <x v="1"/>
    <x v="0"/>
    <x v="5"/>
    <x v="3"/>
    <s v="Bogotá D.C."/>
    <x v="4"/>
    <x v="0"/>
    <d v="1899-12-30T07:15:00"/>
    <d v="1899-12-30T08:15:00"/>
    <x v="1"/>
    <d v="1899-12-30T15:30:00"/>
    <x v="8"/>
    <d v="1899-12-30T17:00:00"/>
    <x v="4"/>
    <x v="2"/>
    <x v="2"/>
    <x v="0"/>
    <x v="0"/>
    <s v=""/>
    <x v="3"/>
    <x v="2"/>
    <n v="0"/>
    <x v="4"/>
    <x v="2"/>
    <n v="0"/>
    <n v="7.2500000000000009"/>
    <n v="0"/>
    <n v="0"/>
    <x v="0"/>
    <n v="75.000000000000014"/>
    <n v="259.62671905697448"/>
    <x v="1"/>
    <n v="6.9233791748526521"/>
    <n v="0"/>
    <s v=""/>
    <n v="0"/>
    <x v="0"/>
    <n v="14.600259999999992"/>
    <n v="50.541568015717061"/>
    <x v="1"/>
    <n v="778.58368494199942"/>
    <n v="2695.2150351037385"/>
    <n v="102.20181999999994"/>
    <n v="353.79097611001941"/>
    <n v="25.520833333333339"/>
    <n v="88.34520301244271"/>
    <n v="7000958.9041095898"/>
    <n v="24235146.54035579"/>
    <n v="4.6673059360730601E-2"/>
    <n v="0.16156764360237194"/>
    <n v="0"/>
    <n v="0"/>
    <n v="3.461689587426326"/>
    <n v="3.461689587426326"/>
    <s v=""/>
  </r>
  <r>
    <n v="355"/>
    <x v="0"/>
    <x v="1"/>
    <n v="32"/>
    <x v="0"/>
    <x v="1"/>
    <x v="0"/>
    <x v="0"/>
    <x v="1"/>
    <s v="Bogotá D.C."/>
    <x v="4"/>
    <x v="2"/>
    <d v="1899-12-30T07:00:00"/>
    <d v="1899-12-30T08:20:00"/>
    <x v="1"/>
    <d v="1899-12-30T17:00:00"/>
    <x v="2"/>
    <d v="1899-12-30T19:00:00"/>
    <x v="3"/>
    <x v="2"/>
    <x v="2"/>
    <x v="0"/>
    <x v="0"/>
    <s v=""/>
    <x v="4"/>
    <x v="2"/>
    <n v="0"/>
    <x v="3"/>
    <x v="2"/>
    <n v="0"/>
    <n v="8.6666666666666661"/>
    <n v="0"/>
    <n v="0"/>
    <x v="0"/>
    <n v="99.999999999999957"/>
    <n v="346.16895874263247"/>
    <x v="1"/>
    <n v="6.9233791748526521"/>
    <n v="0"/>
    <s v=""/>
    <n v="0"/>
    <x v="0"/>
    <n v="24.811846000000003"/>
    <n v="85.890908943025551"/>
    <x v="2"/>
    <n v="1424.9133964026771"/>
    <n v="4932.607867311428"/>
    <n v="187.04314676923079"/>
    <n v="647.48531357050024"/>
    <n v="34.027777777777764"/>
    <n v="117.79360401659021"/>
    <n v="2835958.9041095893"/>
    <n v="9817209.4087251406"/>
    <n v="0.11816495433789956"/>
    <n v="0.4090503920302142"/>
    <n v="0"/>
    <n v="0"/>
    <n v="3.461689587426326"/>
    <n v="3.461689587426326"/>
    <s v=""/>
  </r>
  <r>
    <n v="356"/>
    <x v="0"/>
    <x v="0"/>
    <n v="41"/>
    <x v="1"/>
    <x v="0"/>
    <x v="0"/>
    <x v="3"/>
    <x v="1"/>
    <s v="Bogotá D.C."/>
    <x v="12"/>
    <x v="2"/>
    <d v="1899-12-30T05:15:00"/>
    <d v="1899-12-30T07:00:00"/>
    <x v="3"/>
    <d v="1899-12-30T17:00:00"/>
    <x v="2"/>
    <d v="1899-12-30T19:30:00"/>
    <x v="1"/>
    <x v="1"/>
    <x v="1"/>
    <x v="11"/>
    <x v="1"/>
    <s v=""/>
    <x v="1"/>
    <x v="1"/>
    <n v="0"/>
    <x v="1"/>
    <x v="1"/>
    <n v="0"/>
    <n v="10"/>
    <n v="10"/>
    <n v="34.616895874263264"/>
    <x v="1"/>
    <n v="127.49999999999999"/>
    <n v="441.3654223968565"/>
    <x v="3"/>
    <n v="6.9233791748526521"/>
    <n v="6.9233791748526521"/>
    <n v="4.5566666666666658"/>
    <n v="15.773765553372623"/>
    <x v="5"/>
    <n v="22.542197000000002"/>
    <n v="78.034088632612963"/>
    <x v="2"/>
    <n v="459.32402624007722"/>
    <n v="1590.037198890012"/>
    <n v="56.572571957837866"/>
    <n v="195.8366832803739"/>
    <n v="43.385416666666657"/>
    <n v="150.18684512115254"/>
    <n v="1494500"/>
    <n v="5173495.0884086443"/>
    <n v="6.2270833333333331E-2"/>
    <n v="0.21556229535036017"/>
    <n v="0"/>
    <n v="0"/>
    <n v="3.461689587426326"/>
    <n v="3.461689587426326"/>
    <s v=""/>
  </r>
  <r>
    <n v="357"/>
    <x v="0"/>
    <x v="1"/>
    <n v="33"/>
    <x v="0"/>
    <x v="1"/>
    <x v="0"/>
    <x v="0"/>
    <x v="2"/>
    <s v="Bogotá D.C."/>
    <x v="13"/>
    <x v="2"/>
    <d v="1899-12-30T07:00:00"/>
    <d v="1899-12-30T08:30:00"/>
    <x v="1"/>
    <d v="1899-12-30T16:00:00"/>
    <x v="1"/>
    <d v="1899-12-30T17:30:00"/>
    <x v="2"/>
    <x v="1"/>
    <x v="1"/>
    <x v="0"/>
    <x v="0"/>
    <s v=""/>
    <x v="2"/>
    <x v="1"/>
    <n v="0"/>
    <x v="2"/>
    <x v="1"/>
    <n v="0"/>
    <n v="7.4999999999999982"/>
    <n v="0"/>
    <n v="0"/>
    <x v="0"/>
    <n v="90"/>
    <n v="311.55206286836932"/>
    <x v="1"/>
    <n v="6.9233791748526521"/>
    <n v="0"/>
    <s v=""/>
    <n v="0"/>
    <x v="0"/>
    <n v="25.631596999999999"/>
    <n v="88.728632444007857"/>
    <x v="2"/>
    <n v="153.20455312135815"/>
    <n v="530.34660628650897"/>
    <n v="18.869414858774039"/>
    <n v="65.320056937445685"/>
    <n v="30.625"/>
    <n v="106.01424361493123"/>
    <n v="1445500"/>
    <n v="5003872.298624754"/>
    <n v="3.0114583333333333E-2"/>
    <n v="0.10424733955468238"/>
    <n v="0"/>
    <n v="0"/>
    <n v="3.461689587426326"/>
    <n v="3.461689587426326"/>
    <s v=""/>
  </r>
  <r>
    <n v="358"/>
    <x v="0"/>
    <x v="1"/>
    <n v="50"/>
    <x v="2"/>
    <x v="1"/>
    <x v="0"/>
    <x v="0"/>
    <x v="2"/>
    <s v="Bogotá D.C."/>
    <x v="12"/>
    <x v="2"/>
    <d v="1899-12-30T06:30:00"/>
    <d v="1899-12-30T07:30:00"/>
    <x v="3"/>
    <d v="1899-12-30T17:00:00"/>
    <x v="2"/>
    <d v="1899-12-30T19:30:00"/>
    <x v="7"/>
    <x v="2"/>
    <x v="4"/>
    <x v="0"/>
    <x v="0"/>
    <s v=""/>
    <x v="9"/>
    <x v="5"/>
    <n v="0"/>
    <x v="9"/>
    <x v="4"/>
    <n v="0"/>
    <n v="9.5"/>
    <n v="0"/>
    <n v="0"/>
    <x v="0"/>
    <n v="104.99999999999999"/>
    <n v="363.47740667976416"/>
    <x v="1"/>
    <n v="6.9233791748526521"/>
    <n v="0"/>
    <s v=""/>
    <n v="0"/>
    <x v="0"/>
    <n v="22.542197000000002"/>
    <n v="78.034088632612963"/>
    <x v="2"/>
    <n v="1335.6677519554444"/>
    <n v="4623.667149205291"/>
    <n v="175.32819888888886"/>
    <n v="606.9318004758785"/>
    <n v="35.729166666666664"/>
    <n v="123.68328421741977"/>
    <n v="9800000"/>
    <n v="33924557.956777997"/>
    <n v="0.20416666666666666"/>
    <n v="0.70676162409954157"/>
    <n v="0"/>
    <n v="0"/>
    <n v="3.461689587426326"/>
    <n v="3.461689587426326"/>
    <s v=""/>
  </r>
  <r>
    <n v="359"/>
    <x v="0"/>
    <x v="0"/>
    <n v="38"/>
    <x v="0"/>
    <x v="0"/>
    <x v="0"/>
    <x v="1"/>
    <x v="4"/>
    <s v="Bogotá D.C."/>
    <x v="4"/>
    <x v="0"/>
    <d v="1899-12-30T08:00:00"/>
    <d v="1899-12-30T09:00:00"/>
    <x v="5"/>
    <d v="1899-12-30T18:00:00"/>
    <x v="0"/>
    <d v="1899-12-30T19:45:00"/>
    <x v="4"/>
    <x v="2"/>
    <x v="2"/>
    <x v="11"/>
    <x v="1"/>
    <s v=""/>
    <x v="3"/>
    <x v="2"/>
    <n v="0"/>
    <x v="4"/>
    <x v="2"/>
    <n v="0"/>
    <n v="9"/>
    <n v="20"/>
    <n v="69.233791748526528"/>
    <x v="2"/>
    <n v="82.499999999999986"/>
    <n v="285.58939096267187"/>
    <x v="1"/>
    <n v="6.9233791748526521"/>
    <n v="6.9233791748526521"/>
    <n v="9.1133333333333333"/>
    <n v="31.54753110674525"/>
    <x v="4"/>
    <n v="14.600259999999992"/>
    <n v="50.541568015717061"/>
    <x v="1"/>
    <n v="1029.8043001325198"/>
    <n v="3564.8628228555986"/>
    <n v="134.73732334401689"/>
    <n v="466.4187892576773"/>
    <n v="28.072916666666661"/>
    <n v="97.179723313686949"/>
    <n v="9763082.1917808224"/>
    <n v="33796759.964475065"/>
    <n v="9.0398909183155768E-2"/>
    <n v="0.31293296263402842"/>
    <n v="0"/>
    <n v="0"/>
    <n v="3.461689587426326"/>
    <n v="3.461689587426326"/>
    <s v=""/>
  </r>
  <r>
    <n v="360"/>
    <x v="0"/>
    <x v="1"/>
    <n v="31"/>
    <x v="0"/>
    <x v="0"/>
    <x v="0"/>
    <x v="0"/>
    <x v="2"/>
    <s v="Bogotá D.C."/>
    <x v="7"/>
    <x v="0"/>
    <d v="1899-12-30T08:00:00"/>
    <d v="1899-12-30T09:00:00"/>
    <x v="5"/>
    <d v="1899-12-30T17:00:00"/>
    <x v="2"/>
    <d v="1899-12-30T18:30:00"/>
    <x v="1"/>
    <x v="1"/>
    <x v="1"/>
    <x v="0"/>
    <x v="0"/>
    <s v=""/>
    <x v="1"/>
    <x v="1"/>
    <n v="0"/>
    <x v="1"/>
    <x v="1"/>
    <n v="0"/>
    <n v="8"/>
    <n v="0"/>
    <n v="0"/>
    <x v="0"/>
    <n v="75.000000000000014"/>
    <n v="259.62671905697448"/>
    <x v="1"/>
    <n v="6.9233791748526521"/>
    <n v="0"/>
    <s v=""/>
    <n v="0"/>
    <x v="0"/>
    <n v="8.623818"/>
    <n v="29.852980974459726"/>
    <x v="0"/>
    <n v="207.18035339217388"/>
    <n v="717.19407205699486"/>
    <n v="25.517335869565215"/>
    <n v="88.333095878534195"/>
    <n v="25.520833333333339"/>
    <n v="88.34520301244271"/>
    <n v="1445500"/>
    <n v="5003872.298624754"/>
    <n v="3.0114583333333333E-2"/>
    <n v="0.10424733955468238"/>
    <n v="0"/>
    <n v="0"/>
    <n v="3.461689587426326"/>
    <n v="3.461689587426326"/>
    <s v=""/>
  </r>
  <r>
    <n v="361"/>
    <x v="0"/>
    <x v="1"/>
    <n v="42"/>
    <x v="1"/>
    <x v="0"/>
    <x v="0"/>
    <x v="0"/>
    <x v="1"/>
    <s v="Bogotá D.C."/>
    <x v="7"/>
    <x v="2"/>
    <d v="1899-12-30T05:00:00"/>
    <d v="1899-12-30T06:00:00"/>
    <x v="2"/>
    <d v="1899-12-30T19:30:00"/>
    <x v="4"/>
    <d v="1899-12-30T20:30:00"/>
    <x v="4"/>
    <x v="2"/>
    <x v="2"/>
    <x v="1"/>
    <x v="1"/>
    <s v=""/>
    <x v="3"/>
    <x v="2"/>
    <n v="0"/>
    <x v="4"/>
    <x v="2"/>
    <n v="0"/>
    <n v="13.5"/>
    <n v="22.5"/>
    <n v="77.88801571709233"/>
    <x v="2"/>
    <n v="59.999999999999964"/>
    <n v="207.70137524557944"/>
    <x v="2"/>
    <n v="6.9233791748526521"/>
    <n v="6.9233791748526521"/>
    <n v="6.2250000000000014"/>
    <n v="21.549017681728884"/>
    <x v="4"/>
    <n v="18.639702"/>
    <n v="64.524862326129664"/>
    <x v="2"/>
    <n v="885.14520653614477"/>
    <n v="3064.097944826497"/>
    <n v="114.97817739130433"/>
    <n v="398.01875945673521"/>
    <n v="20.416666666666654"/>
    <n v="70.676162409954117"/>
    <n v="3527552.5114155253"/>
    <n v="12211291.79786671"/>
    <n v="0.14698135464231354"/>
    <n v="0.50880382491111287"/>
    <n v="0"/>
    <n v="0"/>
    <n v="3.461689587426326"/>
    <n v="3.461689587426326"/>
    <s v=""/>
  </r>
  <r>
    <n v="362"/>
    <x v="0"/>
    <x v="1"/>
    <n v="43"/>
    <x v="1"/>
    <x v="1"/>
    <x v="0"/>
    <x v="0"/>
    <x v="2"/>
    <s v="Bogotá D.C."/>
    <x v="7"/>
    <x v="2"/>
    <d v="1899-12-30T06:00:00"/>
    <d v="1899-12-30T05:45:00"/>
    <x v="4"/>
    <d v="1899-12-30T19:30:00"/>
    <x v="4"/>
    <d v="1899-12-30T20:30:00"/>
    <x v="3"/>
    <x v="2"/>
    <x v="2"/>
    <x v="0"/>
    <x v="0"/>
    <s v=""/>
    <x v="4"/>
    <x v="2"/>
    <n v="0"/>
    <x v="3"/>
    <x v="2"/>
    <n v="0"/>
    <n v="13.75"/>
    <n v="0"/>
    <n v="0"/>
    <x v="0"/>
    <n v="742.5"/>
    <n v="0"/>
    <x v="3"/>
    <n v="0"/>
    <n v="0"/>
    <s v=""/>
    <n v="0"/>
    <x v="0"/>
    <n v="18.639702"/>
    <n v="0"/>
    <x v="2"/>
    <n v="2497.7280018218771"/>
    <n v="0"/>
    <n v="327.86757876923076"/>
    <n v="0"/>
    <n v="252.65625"/>
    <n v="0"/>
    <n v="2646894.9771689498"/>
    <n v="0"/>
    <n v="5.5143645357686455E-2"/>
    <n v="0"/>
    <n v="0"/>
    <n v="0"/>
    <n v="0"/>
    <n v="0"/>
    <s v="Revisar horas diligenciadas"/>
  </r>
  <r>
    <n v="363"/>
    <x v="0"/>
    <x v="1"/>
    <n v="43"/>
    <x v="1"/>
    <x v="1"/>
    <x v="0"/>
    <x v="0"/>
    <x v="0"/>
    <s v="Bogotá D.C."/>
    <x v="12"/>
    <x v="0"/>
    <d v="1899-12-30T07:30:00"/>
    <d v="1899-12-30T08:00:00"/>
    <x v="1"/>
    <d v="1899-12-30T16:30:00"/>
    <x v="1"/>
    <d v="1899-12-30T17:00:00"/>
    <x v="6"/>
    <x v="1"/>
    <x v="3"/>
    <x v="0"/>
    <x v="0"/>
    <s v=""/>
    <x v="2"/>
    <x v="1"/>
    <n v="3.461689587426326"/>
    <x v="0"/>
    <x v="0"/>
    <n v="3.461689587426326"/>
    <n v="8.5"/>
    <n v="0"/>
    <n v="0"/>
    <x v="0"/>
    <n v="30.000000000000014"/>
    <n v="103.85068762278983"/>
    <x v="2"/>
    <n v="6.9233791748526521"/>
    <n v="0"/>
    <s v=""/>
    <n v="0"/>
    <x v="0"/>
    <n v="1.7000000000000006"/>
    <n v="5.8848722986247566"/>
    <x v="4"/>
    <n v="0"/>
    <n v="0"/>
    <n v="0"/>
    <n v="0"/>
    <n v="10.208333333333337"/>
    <n v="35.338081204977094"/>
    <n v="0"/>
    <n v="0"/>
    <n v="0"/>
    <n v="0"/>
    <n v="60.000000000000028"/>
    <n v="207.70137524557967"/>
    <n v="0"/>
    <n v="3.461689587426326"/>
    <s v=""/>
  </r>
  <r>
    <n v="364"/>
    <x v="0"/>
    <x v="1"/>
    <n v="57"/>
    <x v="2"/>
    <x v="3"/>
    <x v="0"/>
    <x v="5"/>
    <x v="2"/>
    <s v="Bogotá D.C."/>
    <x v="13"/>
    <x v="0"/>
    <d v="1899-12-30T06:45:00"/>
    <d v="1899-12-30T07:45:00"/>
    <x v="3"/>
    <d v="1899-12-30T12:30:00"/>
    <x v="5"/>
    <d v="1899-12-30T13:30:00"/>
    <x v="4"/>
    <x v="2"/>
    <x v="2"/>
    <x v="0"/>
    <x v="0"/>
    <s v=""/>
    <x v="3"/>
    <x v="2"/>
    <n v="0"/>
    <x v="4"/>
    <x v="2"/>
    <n v="0"/>
    <n v="4.75"/>
    <n v="0"/>
    <n v="0"/>
    <x v="0"/>
    <n v="59.999999999999986"/>
    <n v="207.70137524557953"/>
    <x v="2"/>
    <n v="6.9233791748526521"/>
    <n v="0"/>
    <s v=""/>
    <n v="0"/>
    <x v="0"/>
    <n v="17.594754999999992"/>
    <n v="60.907580176817262"/>
    <x v="2"/>
    <n v="1563.7837024308324"/>
    <n v="5413.3337596918009"/>
    <n v="205.27214166666656"/>
    <n v="710.58843539620125"/>
    <n v="20.416666666666661"/>
    <n v="70.676162409954131"/>
    <n v="8140376.7123287674"/>
    <n v="28179457.302796245"/>
    <n v="0.16959118150684932"/>
    <n v="0.58707202714158835"/>
    <n v="0"/>
    <n v="0"/>
    <n v="3.461689587426326"/>
    <n v="3.461689587426326"/>
    <s v=""/>
  </r>
  <r>
    <n v="365"/>
    <x v="0"/>
    <x v="1"/>
    <n v="34"/>
    <x v="0"/>
    <x v="0"/>
    <x v="0"/>
    <x v="0"/>
    <x v="4"/>
    <s v="Bogotá D.C."/>
    <x v="12"/>
    <x v="0"/>
    <d v="1899-12-30T08:00:00"/>
    <d v="1899-12-30T09:00:00"/>
    <x v="5"/>
    <d v="1899-12-30T18:00:00"/>
    <x v="0"/>
    <d v="1899-12-30T19:00:00"/>
    <x v="1"/>
    <x v="1"/>
    <x v="1"/>
    <x v="0"/>
    <x v="0"/>
    <s v=""/>
    <x v="3"/>
    <x v="2"/>
    <n v="3.461689587426326"/>
    <x v="0"/>
    <x v="0"/>
    <n v="3.461689587426326"/>
    <n v="9"/>
    <n v="0"/>
    <n v="0"/>
    <x v="0"/>
    <n v="59.999999999999986"/>
    <n v="207.70137524557953"/>
    <x v="2"/>
    <n v="6.9233791748526521"/>
    <n v="0"/>
    <s v=""/>
    <n v="0"/>
    <x v="0"/>
    <n v="10.130378999999991"/>
    <n v="35.068227500982282"/>
    <x v="1"/>
    <n v="243.37428053521714"/>
    <n v="842.48621277613472"/>
    <n v="29.975155253623164"/>
    <n v="103.76468282295484"/>
    <n v="20.416666666666661"/>
    <n v="70.676162409954131"/>
    <n v="1372000"/>
    <n v="4749438.1139489189"/>
    <n v="1.2703703703703703E-2"/>
    <n v="4.3976278832860365E-2"/>
    <n v="0"/>
    <n v="0"/>
    <n v="3.461689587426326"/>
    <n v="3.461689587426326"/>
    <s v=""/>
  </r>
  <r>
    <n v="366"/>
    <x v="0"/>
    <x v="1"/>
    <n v="35"/>
    <x v="0"/>
    <x v="0"/>
    <x v="0"/>
    <x v="3"/>
    <x v="1"/>
    <s v="Bogotá D.C."/>
    <x v="3"/>
    <x v="2"/>
    <d v="1899-12-30T06:50:00"/>
    <d v="1899-12-30T07:30:00"/>
    <x v="3"/>
    <d v="1899-12-30T16:30:00"/>
    <x v="1"/>
    <d v="1899-12-30T17:15:00"/>
    <x v="3"/>
    <x v="2"/>
    <x v="2"/>
    <x v="0"/>
    <x v="0"/>
    <s v=""/>
    <x v="4"/>
    <x v="2"/>
    <n v="0"/>
    <x v="3"/>
    <x v="2"/>
    <n v="0"/>
    <n v="9"/>
    <n v="0"/>
    <n v="0"/>
    <x v="0"/>
    <n v="42.500000000000007"/>
    <n v="147.12180746561887"/>
    <x v="2"/>
    <n v="6.9233791748526521"/>
    <n v="0"/>
    <s v=""/>
    <n v="0"/>
    <x v="0"/>
    <n v="17.080171500000006"/>
    <n v="59.126251833005909"/>
    <x v="2"/>
    <n v="1634.8216078726546"/>
    <n v="5659.2449372723322"/>
    <n v="214.59702653846162"/>
    <n v="742.86829226084353"/>
    <n v="14.461805555555559"/>
    <n v="50.062281707050872"/>
    <n v="2993698.6301369858"/>
    <n v="10363255.375837659"/>
    <n v="0.1247374429223744"/>
    <n v="0.43180230732656916"/>
    <n v="0"/>
    <n v="0"/>
    <n v="3.461689587426326"/>
    <n v="3.461689587426326"/>
    <s v=""/>
  </r>
  <r>
    <n v="367"/>
    <x v="0"/>
    <x v="1"/>
    <n v="34"/>
    <x v="0"/>
    <x v="0"/>
    <x v="0"/>
    <x v="0"/>
    <x v="4"/>
    <s v="Bogotá D.C."/>
    <x v="12"/>
    <x v="0"/>
    <d v="1899-12-30T08:00:00"/>
    <d v="1899-12-30T09:00:00"/>
    <x v="5"/>
    <d v="1899-12-30T18:00:00"/>
    <x v="0"/>
    <d v="1899-12-30T19:00:00"/>
    <x v="1"/>
    <x v="1"/>
    <x v="1"/>
    <x v="0"/>
    <x v="0"/>
    <s v=""/>
    <x v="3"/>
    <x v="2"/>
    <n v="3.461689587426326"/>
    <x v="0"/>
    <x v="0"/>
    <n v="3.461689587426326"/>
    <n v="9"/>
    <n v="0"/>
    <n v="0"/>
    <x v="0"/>
    <n v="59.999999999999986"/>
    <n v="207.70137524557953"/>
    <x v="2"/>
    <n v="6.9233791748526521"/>
    <n v="0"/>
    <s v=""/>
    <n v="0"/>
    <x v="0"/>
    <n v="10.130378999999991"/>
    <n v="35.068227500982282"/>
    <x v="1"/>
    <n v="243.37428053521714"/>
    <n v="842.48621277613472"/>
    <n v="29.975155253623164"/>
    <n v="103.76468282295484"/>
    <n v="20.416666666666661"/>
    <n v="70.676162409954131"/>
    <n v="1372000"/>
    <n v="4749438.1139489189"/>
    <n v="1.2703703703703703E-2"/>
    <n v="4.3976278832860365E-2"/>
    <n v="0"/>
    <n v="0"/>
    <n v="3.461689587426326"/>
    <n v="3.461689587426326"/>
    <s v=""/>
  </r>
  <r>
    <n v="368"/>
    <x v="0"/>
    <x v="1"/>
    <n v="34"/>
    <x v="0"/>
    <x v="0"/>
    <x v="0"/>
    <x v="0"/>
    <x v="4"/>
    <s v="Bogotá D.C."/>
    <x v="12"/>
    <x v="0"/>
    <d v="1899-12-30T08:00:00"/>
    <d v="1899-12-30T09:00:00"/>
    <x v="5"/>
    <d v="1899-12-30T18:00:00"/>
    <x v="0"/>
    <d v="1899-12-30T19:00:00"/>
    <x v="1"/>
    <x v="1"/>
    <x v="1"/>
    <x v="0"/>
    <x v="0"/>
    <s v=""/>
    <x v="3"/>
    <x v="2"/>
    <n v="3.461689587426326"/>
    <x v="0"/>
    <x v="0"/>
    <n v="3.461689587426326"/>
    <n v="9"/>
    <n v="0"/>
    <n v="0"/>
    <x v="0"/>
    <n v="59.999999999999986"/>
    <n v="207.70137524557953"/>
    <x v="2"/>
    <n v="6.9233791748526521"/>
    <n v="0"/>
    <s v=""/>
    <n v="0"/>
    <x v="0"/>
    <n v="10.130378999999991"/>
    <n v="35.068227500982282"/>
    <x v="1"/>
    <n v="243.37428053521714"/>
    <n v="842.48621277613472"/>
    <n v="29.975155253623164"/>
    <n v="103.76468282295484"/>
    <n v="20.416666666666661"/>
    <n v="70.676162409954131"/>
    <n v="1372000"/>
    <n v="4749438.1139489189"/>
    <n v="1.2703703703703703E-2"/>
    <n v="4.3976278832860365E-2"/>
    <n v="0"/>
    <n v="0"/>
    <n v="3.461689587426326"/>
    <n v="3.461689587426326"/>
    <s v=""/>
  </r>
  <r>
    <n v="369"/>
    <x v="0"/>
    <x v="1"/>
    <n v="34"/>
    <x v="0"/>
    <x v="0"/>
    <x v="0"/>
    <x v="0"/>
    <x v="4"/>
    <s v="Bogotá D.C."/>
    <x v="12"/>
    <x v="0"/>
    <d v="1899-12-30T08:00:00"/>
    <d v="1899-12-30T09:00:00"/>
    <x v="5"/>
    <d v="1899-12-30T18:00:00"/>
    <x v="0"/>
    <d v="1899-12-30T19:00:00"/>
    <x v="1"/>
    <x v="1"/>
    <x v="1"/>
    <x v="0"/>
    <x v="0"/>
    <s v=""/>
    <x v="3"/>
    <x v="2"/>
    <n v="3.461689587426326"/>
    <x v="0"/>
    <x v="0"/>
    <n v="3.461689587426326"/>
    <n v="9"/>
    <n v="0"/>
    <n v="0"/>
    <x v="0"/>
    <n v="59.999999999999986"/>
    <n v="207.70137524557953"/>
    <x v="2"/>
    <n v="6.9233791748526521"/>
    <n v="0"/>
    <s v=""/>
    <n v="0"/>
    <x v="0"/>
    <n v="10.130378999999991"/>
    <n v="35.068227500982282"/>
    <x v="1"/>
    <n v="243.37428053521714"/>
    <n v="842.48621277613472"/>
    <n v="29.975155253623164"/>
    <n v="103.76468282295484"/>
    <n v="20.416666666666661"/>
    <n v="70.676162409954131"/>
    <n v="1372000"/>
    <n v="4749438.1139489189"/>
    <n v="1.2703703703703703E-2"/>
    <n v="4.3976278832860365E-2"/>
    <n v="0"/>
    <n v="0"/>
    <n v="3.461689587426326"/>
    <n v="3.461689587426326"/>
    <s v=""/>
  </r>
  <r>
    <n v="370"/>
    <x v="0"/>
    <x v="1"/>
    <n v="34"/>
    <x v="0"/>
    <x v="0"/>
    <x v="0"/>
    <x v="0"/>
    <x v="4"/>
    <s v="Bogotá D.C."/>
    <x v="12"/>
    <x v="0"/>
    <d v="1899-12-30T08:00:00"/>
    <d v="1899-12-30T09:00:00"/>
    <x v="5"/>
    <d v="1899-12-30T18:00:00"/>
    <x v="0"/>
    <d v="1899-12-30T19:00:00"/>
    <x v="1"/>
    <x v="1"/>
    <x v="1"/>
    <x v="0"/>
    <x v="0"/>
    <s v=""/>
    <x v="3"/>
    <x v="2"/>
    <n v="3.461689587426326"/>
    <x v="0"/>
    <x v="0"/>
    <n v="3.461689587426326"/>
    <n v="9"/>
    <n v="0"/>
    <n v="0"/>
    <x v="0"/>
    <n v="59.999999999999986"/>
    <n v="207.70137524557953"/>
    <x v="2"/>
    <n v="6.9233791748526521"/>
    <n v="0"/>
    <s v=""/>
    <n v="0"/>
    <x v="0"/>
    <n v="10.130378999999991"/>
    <n v="35.068227500982282"/>
    <x v="1"/>
    <n v="243.37428053521714"/>
    <n v="842.48621277613472"/>
    <n v="29.975155253623164"/>
    <n v="103.76468282295484"/>
    <n v="20.416666666666661"/>
    <n v="70.676162409954131"/>
    <n v="1372000"/>
    <n v="4749438.1139489189"/>
    <n v="1.2703703703703703E-2"/>
    <n v="4.3976278832860365E-2"/>
    <n v="0"/>
    <n v="0"/>
    <n v="3.461689587426326"/>
    <n v="3.461689587426326"/>
    <s v=""/>
  </r>
  <r>
    <n v="371"/>
    <x v="0"/>
    <x v="1"/>
    <n v="34"/>
    <x v="0"/>
    <x v="0"/>
    <x v="0"/>
    <x v="0"/>
    <x v="4"/>
    <s v="Bogotá D.C."/>
    <x v="12"/>
    <x v="0"/>
    <d v="1899-12-30T08:00:00"/>
    <d v="1899-12-30T09:00:00"/>
    <x v="5"/>
    <d v="1899-12-30T18:00:00"/>
    <x v="0"/>
    <d v="1899-12-30T19:00:00"/>
    <x v="1"/>
    <x v="1"/>
    <x v="1"/>
    <x v="0"/>
    <x v="0"/>
    <s v=""/>
    <x v="3"/>
    <x v="2"/>
    <n v="3.461689587426326"/>
    <x v="0"/>
    <x v="0"/>
    <n v="3.461689587426326"/>
    <n v="9"/>
    <n v="0"/>
    <n v="0"/>
    <x v="0"/>
    <n v="59.999999999999986"/>
    <n v="207.70137524557953"/>
    <x v="2"/>
    <n v="6.9233791748526521"/>
    <n v="0"/>
    <s v=""/>
    <n v="0"/>
    <x v="0"/>
    <n v="10.130378999999991"/>
    <n v="35.068227500982282"/>
    <x v="1"/>
    <n v="243.37428053521714"/>
    <n v="842.48621277613472"/>
    <n v="29.975155253623164"/>
    <n v="103.76468282295484"/>
    <n v="20.416666666666661"/>
    <n v="70.676162409954131"/>
    <n v="1372000"/>
    <n v="4749438.1139489189"/>
    <n v="1.2703703703703703E-2"/>
    <n v="4.3976278832860365E-2"/>
    <n v="0"/>
    <n v="0"/>
    <n v="3.461689587426326"/>
    <n v="3.461689587426326"/>
    <s v=""/>
  </r>
  <r>
    <n v="372"/>
    <x v="0"/>
    <x v="1"/>
    <n v="27"/>
    <x v="3"/>
    <x v="0"/>
    <x v="0"/>
    <x v="0"/>
    <x v="1"/>
    <s v="Bogotá D.C."/>
    <x v="0"/>
    <x v="2"/>
    <d v="1899-12-30T05:10:00"/>
    <d v="1899-12-30T06:40:00"/>
    <x v="2"/>
    <d v="1899-12-30T19:40:00"/>
    <x v="4"/>
    <d v="1899-12-30T21:00:00"/>
    <x v="2"/>
    <x v="1"/>
    <x v="1"/>
    <x v="3"/>
    <x v="1"/>
    <s v=""/>
    <x v="2"/>
    <x v="1"/>
    <n v="0"/>
    <x v="2"/>
    <x v="1"/>
    <n v="0"/>
    <n v="13.000000000000002"/>
    <n v="9"/>
    <n v="31.155206286836936"/>
    <x v="1"/>
    <n v="84.999999999999943"/>
    <n v="294.24361493123752"/>
    <x v="1"/>
    <n v="6.9233791748526521"/>
    <n v="6.9233791748526521"/>
    <n v="2.4434999999999993"/>
    <n v="8.4586385068762251"/>
    <x v="1"/>
    <n v="22.087606000000008"/>
    <n v="76.460435701375275"/>
    <x v="2"/>
    <n v="135.82770802028631"/>
    <n v="470.19336253780841"/>
    <n v="16.729198445694937"/>
    <n v="57.911292065450844"/>
    <n v="28.923611111111089"/>
    <n v="100.12456341410164"/>
    <n v="1445500"/>
    <n v="5003872.298624754"/>
    <n v="6.0229166666666667E-2"/>
    <n v="0.20849467910936476"/>
    <n v="18"/>
    <n v="62.310412573673872"/>
    <n v="3.461689587426326"/>
    <n v="3.461689587426326"/>
    <s v=""/>
  </r>
  <r>
    <n v="373"/>
    <x v="0"/>
    <x v="1"/>
    <n v="34"/>
    <x v="0"/>
    <x v="0"/>
    <x v="0"/>
    <x v="3"/>
    <x v="1"/>
    <s v="Bogotá D.C."/>
    <x v="19"/>
    <x v="2"/>
    <d v="1899-12-30T05:00:00"/>
    <d v="1899-12-30T06:30:00"/>
    <x v="2"/>
    <d v="1899-12-30T19:50:00"/>
    <x v="4"/>
    <d v="1899-12-30T21:30:00"/>
    <x v="3"/>
    <x v="2"/>
    <x v="2"/>
    <x v="0"/>
    <x v="0"/>
    <s v=""/>
    <x v="0"/>
    <x v="0"/>
    <n v="3.461689587426326"/>
    <x v="4"/>
    <x v="2"/>
    <n v="3.461689587426326"/>
    <n v="13.333333333333334"/>
    <n v="0"/>
    <n v="0"/>
    <x v="0"/>
    <n v="95.000000000000043"/>
    <n v="328.86051080550112"/>
    <x v="1"/>
    <n v="6.9233791748526521"/>
    <n v="0"/>
    <s v=""/>
    <n v="0"/>
    <x v="0"/>
    <n v="22.322901000000002"/>
    <n v="77.274953952848733"/>
    <x v="2"/>
    <n v="1068.3136555508845"/>
    <n v="3698.1702575258514"/>
    <n v="140.23360884615386"/>
    <n v="485.44522354994712"/>
    <n v="32.326388888888907"/>
    <n v="111.90392381576081"/>
    <n v="3160432.8767123292"/>
    <n v="10940437.581074899"/>
    <n v="0.13168470319634706"/>
    <n v="0.45585156587812087"/>
    <n v="0"/>
    <n v="0"/>
    <n v="3.461689587426326"/>
    <n v="3.461689587426326"/>
    <s v=""/>
  </r>
  <r>
    <n v="374"/>
    <x v="0"/>
    <x v="1"/>
    <n v="40"/>
    <x v="1"/>
    <x v="4"/>
    <x v="0"/>
    <x v="3"/>
    <x v="2"/>
    <s v="Bogotá D.C."/>
    <x v="7"/>
    <x v="2"/>
    <d v="1899-12-30T04:40:00"/>
    <d v="1899-12-30T06:30:00"/>
    <x v="2"/>
    <d v="1899-12-30T19:30:00"/>
    <x v="4"/>
    <d v="1899-12-30T21:00:00"/>
    <x v="2"/>
    <x v="1"/>
    <x v="1"/>
    <x v="3"/>
    <x v="1"/>
    <s v=""/>
    <x v="2"/>
    <x v="1"/>
    <n v="0"/>
    <x v="2"/>
    <x v="1"/>
    <n v="0"/>
    <n v="13.000000000000002"/>
    <n v="17.5"/>
    <n v="60.579567779960705"/>
    <x v="2"/>
    <n v="99.999999999999986"/>
    <n v="346.16895874263258"/>
    <x v="1"/>
    <n v="6.9233791748526521"/>
    <n v="6.9233791748526521"/>
    <n v="4.7512500000000006"/>
    <n v="16.447352652259333"/>
    <x v="5"/>
    <n v="18.639702"/>
    <n v="64.524862326129664"/>
    <x v="2"/>
    <n v="166.33922985751835"/>
    <n v="575.81477997828551"/>
    <n v="20.487145267701049"/>
    <n v="70.920137449291246"/>
    <n v="34.027777777777779"/>
    <n v="117.79360401659027"/>
    <n v="2023700"/>
    <n v="7005421.2180746561"/>
    <n v="4.2160416666666665E-2"/>
    <n v="0.14594627537655533"/>
    <n v="35"/>
    <n v="121.15913555992141"/>
    <n v="0"/>
    <n v="3.461689587426326"/>
    <s v=""/>
  </r>
  <r>
    <n v="375"/>
    <x v="0"/>
    <x v="1"/>
    <n v="45"/>
    <x v="1"/>
    <x v="3"/>
    <x v="0"/>
    <x v="0"/>
    <x v="1"/>
    <s v="Bogotá D.C."/>
    <x v="8"/>
    <x v="0"/>
    <d v="1899-12-30T08:00:00"/>
    <d v="1899-12-30T08:30:00"/>
    <x v="1"/>
    <d v="1899-12-30T16:30:00"/>
    <x v="1"/>
    <d v="1899-12-30T18:00:00"/>
    <x v="3"/>
    <x v="2"/>
    <x v="2"/>
    <x v="0"/>
    <x v="0"/>
    <s v=""/>
    <x v="4"/>
    <x v="2"/>
    <n v="0"/>
    <x v="3"/>
    <x v="2"/>
    <n v="0"/>
    <n v="8"/>
    <n v="0"/>
    <n v="0"/>
    <x v="0"/>
    <n v="60.000000000000028"/>
    <n v="207.70137524557967"/>
    <x v="1"/>
    <n v="6.9233791748526521"/>
    <n v="0"/>
    <s v=""/>
    <n v="0"/>
    <x v="0"/>
    <n v="5.6228680000000111"/>
    <n v="19.464623607072728"/>
    <x v="0"/>
    <n v="322.91430228141598"/>
    <n v="1117.8290778386149"/>
    <n v="42.387774153846237"/>
    <n v="146.73331642254826"/>
    <n v="20.416666666666675"/>
    <n v="70.676162409954188"/>
    <n v="3409863.013698631"/>
    <n v="11803887.289070703"/>
    <n v="0.1420776255707763"/>
    <n v="0.49182863704461266"/>
    <n v="0"/>
    <n v="0"/>
    <n v="3.461689587426326"/>
    <n v="3.461689587426326"/>
    <s v=""/>
  </r>
  <r>
    <n v="376"/>
    <x v="0"/>
    <x v="1"/>
    <n v="35"/>
    <x v="0"/>
    <x v="0"/>
    <x v="0"/>
    <x v="1"/>
    <x v="0"/>
    <s v="Bogotá D.C."/>
    <x v="9"/>
    <x v="0"/>
    <d v="1899-12-30T13:00:00"/>
    <d v="1899-12-30T14:00:00"/>
    <x v="6"/>
    <d v="1899-12-30T19:00:00"/>
    <x v="4"/>
    <d v="1899-12-30T20:00:00"/>
    <x v="2"/>
    <x v="1"/>
    <x v="1"/>
    <x v="1"/>
    <x v="1"/>
    <s v=""/>
    <x v="1"/>
    <x v="1"/>
    <n v="3.461689587426326"/>
    <x v="1"/>
    <x v="1"/>
    <n v="3.461689587426326"/>
    <n v="4.9999999999999982"/>
    <n v="10"/>
    <n v="34.616895874263264"/>
    <x v="1"/>
    <n v="60.000000000000107"/>
    <n v="207.70137524557992"/>
    <x v="1"/>
    <n v="6.9233791748526521"/>
    <n v="6.9233791748526521"/>
    <n v="2.7666666666666666"/>
    <n v="9.5773411918795013"/>
    <x v="1"/>
    <n v="5.8483849999999933"/>
    <n v="20.24529345776029"/>
    <x v="0"/>
    <n v="84.886932613293965"/>
    <n v="293.8522107359999"/>
    <n v="10.455085798267563"/>
    <n v="36.192261643511678"/>
    <n v="20.416666666666703"/>
    <n v="70.676162409954287"/>
    <n v="2058000"/>
    <n v="7124157.1709233792"/>
    <n v="2.6384615384615385E-2"/>
    <n v="9.1335348345171527E-2"/>
    <n v="0"/>
    <n v="0"/>
    <n v="3.461689587426326"/>
    <n v="3.461689587426326"/>
    <s v=""/>
  </r>
  <r>
    <n v="377"/>
    <x v="0"/>
    <x v="1"/>
    <n v="42"/>
    <x v="1"/>
    <x v="4"/>
    <x v="0"/>
    <x v="2"/>
    <x v="1"/>
    <s v="Bogotá D.C."/>
    <x v="19"/>
    <x v="8"/>
    <d v="1899-12-30T08:00:00"/>
    <d v="1899-12-30T09:00:00"/>
    <x v="5"/>
    <d v="1899-12-30T17:00:00"/>
    <x v="2"/>
    <d v="1899-12-30T18:00:00"/>
    <x v="1"/>
    <x v="1"/>
    <x v="1"/>
    <x v="2"/>
    <x v="2"/>
    <s v=""/>
    <x v="2"/>
    <x v="1"/>
    <n v="3.461689587426326"/>
    <x v="3"/>
    <x v="2"/>
    <n v="3.461689587426326"/>
    <n v="8"/>
    <n v="22.5"/>
    <n v="77.88801571709233"/>
    <x v="2"/>
    <n v="59.999999999999986"/>
    <n v="207.70137524557953"/>
    <x v="2"/>
    <n v="6.9233791748526521"/>
    <n v="6.9233791748526521"/>
    <n v="1.2749999999999999"/>
    <n v="4.4136542239685657"/>
    <x v="1"/>
    <n v="11.649999999999997"/>
    <n v="40.328683693516687"/>
    <x v="1"/>
    <n v="249.25110507246364"/>
    <n v="862.8299550838525"/>
    <n v="30.698973429951682"/>
    <n v="106.27031666714119"/>
    <n v="20.416666666666661"/>
    <n v="70.676162409954131"/>
    <n v="2425500"/>
    <n v="8396328.0943025537"/>
    <n v="0.1010625"/>
    <n v="0.34984700392927309"/>
    <n v="45"/>
    <n v="155.77603143418466"/>
    <n v="0"/>
    <n v="3.461689587426326"/>
    <s v=""/>
  </r>
  <r>
    <n v="378"/>
    <x v="0"/>
    <x v="0"/>
    <n v="42"/>
    <x v="1"/>
    <x v="0"/>
    <x v="0"/>
    <x v="0"/>
    <x v="0"/>
    <s v="Bogotá D.C."/>
    <x v="16"/>
    <x v="2"/>
    <d v="1899-12-30T06:00:00"/>
    <d v="1899-12-30T06:45:00"/>
    <x v="2"/>
    <d v="1899-12-30T17:00:00"/>
    <x v="2"/>
    <d v="1899-12-30T19:00:00"/>
    <x v="8"/>
    <x v="1"/>
    <x v="1"/>
    <x v="0"/>
    <x v="0"/>
    <s v=""/>
    <x v="8"/>
    <x v="1"/>
    <n v="0"/>
    <x v="11"/>
    <x v="1"/>
    <n v="0"/>
    <n v="10.25"/>
    <n v="0"/>
    <n v="0"/>
    <x v="0"/>
    <n v="82.499999999999943"/>
    <n v="285.5893909626717"/>
    <x v="1"/>
    <n v="6.9233791748526521"/>
    <n v="0"/>
    <s v=""/>
    <n v="0"/>
    <x v="0"/>
    <n v="14.197178000000008"/>
    <n v="49.146223253438137"/>
    <x v="1"/>
    <n v="2208.1752351534183"/>
    <n v="7644.0172187432672"/>
    <n v="289.85905083333353"/>
    <n v="1003.4020580910288"/>
    <n v="28.072916666666647"/>
    <n v="97.179723313686893"/>
    <n v="9800000"/>
    <n v="33924557.956777997"/>
    <n v="0.12564102564102564"/>
    <n v="0.43493023021510252"/>
    <n v="0"/>
    <n v="0"/>
    <n v="3.461689587426326"/>
    <n v="3.461689587426326"/>
    <s v=""/>
  </r>
  <r>
    <n v="379"/>
    <x v="0"/>
    <x v="1"/>
    <n v="40"/>
    <x v="1"/>
    <x v="0"/>
    <x v="0"/>
    <x v="3"/>
    <x v="2"/>
    <s v="Bogotá D.C."/>
    <x v="1"/>
    <x v="2"/>
    <d v="1899-12-30T06:00:00"/>
    <d v="1899-12-30T07:00:00"/>
    <x v="3"/>
    <d v="1899-12-30T13:00:00"/>
    <x v="10"/>
    <d v="1899-12-30T14:00:00"/>
    <x v="3"/>
    <x v="2"/>
    <x v="2"/>
    <x v="0"/>
    <x v="0"/>
    <s v=""/>
    <x v="4"/>
    <x v="2"/>
    <n v="0"/>
    <x v="3"/>
    <x v="2"/>
    <n v="0"/>
    <n v="5.9999999999999982"/>
    <n v="0"/>
    <n v="0"/>
    <x v="0"/>
    <n v="60.000000000000071"/>
    <n v="207.70137524557981"/>
    <x v="1"/>
    <n v="6.9233791748526521"/>
    <n v="0"/>
    <s v=""/>
    <n v="0"/>
    <x v="0"/>
    <n v="10.647891999999999"/>
    <n v="36.859696864440075"/>
    <x v="1"/>
    <n v="611.49516864843065"/>
    <n v="2116.8064580717773"/>
    <n v="80.26872430769231"/>
    <n v="277.8654071319329"/>
    <n v="20.416666666666689"/>
    <n v="70.67616240995423"/>
    <n v="12031178.082191782"/>
    <n v="41648203.891595125"/>
    <n v="0.25064954337899548"/>
    <n v="0.86767091440823185"/>
    <n v="0"/>
    <n v="0"/>
    <n v="3.461689587426326"/>
    <n v="3.461689587426326"/>
    <s v=""/>
  </r>
  <r>
    <n v="380"/>
    <x v="0"/>
    <x v="1"/>
    <n v="41"/>
    <x v="1"/>
    <x v="1"/>
    <x v="0"/>
    <x v="0"/>
    <x v="1"/>
    <s v="Bogotá D.C."/>
    <x v="7"/>
    <x v="13"/>
    <d v="1899-12-30T07:00:00"/>
    <d v="1899-12-30T08:30:00"/>
    <x v="1"/>
    <d v="1899-12-30T18:00:00"/>
    <x v="0"/>
    <d v="1899-12-30T20:00:00"/>
    <x v="1"/>
    <x v="1"/>
    <x v="1"/>
    <x v="0"/>
    <x v="0"/>
    <s v=""/>
    <x v="1"/>
    <x v="1"/>
    <n v="0"/>
    <x v="1"/>
    <x v="1"/>
    <n v="0"/>
    <n v="9.5"/>
    <n v="0"/>
    <n v="0"/>
    <x v="0"/>
    <n v="105.00000000000003"/>
    <n v="363.47740667976433"/>
    <x v="1"/>
    <n v="6.9233791748526521"/>
    <n v="0"/>
    <s v=""/>
    <n v="0"/>
    <x v="0"/>
    <n v="8.623818"/>
    <n v="29.852980974459726"/>
    <x v="0"/>
    <n v="165.74428271373912"/>
    <n v="573.75525764559598"/>
    <n v="20.413868695652173"/>
    <n v="70.666476702827367"/>
    <n v="35.729166666666679"/>
    <n v="123.68328421741981"/>
    <n v="1156400"/>
    <n v="4003097.8388998033"/>
    <n v="4.8183333333333335E-2"/>
    <n v="0.1667957432874918"/>
    <n v="0"/>
    <n v="0"/>
    <n v="3.461689587426326"/>
    <n v="3.461689587426326"/>
    <s v=""/>
  </r>
  <r>
    <n v="381"/>
    <x v="0"/>
    <x v="0"/>
    <n v="53"/>
    <x v="2"/>
    <x v="0"/>
    <x v="0"/>
    <x v="0"/>
    <x v="0"/>
    <s v="Bogotá D.C."/>
    <x v="8"/>
    <x v="2"/>
    <d v="1899-12-30T06:00:00"/>
    <d v="1899-12-30T06:45:00"/>
    <x v="2"/>
    <d v="1899-12-30T17:00:00"/>
    <x v="2"/>
    <d v="1899-12-30T18:10:00"/>
    <x v="4"/>
    <x v="2"/>
    <x v="2"/>
    <x v="14"/>
    <x v="1"/>
    <s v=""/>
    <x v="3"/>
    <x v="2"/>
    <n v="0"/>
    <x v="4"/>
    <x v="2"/>
    <n v="0"/>
    <n v="10.25"/>
    <n v="7.5"/>
    <n v="25.962671905697444"/>
    <x v="1"/>
    <n v="57.500000000000036"/>
    <n v="199.04715127701388"/>
    <x v="2"/>
    <n v="6.9233791748526521"/>
    <n v="6.9233791748526521"/>
    <n v="3.0337499999999999"/>
    <n v="10.501900785854616"/>
    <x v="5"/>
    <n v="12.518900000000002"/>
    <n v="43.336545776031443"/>
    <x v="1"/>
    <n v="1033.8710259256948"/>
    <n v="3578.940565188751"/>
    <n v="135.71245138888892"/>
    <n v="469.79437985701821"/>
    <n v="19.565972222222232"/>
    <n v="67.731322309539436"/>
    <n v="13782648.401826486"/>
    <n v="47711250.459760837"/>
    <n v="0.176700620536237"/>
    <n v="0.61168269820206211"/>
    <n v="0"/>
    <n v="0"/>
    <n v="3.461689587426326"/>
    <n v="3.461689587426326"/>
    <s v=""/>
  </r>
  <r>
    <n v="382"/>
    <x v="0"/>
    <x v="0"/>
    <n v="36"/>
    <x v="0"/>
    <x v="0"/>
    <x v="0"/>
    <x v="0"/>
    <x v="4"/>
    <s v="Bogotá D.C."/>
    <x v="4"/>
    <x v="0"/>
    <d v="1899-12-30T08:00:00"/>
    <d v="1899-12-30T09:30:00"/>
    <x v="5"/>
    <d v="1899-12-30T17:30:00"/>
    <x v="2"/>
    <d v="1899-12-30T19:15:00"/>
    <x v="4"/>
    <x v="2"/>
    <x v="2"/>
    <x v="0"/>
    <x v="0"/>
    <s v=""/>
    <x v="3"/>
    <x v="2"/>
    <n v="0"/>
    <x v="4"/>
    <x v="2"/>
    <n v="0"/>
    <n v="8"/>
    <n v="0"/>
    <n v="0"/>
    <x v="0"/>
    <n v="97.500000000000057"/>
    <n v="337.51473477406699"/>
    <x v="1"/>
    <n v="6.9233791748526521"/>
    <n v="0"/>
    <s v=""/>
    <n v="0"/>
    <x v="0"/>
    <n v="14.600259999999992"/>
    <n v="50.541568015717061"/>
    <x v="1"/>
    <n v="259.52789498066647"/>
    <n v="898.40501170124617"/>
    <n v="34.067273333333311"/>
    <n v="117.93032537000647"/>
    <n v="33.17708333333335"/>
    <n v="114.84876391617556"/>
    <n v="2391826.4840182648"/>
    <n v="8279760.8346565468"/>
    <n v="2.2146541518687637E-2"/>
    <n v="7.6664452172745812E-2"/>
    <n v="0"/>
    <n v="0"/>
    <n v="3.461689587426326"/>
    <n v="3.461689587426326"/>
    <s v=""/>
  </r>
  <r>
    <n v="383"/>
    <x v="0"/>
    <x v="0"/>
    <n v="36"/>
    <x v="0"/>
    <x v="0"/>
    <x v="0"/>
    <x v="0"/>
    <x v="1"/>
    <s v="Bogotá D.C."/>
    <x v="5"/>
    <x v="2"/>
    <d v="1899-12-30T06:06:00"/>
    <d v="1899-12-30T07:07:00"/>
    <x v="3"/>
    <d v="1899-12-30T13:13:00"/>
    <x v="10"/>
    <d v="1899-12-30T14:00:00"/>
    <x v="2"/>
    <x v="1"/>
    <x v="1"/>
    <x v="0"/>
    <x v="0"/>
    <s v=""/>
    <x v="2"/>
    <x v="1"/>
    <n v="0"/>
    <x v="0"/>
    <x v="0"/>
    <n v="3.461689587426326"/>
    <n v="6.1000000000000014"/>
    <n v="0"/>
    <n v="0"/>
    <x v="0"/>
    <n v="54.000000000000007"/>
    <n v="186.93123772102163"/>
    <x v="2"/>
    <n v="6.9233791748526521"/>
    <n v="0"/>
    <s v=""/>
    <n v="0"/>
    <x v="0"/>
    <n v="15.5"/>
    <n v="53.656188605108056"/>
    <x v="2"/>
    <n v="74.116975961538458"/>
    <n v="256.56996393758499"/>
    <n v="9.1286057692307701"/>
    <n v="31.600399539066043"/>
    <n v="18.375000000000004"/>
    <n v="63.608546168958753"/>
    <n v="588"/>
    <n v="2035.4734774066796"/>
    <n v="2.4499999999999999E-5"/>
    <n v="8.4811394891944988E-5"/>
    <n v="0"/>
    <n v="0"/>
    <n v="3.461689587426326"/>
    <n v="3.461689587426326"/>
    <s v=""/>
  </r>
  <r>
    <n v="384"/>
    <x v="0"/>
    <x v="1"/>
    <n v="40"/>
    <x v="1"/>
    <x v="0"/>
    <x v="0"/>
    <x v="0"/>
    <x v="1"/>
    <s v="Bogotá D.C."/>
    <x v="7"/>
    <x v="0"/>
    <d v="1899-12-30T08:00:00"/>
    <d v="1899-12-30T09:00:00"/>
    <x v="5"/>
    <d v="1899-12-30T15:00:00"/>
    <x v="8"/>
    <d v="1899-12-30T16:30:00"/>
    <x v="4"/>
    <x v="2"/>
    <x v="2"/>
    <x v="0"/>
    <x v="0"/>
    <s v=""/>
    <x v="3"/>
    <x v="2"/>
    <n v="0"/>
    <x v="3"/>
    <x v="2"/>
    <n v="3.461689587426326"/>
    <n v="6"/>
    <n v="0"/>
    <n v="0"/>
    <x v="0"/>
    <n v="75.000000000000014"/>
    <n v="259.62671905697448"/>
    <x v="1"/>
    <n v="6.9233791748526521"/>
    <n v="0"/>
    <s v=""/>
    <n v="0"/>
    <x v="0"/>
    <n v="8.623818"/>
    <n v="29.852980974459726"/>
    <x v="0"/>
    <n v="1532.9325178019997"/>
    <n v="5306.5365351024038"/>
    <n v="201.22241999999997"/>
    <n v="696.56955607072678"/>
    <n v="25.520833333333339"/>
    <n v="88.34520301244271"/>
    <n v="8692465.7534246575"/>
    <n v="30090618.187690072"/>
    <n v="0.36218607305936074"/>
    <n v="1.2537757578204196"/>
    <n v="0"/>
    <n v="0"/>
    <n v="3.461689587426326"/>
    <n v="3.461689587426326"/>
    <s v=""/>
  </r>
  <r>
    <n v="385"/>
    <x v="0"/>
    <x v="1"/>
    <n v="46"/>
    <x v="1"/>
    <x v="1"/>
    <x v="0"/>
    <x v="0"/>
    <x v="2"/>
    <s v="Bogotá D.C."/>
    <x v="7"/>
    <x v="0"/>
    <d v="1899-12-30T07:30:00"/>
    <d v="1899-12-30T08:10:00"/>
    <x v="1"/>
    <d v="1899-12-30T14:00:00"/>
    <x v="11"/>
    <d v="1899-12-30T15:20:00"/>
    <x v="3"/>
    <x v="2"/>
    <x v="2"/>
    <x v="0"/>
    <x v="0"/>
    <s v=""/>
    <x v="4"/>
    <x v="2"/>
    <n v="0"/>
    <x v="3"/>
    <x v="2"/>
    <n v="0"/>
    <n v="5.8333333333333357"/>
    <n v="0"/>
    <n v="0"/>
    <x v="0"/>
    <n v="59.999999999999986"/>
    <n v="207.70137524557953"/>
    <x v="2"/>
    <n v="6.9233791748526521"/>
    <n v="0"/>
    <s v=""/>
    <n v="0"/>
    <x v="0"/>
    <n v="8.623818"/>
    <n v="29.852980974459726"/>
    <x v="0"/>
    <n v="825.42520189338461"/>
    <n v="2857.3658265936024"/>
    <n v="108.35053384615385"/>
    <n v="375.07591480731452"/>
    <n v="20.416666666666661"/>
    <n v="70.676162409954131"/>
    <n v="3054109.5890410962"/>
    <n v="10572379.363242459"/>
    <n v="6.362728310502283E-2"/>
    <n v="0.22025790340088452"/>
    <n v="0"/>
    <n v="0"/>
    <n v="3.461689587426326"/>
    <n v="3.461689587426326"/>
    <s v=""/>
  </r>
  <r>
    <n v="386"/>
    <x v="0"/>
    <x v="1"/>
    <n v="32"/>
    <x v="0"/>
    <x v="0"/>
    <x v="0"/>
    <x v="3"/>
    <x v="2"/>
    <s v="Bogotá D.C."/>
    <x v="19"/>
    <x v="0"/>
    <d v="1899-12-30T06:00:00"/>
    <d v="1899-12-30T07:30:00"/>
    <x v="3"/>
    <d v="1899-12-30T17:00:00"/>
    <x v="2"/>
    <d v="1899-12-30T18:30:00"/>
    <x v="3"/>
    <x v="2"/>
    <x v="2"/>
    <x v="0"/>
    <x v="0"/>
    <s v=""/>
    <x v="4"/>
    <x v="2"/>
    <n v="0"/>
    <x v="3"/>
    <x v="2"/>
    <n v="0"/>
    <n v="9.5"/>
    <n v="0"/>
    <n v="0"/>
    <x v="0"/>
    <n v="90"/>
    <n v="311.55206286836932"/>
    <x v="1"/>
    <n v="6.9233791748526521"/>
    <n v="0"/>
    <s v=""/>
    <n v="0"/>
    <x v="0"/>
    <n v="14.202759000000015"/>
    <n v="49.165542943025592"/>
    <x v="1"/>
    <n v="1359.4112509120785"/>
    <n v="4705.8597723125386"/>
    <n v="178.44492076923095"/>
    <n v="617.72092415596251"/>
    <n v="30.625"/>
    <n v="106.01424361493123"/>
    <n v="36738567.785388127"/>
    <n v="127177517.55963434"/>
    <n v="0.76538682886225262"/>
    <n v="2.6495316158257154"/>
    <n v="0"/>
    <n v="0"/>
    <n v="3.461689587426326"/>
    <n v="3.461689587426326"/>
    <s v=""/>
  </r>
  <r>
    <n v="387"/>
    <x v="0"/>
    <x v="1"/>
    <n v="25"/>
    <x v="3"/>
    <x v="1"/>
    <x v="0"/>
    <x v="3"/>
    <x v="1"/>
    <s v="Bogotá D.C."/>
    <x v="5"/>
    <x v="2"/>
    <d v="1899-12-30T06:30:00"/>
    <d v="1899-12-30T06:55:00"/>
    <x v="2"/>
    <d v="1899-12-30T19:30:00"/>
    <x v="4"/>
    <d v="1899-12-30T20:00:00"/>
    <x v="3"/>
    <x v="2"/>
    <x v="2"/>
    <x v="0"/>
    <x v="0"/>
    <s v=""/>
    <x v="4"/>
    <x v="2"/>
    <n v="0"/>
    <x v="3"/>
    <x v="2"/>
    <n v="0"/>
    <n v="12.583333333333334"/>
    <n v="0"/>
    <n v="0"/>
    <x v="0"/>
    <n v="27.500000000000064"/>
    <n v="95.196463654224189"/>
    <x v="0"/>
    <n v="6.9233791748526521"/>
    <n v="0"/>
    <s v=""/>
    <n v="0"/>
    <x v="0"/>
    <n v="11.123750000000026"/>
    <n v="38.506969548133682"/>
    <x v="1"/>
    <n v="1064.7051676602589"/>
    <n v="3685.6787925685189"/>
    <n v="139.75993589743621"/>
    <n v="483.80551483552574"/>
    <n v="9.3576388888889106"/>
    <n v="32.393241104562399"/>
    <n v="7439497.7168949787"/>
    <n v="25753231.782257274"/>
    <n v="0.30997907153729076"/>
    <n v="1.0730513242607196"/>
    <n v="0"/>
    <n v="0"/>
    <n v="3.461689587426326"/>
    <n v="3.461689587426326"/>
    <s v=""/>
  </r>
  <r>
    <n v="388"/>
    <x v="0"/>
    <x v="0"/>
    <n v="32"/>
    <x v="0"/>
    <x v="0"/>
    <x v="0"/>
    <x v="3"/>
    <x v="2"/>
    <s v="Bogotá D.C."/>
    <x v="4"/>
    <x v="2"/>
    <d v="1899-12-30T06:00:00"/>
    <d v="1899-12-30T08:00:00"/>
    <x v="1"/>
    <d v="1899-12-30T17:00:00"/>
    <x v="2"/>
    <d v="1899-12-30T19:00:00"/>
    <x v="2"/>
    <x v="1"/>
    <x v="1"/>
    <x v="3"/>
    <x v="1"/>
    <s v=""/>
    <x v="2"/>
    <x v="1"/>
    <n v="0"/>
    <x v="3"/>
    <x v="2"/>
    <n v="3.461689587426326"/>
    <n v="9.0000000000000018"/>
    <n v="15"/>
    <n v="51.925343811394889"/>
    <x v="2"/>
    <n v="119.99999999999993"/>
    <n v="415.40275049115888"/>
    <x v="1"/>
    <n v="6.9233791748526521"/>
    <n v="6.9233791748526521"/>
    <n v="4.0724999999999998"/>
    <n v="14.097730844793713"/>
    <x v="5"/>
    <n v="24.811846000000003"/>
    <n v="85.890908943025551"/>
    <x v="2"/>
    <n v="185.57813106897643"/>
    <n v="642.41388397551373"/>
    <n v="22.856701530812945"/>
    <n v="79.122805692126533"/>
    <n v="40.833333333333307"/>
    <n v="141.35232481990823"/>
    <n v="1764000"/>
    <n v="6106420.432220039"/>
    <n v="3.6749999999999998E-2"/>
    <n v="0.12721709233791748"/>
    <n v="30"/>
    <n v="103.85068762278978"/>
    <n v="0"/>
    <n v="3.461689587426326"/>
    <s v=""/>
  </r>
  <r>
    <n v="389"/>
    <x v="0"/>
    <x v="0"/>
    <n v="54"/>
    <x v="2"/>
    <x v="1"/>
    <x v="0"/>
    <x v="0"/>
    <x v="4"/>
    <s v="Junín "/>
    <x v="10"/>
    <x v="8"/>
    <d v="1899-12-30T00:00:00"/>
    <d v="1899-12-30T00:00:00"/>
    <x v="3"/>
    <d v="1899-12-30T00:00:00"/>
    <x v="2"/>
    <d v="1899-12-30T00:00:00"/>
    <x v="13"/>
    <x v="1"/>
    <x v="6"/>
    <x v="0"/>
    <x v="0"/>
    <s v=""/>
    <x v="2"/>
    <x v="1"/>
    <n v="3.461689587426326"/>
    <x v="9"/>
    <x v="4"/>
    <n v="3.461689587426326"/>
    <n v="10"/>
    <n v="0"/>
    <n v="0"/>
    <x v="0"/>
    <n v="0"/>
    <n v="0"/>
    <x v="0"/>
    <n v="0"/>
    <n v="0"/>
    <s v=""/>
    <n v="0"/>
    <x v="0"/>
    <n v="0"/>
    <n v="0"/>
    <x v="4"/>
    <n v="0"/>
    <n v="0"/>
    <n v="0"/>
    <n v="0"/>
    <n v="0"/>
    <n v="0"/>
    <n v="0"/>
    <n v="0"/>
    <n v="0"/>
    <n v="0"/>
    <n v="0"/>
    <n v="0"/>
    <n v="3.461689587426326"/>
    <n v="3.461689587426326"/>
    <s v=""/>
  </r>
  <r>
    <n v="390"/>
    <x v="0"/>
    <x v="1"/>
    <n v="39"/>
    <x v="0"/>
    <x v="0"/>
    <x v="0"/>
    <x v="1"/>
    <x v="1"/>
    <s v="Bogotá D.C."/>
    <x v="4"/>
    <x v="13"/>
    <d v="1899-12-30T07:00:00"/>
    <d v="1899-12-30T07:45:00"/>
    <x v="3"/>
    <d v="1899-12-30T17:30:00"/>
    <x v="2"/>
    <d v="1899-12-30T18:30:00"/>
    <x v="3"/>
    <x v="2"/>
    <x v="2"/>
    <x v="0"/>
    <x v="0"/>
    <s v=""/>
    <x v="4"/>
    <x v="2"/>
    <n v="0"/>
    <x v="3"/>
    <x v="2"/>
    <n v="0"/>
    <n v="9.7499999999999982"/>
    <n v="0"/>
    <n v="0"/>
    <x v="0"/>
    <n v="52.500000000000057"/>
    <n v="181.73870333988231"/>
    <x v="2"/>
    <n v="6.9233791748526521"/>
    <n v="0"/>
    <s v=""/>
    <n v="0"/>
    <x v="0"/>
    <n v="20.713288999999996"/>
    <n v="71.702976852652242"/>
    <x v="2"/>
    <n v="1982.5639588754098"/>
    <n v="6863.0210128457211"/>
    <n v="260.24388743589736"/>
    <n v="900.8835553281948"/>
    <n v="17.864583333333353"/>
    <n v="61.841642108709955"/>
    <n v="883789.95433789957"/>
    <n v="3059406.4824034949"/>
    <n v="3.6824581430745816E-2"/>
    <n v="0.12747527010014564"/>
    <n v="0"/>
    <n v="0"/>
    <n v="3.461689587426326"/>
    <n v="3.461689587426326"/>
    <s v=""/>
  </r>
  <r>
    <n v="391"/>
    <x v="0"/>
    <x v="1"/>
    <n v="37"/>
    <x v="0"/>
    <x v="0"/>
    <x v="0"/>
    <x v="3"/>
    <x v="1"/>
    <s v="Bogotá D.C."/>
    <x v="15"/>
    <x v="0"/>
    <d v="1899-12-30T05:00:00"/>
    <d v="1899-12-30T21:00:00"/>
    <x v="16"/>
    <d v="1899-12-30T18:00:00"/>
    <x v="0"/>
    <d v="1899-12-30T21:00:00"/>
    <x v="2"/>
    <x v="1"/>
    <x v="1"/>
    <x v="11"/>
    <x v="1"/>
    <s v=""/>
    <x v="2"/>
    <x v="1"/>
    <n v="0"/>
    <x v="2"/>
    <x v="1"/>
    <n v="0"/>
    <n v="21"/>
    <n v="22.5"/>
    <n v="0"/>
    <x v="2"/>
    <n v="570"/>
    <n v="0"/>
    <x v="3"/>
    <n v="0"/>
    <n v="0"/>
    <n v="10.252500000000001"/>
    <n v="0"/>
    <x v="4"/>
    <n v="34.116049000000004"/>
    <n v="0"/>
    <x v="2"/>
    <n v="244.70113390022601"/>
    <n v="0"/>
    <n v="30.138576941105772"/>
    <n v="0"/>
    <n v="193.95833333333334"/>
    <n v="0"/>
    <n v="4263000"/>
    <n v="0"/>
    <n v="0.17762500000000001"/>
    <n v="0"/>
    <n v="0"/>
    <n v="0"/>
    <n v="0"/>
    <n v="0"/>
    <s v="Revisar horario laboral"/>
  </r>
  <r>
    <n v="392"/>
    <x v="0"/>
    <x v="0"/>
    <n v="41"/>
    <x v="1"/>
    <x v="0"/>
    <x v="0"/>
    <x v="0"/>
    <x v="2"/>
    <s v="Bogotá D.C."/>
    <x v="18"/>
    <x v="2"/>
    <d v="1899-12-30T06:45:00"/>
    <d v="1899-12-30T06:50:00"/>
    <x v="2"/>
    <d v="1899-12-30T19:30:00"/>
    <x v="4"/>
    <d v="1899-12-30T19:35:00"/>
    <x v="6"/>
    <x v="1"/>
    <x v="3"/>
    <x v="0"/>
    <x v="0"/>
    <s v=""/>
    <x v="6"/>
    <x v="3"/>
    <n v="0"/>
    <x v="6"/>
    <x v="3"/>
    <n v="0"/>
    <n v="12.666666666666668"/>
    <n v="0"/>
    <n v="0"/>
    <x v="0"/>
    <n v="4.9999999999999822"/>
    <n v="17.308447937131568"/>
    <x v="0"/>
    <n v="6.9233791748526521"/>
    <n v="0"/>
    <s v=""/>
    <n v="0"/>
    <x v="0"/>
    <n v="0.28333333333333233"/>
    <n v="0.98081204977078884"/>
    <x v="4"/>
    <n v="0"/>
    <n v="0"/>
    <n v="0"/>
    <n v="0"/>
    <n v="1.7013888888888828"/>
    <n v="5.889680200829492"/>
    <n v="0"/>
    <n v="0"/>
    <n v="0"/>
    <n v="0"/>
    <n v="9.9999999999999645"/>
    <n v="34.616895874263136"/>
    <n v="3.461689587426326"/>
    <n v="3.461689587426326"/>
    <s v=""/>
  </r>
  <r>
    <n v="393"/>
    <x v="0"/>
    <x v="0"/>
    <n v="50"/>
    <x v="2"/>
    <x v="0"/>
    <x v="0"/>
    <x v="0"/>
    <x v="1"/>
    <s v="Bogotá D.C."/>
    <x v="0"/>
    <x v="2"/>
    <d v="1899-12-30T06:10:00"/>
    <d v="1899-12-30T07:00:00"/>
    <x v="3"/>
    <d v="1899-12-30T16:45:00"/>
    <x v="1"/>
    <d v="1899-12-30T18:40:00"/>
    <x v="8"/>
    <x v="1"/>
    <x v="1"/>
    <x v="2"/>
    <x v="2"/>
    <s v=""/>
    <x v="2"/>
    <x v="1"/>
    <n v="3.461689587426326"/>
    <x v="2"/>
    <x v="1"/>
    <n v="3.461689587426326"/>
    <n v="9.7499999999999982"/>
    <n v="15"/>
    <n v="51.925343811394889"/>
    <x v="2"/>
    <n v="82.500000000000028"/>
    <n v="285.58939096267198"/>
    <x v="1"/>
    <n v="6.9233791748526521"/>
    <n v="6.9233791748526521"/>
    <n v="0.84999999999999987"/>
    <n v="2.9424361493123765"/>
    <x v="3"/>
    <n v="19.575242393939398"/>
    <n v="67.763412766446407"/>
    <x v="2"/>
    <n v="2912.4532020759234"/>
    <n v="10082.008923492685"/>
    <n v="382.307032209596"/>
    <n v="1323.4282725998196"/>
    <n v="28.072916666666675"/>
    <n v="97.179723313686992"/>
    <n v="6125000"/>
    <n v="21202848.722986247"/>
    <n v="0.25520833333333331"/>
    <n v="0.88345203012442686"/>
    <n v="30"/>
    <n v="103.85068762278978"/>
    <n v="0"/>
    <n v="3.461689587426326"/>
    <s v=""/>
  </r>
  <r>
    <n v="394"/>
    <x v="0"/>
    <x v="1"/>
    <n v="49"/>
    <x v="1"/>
    <x v="3"/>
    <x v="0"/>
    <x v="0"/>
    <x v="2"/>
    <s v="Bogotá D.C."/>
    <x v="18"/>
    <x v="2"/>
    <d v="1899-12-30T06:00:00"/>
    <d v="1899-12-30T06:25:00"/>
    <x v="2"/>
    <d v="1899-12-30T07:10:00"/>
    <x v="14"/>
    <d v="1899-12-30T07:45:00"/>
    <x v="3"/>
    <x v="2"/>
    <x v="2"/>
    <x v="0"/>
    <x v="0"/>
    <s v=""/>
    <x v="4"/>
    <x v="2"/>
    <n v="0"/>
    <x v="3"/>
    <x v="2"/>
    <n v="0"/>
    <n v="0.75"/>
    <n v="0"/>
    <n v="0"/>
    <x v="0"/>
    <n v="30.000000000000014"/>
    <n v="103.85068762278983"/>
    <x v="2"/>
    <n v="6.9233791748526521"/>
    <n v="0"/>
    <s v=""/>
    <n v="0"/>
    <x v="0"/>
    <n v="8.5093960000000095"/>
    <n v="29.456887528487261"/>
    <x v="0"/>
    <n v="1140.2626859480424"/>
    <n v="3947.2354668771131"/>
    <n v="149.6780937435899"/>
    <n v="518.13909857800661"/>
    <n v="10.208333333333337"/>
    <n v="35.338081204977094"/>
    <n v="3505178.0821917807"/>
    <n v="12133838.469198266"/>
    <n v="7.302454337899543E-2"/>
    <n v="0.25278830144163056"/>
    <n v="0"/>
    <n v="0"/>
    <n v="3.461689587426326"/>
    <n v="3.461689587426326"/>
    <s v=""/>
  </r>
  <r>
    <n v="395"/>
    <x v="0"/>
    <x v="1"/>
    <n v="42"/>
    <x v="1"/>
    <x v="1"/>
    <x v="0"/>
    <x v="0"/>
    <x v="4"/>
    <s v="Tenjo"/>
    <x v="10"/>
    <x v="0"/>
    <d v="1899-12-30T09:00:00"/>
    <d v="1899-12-30T11:00:00"/>
    <x v="7"/>
    <d v="1899-12-30T19:00:00"/>
    <x v="4"/>
    <d v="1899-12-30T21:00:00"/>
    <x v="5"/>
    <x v="1"/>
    <x v="1"/>
    <x v="11"/>
    <x v="1"/>
    <s v=""/>
    <x v="3"/>
    <x v="2"/>
    <n v="3.461689587426326"/>
    <x v="5"/>
    <x v="1"/>
    <n v="0"/>
    <n v="8"/>
    <n v="30"/>
    <n v="103.85068762278978"/>
    <x v="3"/>
    <n v="120.00000000000001"/>
    <n v="415.40275049115917"/>
    <x v="3"/>
    <n v="6.9233791748526521"/>
    <n v="6.9233791748526521"/>
    <n v="13.670000000000002"/>
    <n v="47.321296660117881"/>
    <x v="4"/>
    <n v="29.005876999999984"/>
    <n v="100.4093423850687"/>
    <x v="2"/>
    <n v="360.11216759786583"/>
    <n v="1246.5965408790562"/>
    <n v="44.353158882385699"/>
    <n v="153.53686827262004"/>
    <n v="40.833333333333343"/>
    <n v="141.35232481990835"/>
    <n v="4664800"/>
    <n v="16148089.587426325"/>
    <n v="4.3192592592592595E-2"/>
    <n v="0.14951934803172526"/>
    <n v="0"/>
    <n v="0"/>
    <n v="3.461689587426326"/>
    <n v="3.461689587426326"/>
    <s v=""/>
  </r>
  <r>
    <n v="396"/>
    <x v="0"/>
    <x v="1"/>
    <n v="45"/>
    <x v="1"/>
    <x v="0"/>
    <x v="0"/>
    <x v="1"/>
    <x v="2"/>
    <s v="Bogotá D.C."/>
    <x v="0"/>
    <x v="0"/>
    <d v="1899-12-30T07:30:00"/>
    <d v="1899-12-30T08:30:00"/>
    <x v="1"/>
    <d v="1899-12-30T14:00:00"/>
    <x v="11"/>
    <d v="1899-12-30T15:00:00"/>
    <x v="2"/>
    <x v="1"/>
    <x v="1"/>
    <x v="3"/>
    <x v="1"/>
    <s v=""/>
    <x v="16"/>
    <x v="1"/>
    <n v="3.461689587426326"/>
    <x v="2"/>
    <x v="1"/>
    <n v="0"/>
    <n v="5.5"/>
    <n v="30"/>
    <n v="103.85068762278978"/>
    <x v="3"/>
    <n v="59.999999999999986"/>
    <n v="207.70137524557953"/>
    <x v="2"/>
    <n v="6.9233791748526521"/>
    <n v="6.9233791748526521"/>
    <n v="8.1449999999999996"/>
    <n v="28.195461689587425"/>
    <x v="4"/>
    <n v="9.6757879999999972"/>
    <n v="33.494574569744586"/>
    <x v="0"/>
    <n v="56.417002254430052"/>
    <n v="195.29814925796808"/>
    <n v="6.9485912718531457"/>
    <n v="24.053866053055486"/>
    <n v="20.416666666666661"/>
    <n v="70.676162409954131"/>
    <n v="1156400"/>
    <n v="4003097.8388998033"/>
    <n v="2.4091666666666667E-2"/>
    <n v="8.3397871643745902E-2"/>
    <n v="60"/>
    <n v="207.70137524557956"/>
    <n v="0"/>
    <n v="3.461689587426326"/>
    <s v=""/>
  </r>
  <r>
    <n v="397"/>
    <x v="0"/>
    <x v="1"/>
    <n v="52"/>
    <x v="2"/>
    <x v="3"/>
    <x v="0"/>
    <x v="1"/>
    <x v="1"/>
    <s v="Bogotá D.C."/>
    <x v="7"/>
    <x v="15"/>
    <d v="1899-12-30T17:00:00"/>
    <d v="1899-12-30T17:30:00"/>
    <x v="9"/>
    <d v="1899-12-30T21:00:00"/>
    <x v="9"/>
    <d v="1899-12-30T21:40:00"/>
    <x v="3"/>
    <x v="2"/>
    <x v="2"/>
    <x v="0"/>
    <x v="0"/>
    <s v=""/>
    <x v="4"/>
    <x v="2"/>
    <n v="0"/>
    <x v="7"/>
    <x v="4"/>
    <n v="3.461689587426326"/>
    <n v="3.5000000000000009"/>
    <n v="0"/>
    <n v="0"/>
    <x v="0"/>
    <n v="34.999999999999957"/>
    <n v="121.15913555992127"/>
    <x v="2"/>
    <n v="6.9233791748526521"/>
    <n v="0"/>
    <s v=""/>
    <n v="0"/>
    <x v="0"/>
    <n v="13.067499999999978"/>
    <n v="45.235628683693442"/>
    <x v="1"/>
    <n v="1500.9004817692282"/>
    <n v="5195.6515695036933"/>
    <n v="197.01769230769196"/>
    <n v="682.01409400030104"/>
    <n v="11.909722222222207"/>
    <n v="41.22776140580654"/>
    <n v="3129287.6712328768"/>
    <n v="10832622.547568426"/>
    <n v="0.13038698630136986"/>
    <n v="0.45135927281535104"/>
    <n v="0"/>
    <n v="0"/>
    <n v="3.461689587426326"/>
    <n v="3.461689587426326"/>
    <s v=""/>
  </r>
  <r>
    <n v="398"/>
    <x v="0"/>
    <x v="0"/>
    <n v="51"/>
    <x v="2"/>
    <x v="1"/>
    <x v="0"/>
    <x v="3"/>
    <x v="1"/>
    <s v="Bogotá D.C."/>
    <x v="12"/>
    <x v="0"/>
    <d v="1899-12-30T08:00:00"/>
    <d v="1899-12-30T09:30:00"/>
    <x v="5"/>
    <d v="1899-12-30T16:00:00"/>
    <x v="1"/>
    <d v="1899-12-30T18:00:00"/>
    <x v="2"/>
    <x v="1"/>
    <x v="1"/>
    <x v="3"/>
    <x v="1"/>
    <s v=""/>
    <x v="2"/>
    <x v="1"/>
    <n v="0"/>
    <x v="2"/>
    <x v="1"/>
    <n v="0"/>
    <n v="6.5"/>
    <n v="20"/>
    <n v="69.233791748526528"/>
    <x v="2"/>
    <n v="105.00000000000003"/>
    <n v="363.47740667976433"/>
    <x v="1"/>
    <n v="6.9233791748526521"/>
    <n v="6.9233791748526521"/>
    <n v="5.4299999999999988"/>
    <n v="18.796974459724947"/>
    <x v="4"/>
    <n v="10.130378999999991"/>
    <n v="35.068227500982282"/>
    <x v="1"/>
    <n v="55.207439723661665"/>
    <n v="191.11101923986612"/>
    <n v="6.7996156916520931"/>
    <n v="23.538158838292706"/>
    <n v="35.729166666666679"/>
    <n v="123.68328421741981"/>
    <n v="2352000"/>
    <n v="8141893.9096267186"/>
    <n v="9.8000000000000004E-2"/>
    <n v="0.33924557956777995"/>
    <n v="40"/>
    <n v="138.46758349705306"/>
    <n v="0"/>
    <n v="3.461689587426326"/>
    <s v=""/>
  </r>
  <r>
    <n v="399"/>
    <x v="0"/>
    <x v="0"/>
    <n v="40"/>
    <x v="1"/>
    <x v="2"/>
    <x v="0"/>
    <x v="3"/>
    <x v="1"/>
    <s v="Soacha"/>
    <x v="10"/>
    <x v="2"/>
    <d v="1899-12-30T06:30:00"/>
    <d v="1899-12-30T07:30:00"/>
    <x v="3"/>
    <d v="1899-12-30T16:30:00"/>
    <x v="1"/>
    <d v="1899-12-30T18:00:00"/>
    <x v="2"/>
    <x v="1"/>
    <x v="1"/>
    <x v="8"/>
    <x v="1"/>
    <s v=""/>
    <x v="2"/>
    <x v="1"/>
    <n v="0"/>
    <x v="2"/>
    <x v="1"/>
    <n v="0"/>
    <n v="9"/>
    <n v="7.5"/>
    <n v="25.962671905697444"/>
    <x v="1"/>
    <n v="75.000000000000014"/>
    <n v="259.62671905697448"/>
    <x v="1"/>
    <n v="6.9233791748526521"/>
    <n v="6.9233791748526521"/>
    <n v="2.125"/>
    <n v="7.3560903732809431"/>
    <x v="1"/>
    <n v="22.883026000000001"/>
    <n v="79.213932833005899"/>
    <x v="2"/>
    <n v="169.23524544662661"/>
    <n v="585.83988698812584"/>
    <n v="20.843832575454062"/>
    <n v="72.154878188506984"/>
    <n v="25.520833333333339"/>
    <n v="88.34520301244271"/>
    <n v="3430000"/>
    <n v="11873595.284872299"/>
    <n v="0.14291666666666666"/>
    <n v="0.49473313686967907"/>
    <n v="0"/>
    <n v="0"/>
    <n v="3.461689587426326"/>
    <n v="3.461689587426326"/>
    <s v=""/>
  </r>
  <r>
    <n v="400"/>
    <x v="0"/>
    <x v="0"/>
    <n v="47"/>
    <x v="1"/>
    <x v="0"/>
    <x v="0"/>
    <x v="5"/>
    <x v="2"/>
    <s v="Bogotá D.C."/>
    <x v="4"/>
    <x v="0"/>
    <d v="1899-12-30T08:00:00"/>
    <d v="1899-12-30T09:30:00"/>
    <x v="5"/>
    <d v="1899-12-30T16:00:00"/>
    <x v="1"/>
    <d v="1899-12-30T17:00:00"/>
    <x v="2"/>
    <x v="1"/>
    <x v="1"/>
    <x v="3"/>
    <x v="1"/>
    <s v=""/>
    <x v="2"/>
    <x v="1"/>
    <n v="0"/>
    <x v="2"/>
    <x v="1"/>
    <n v="0"/>
    <n v="6.5"/>
    <n v="7.5"/>
    <n v="25.962671905697444"/>
    <x v="1"/>
    <n v="75.000000000000057"/>
    <n v="259.62671905697465"/>
    <x v="1"/>
    <n v="6.9233791748526521"/>
    <n v="6.9233791748526521"/>
    <n v="2.0362499999999999"/>
    <n v="7.0488654223968563"/>
    <x v="1"/>
    <n v="14.600259999999992"/>
    <n v="50.541568015717061"/>
    <x v="1"/>
    <n v="54.264095155010907"/>
    <n v="187.84545316921259"/>
    <n v="6.6834288051791919"/>
    <n v="23.135955903193981"/>
    <n v="25.520833333333353"/>
    <n v="88.345203012442767"/>
    <n v="867300"/>
    <n v="3002323.3791748527"/>
    <n v="1.8068750000000001E-2"/>
    <n v="6.2548403732809441E-2"/>
    <n v="15"/>
    <n v="51.925343811394889"/>
    <n v="3.461689587426326"/>
    <n v="3.461689587426326"/>
    <s v=""/>
  </r>
  <r>
    <n v="401"/>
    <x v="0"/>
    <x v="1"/>
    <n v="49"/>
    <x v="1"/>
    <x v="3"/>
    <x v="3"/>
    <x v="0"/>
    <x v="1"/>
    <s v="Bogotá D.C."/>
    <x v="7"/>
    <x v="2"/>
    <d v="1899-12-30T05:30:00"/>
    <d v="1899-12-30T06:30:00"/>
    <x v="2"/>
    <d v="1899-12-30T19:00:00"/>
    <x v="4"/>
    <d v="1899-12-30T19:50:00"/>
    <x v="4"/>
    <x v="2"/>
    <x v="2"/>
    <x v="0"/>
    <x v="0"/>
    <s v=""/>
    <x v="3"/>
    <x v="2"/>
    <n v="0"/>
    <x v="4"/>
    <x v="2"/>
    <n v="0"/>
    <n v="12.499999999999998"/>
    <n v="0"/>
    <n v="0"/>
    <x v="0"/>
    <n v="54.999999999999986"/>
    <n v="190.3929273084479"/>
    <x v="2"/>
    <n v="6.9233791748526521"/>
    <n v="0"/>
    <s v=""/>
    <n v="0"/>
    <x v="0"/>
    <n v="18.639702"/>
    <n v="64.524862326129664"/>
    <x v="2"/>
    <n v="2319.3188588345997"/>
    <n v="8028.7619435492425"/>
    <n v="304.448466"/>
    <n v="1053.9060846601178"/>
    <n v="18.715277777777771"/>
    <n v="64.786482209124628"/>
    <n v="7188904.1095890412"/>
    <n v="24885754.501170706"/>
    <n v="0.29953767123287672"/>
    <n v="1.0369064375487795"/>
    <n v="0"/>
    <n v="0"/>
    <n v="3.461689587426326"/>
    <n v="3.461689587426326"/>
    <s v=""/>
  </r>
  <r>
    <n v="402"/>
    <x v="0"/>
    <x v="0"/>
    <n v="36"/>
    <x v="0"/>
    <x v="0"/>
    <x v="0"/>
    <x v="3"/>
    <x v="2"/>
    <s v="Zipaquirá"/>
    <x v="10"/>
    <x v="2"/>
    <d v="1899-12-30T04:50:00"/>
    <d v="1899-12-30T07:50:00"/>
    <x v="3"/>
    <d v="1899-12-30T16:30:00"/>
    <x v="1"/>
    <d v="1899-12-30T19:45:00"/>
    <x v="2"/>
    <x v="1"/>
    <x v="1"/>
    <x v="4"/>
    <x v="1"/>
    <s v=""/>
    <x v="2"/>
    <x v="1"/>
    <n v="0"/>
    <x v="2"/>
    <x v="1"/>
    <n v="0"/>
    <n v="8.6666666666666661"/>
    <n v="50"/>
    <n v="173.08447937131629"/>
    <x v="3"/>
    <n v="187.5"/>
    <n v="649.06679764243609"/>
    <x v="3"/>
    <n v="6.9233791748526521"/>
    <n v="6.9233791748526521"/>
    <n v="14.166666666666666"/>
    <n v="49.040602488539619"/>
    <x v="4"/>
    <n v="55.490868000000006"/>
    <n v="192.09215995284873"/>
    <x v="2"/>
    <n v="587.34487736810649"/>
    <n v="2033.2056462133667"/>
    <n v="72.340240093618391"/>
    <n v="250.41945588399921"/>
    <n v="63.802083333333336"/>
    <n v="220.86300753110675"/>
    <n v="3405500"/>
    <n v="11788783.889980353"/>
    <n v="7.0947916666666666E-2"/>
    <n v="0.24559966437459069"/>
    <n v="0"/>
    <n v="0"/>
    <n v="3.461689587426326"/>
    <n v="3.461689587426326"/>
    <s v=""/>
  </r>
  <r>
    <n v="403"/>
    <x v="0"/>
    <x v="1"/>
    <n v="41"/>
    <x v="1"/>
    <x v="0"/>
    <x v="0"/>
    <x v="0"/>
    <x v="0"/>
    <s v="Bogotá D.C."/>
    <x v="7"/>
    <x v="0"/>
    <d v="1899-12-30T08:00:00"/>
    <d v="1899-12-30T09:00:00"/>
    <x v="5"/>
    <d v="1899-12-30T18:00:00"/>
    <x v="0"/>
    <d v="1899-12-30T19:30:00"/>
    <x v="1"/>
    <x v="1"/>
    <x v="1"/>
    <x v="0"/>
    <x v="0"/>
    <s v=""/>
    <x v="1"/>
    <x v="1"/>
    <n v="0"/>
    <x v="2"/>
    <x v="1"/>
    <n v="3.461689587426326"/>
    <n v="9"/>
    <n v="0"/>
    <n v="0"/>
    <x v="0"/>
    <n v="75.000000000000014"/>
    <n v="259.62671905697448"/>
    <x v="1"/>
    <n v="6.9233791748526521"/>
    <n v="0"/>
    <s v=""/>
    <n v="0"/>
    <x v="0"/>
    <n v="8.623818"/>
    <n v="29.852980974459726"/>
    <x v="0"/>
    <n v="207.18035339217388"/>
    <n v="717.19407205699486"/>
    <n v="25.517335869565215"/>
    <n v="88.333095878534195"/>
    <n v="25.520833333333339"/>
    <n v="88.34520301244271"/>
    <n v="4900000"/>
    <n v="16962278.978388999"/>
    <n v="6.2820512820512819E-2"/>
    <n v="0.21746511510755126"/>
    <n v="0"/>
    <n v="0"/>
    <n v="3.461689587426326"/>
    <n v="3.461689587426326"/>
    <s v=""/>
  </r>
  <r>
    <n v="404"/>
    <x v="0"/>
    <x v="1"/>
    <n v="48"/>
    <x v="1"/>
    <x v="0"/>
    <x v="0"/>
    <x v="1"/>
    <x v="0"/>
    <s v="Bogotá D.C."/>
    <x v="4"/>
    <x v="13"/>
    <d v="1899-12-30T12:00:00"/>
    <d v="1899-12-30T23:00:00"/>
    <x v="17"/>
    <d v="1899-12-30T22:00:00"/>
    <x v="7"/>
    <d v="1899-12-30T23:00:00"/>
    <x v="2"/>
    <x v="1"/>
    <x v="1"/>
    <x v="3"/>
    <x v="1"/>
    <s v=""/>
    <x v="2"/>
    <x v="1"/>
    <n v="0"/>
    <x v="2"/>
    <x v="1"/>
    <n v="0"/>
    <n v="23"/>
    <n v="7.5"/>
    <n v="0"/>
    <x v="1"/>
    <n v="360.00000000000006"/>
    <n v="0"/>
    <x v="3"/>
    <n v="0"/>
    <n v="0"/>
    <n v="2.0362499999999999"/>
    <n v="0"/>
    <x v="1"/>
    <n v="18.605079000000003"/>
    <n v="0"/>
    <x v="2"/>
    <n v="114.37766452340367"/>
    <n v="0"/>
    <n v="14.087307188319496"/>
    <n v="0"/>
    <n v="122.50000000000001"/>
    <n v="0"/>
    <n v="1470000"/>
    <n v="0"/>
    <n v="1.8846153846153846E-2"/>
    <n v="0"/>
    <n v="15"/>
    <n v="0"/>
    <n v="0"/>
    <n v="0"/>
    <s v="Revisar horario laboral"/>
  </r>
  <r>
    <n v="405"/>
    <x v="0"/>
    <x v="0"/>
    <n v="40"/>
    <x v="1"/>
    <x v="0"/>
    <x v="0"/>
    <x v="0"/>
    <x v="2"/>
    <s v="Bogotá D.C."/>
    <x v="0"/>
    <x v="2"/>
    <d v="1899-12-30T05:15:00"/>
    <d v="1899-12-30T06:00:00"/>
    <x v="2"/>
    <d v="1899-12-30T20:00:00"/>
    <x v="3"/>
    <d v="1899-12-30T21:30:00"/>
    <x v="4"/>
    <x v="2"/>
    <x v="2"/>
    <x v="0"/>
    <x v="0"/>
    <s v=""/>
    <x v="9"/>
    <x v="5"/>
    <n v="3.461689587426326"/>
    <x v="9"/>
    <x v="4"/>
    <n v="3.461689587426326"/>
    <n v="14"/>
    <n v="0"/>
    <n v="0"/>
    <x v="0"/>
    <n v="67.5"/>
    <n v="233.664047151277"/>
    <x v="1"/>
    <n v="6.9233791748526521"/>
    <n v="0"/>
    <s v=""/>
    <n v="0"/>
    <x v="0"/>
    <n v="20.145053000000004"/>
    <n v="69.735920208251486"/>
    <x v="2"/>
    <n v="1253.3140641176167"/>
    <n v="4338.5842455309248"/>
    <n v="164.51793283333333"/>
    <n v="569.51001503405371"/>
    <n v="22.96875"/>
    <n v="79.510682711198427"/>
    <n v="1512489.0410958903"/>
    <n v="5235767.5646580718"/>
    <n v="3.1510188356164384E-2"/>
    <n v="0.10907849093037651"/>
    <n v="0"/>
    <n v="0"/>
    <n v="3.461689587426326"/>
    <n v="3.461689587426326"/>
    <s v=""/>
  </r>
  <r>
    <n v="406"/>
    <x v="0"/>
    <x v="0"/>
    <n v="46"/>
    <x v="1"/>
    <x v="3"/>
    <x v="0"/>
    <x v="1"/>
    <x v="2"/>
    <s v="Bogotá D.C."/>
    <x v="16"/>
    <x v="0"/>
    <d v="1899-12-30T08:30:00"/>
    <d v="1899-12-30T09:30:00"/>
    <x v="5"/>
    <d v="1899-12-30T19:00:00"/>
    <x v="4"/>
    <d v="1899-12-30T19:40:00"/>
    <x v="1"/>
    <x v="1"/>
    <x v="1"/>
    <x v="0"/>
    <x v="0"/>
    <s v=""/>
    <x v="8"/>
    <x v="1"/>
    <n v="3.461689587426326"/>
    <x v="4"/>
    <x v="2"/>
    <n v="3.461689587426326"/>
    <n v="9.5"/>
    <n v="0"/>
    <n v="0"/>
    <x v="0"/>
    <n v="50.000000000000057"/>
    <n v="173.08447937131649"/>
    <x v="2"/>
    <n v="6.9233791748526521"/>
    <n v="0"/>
    <s v=""/>
    <n v="0"/>
    <x v="0"/>
    <n v="4.4969639999999913"/>
    <n v="15.56709345383101"/>
    <x v="3"/>
    <n v="108.03597556347803"/>
    <n v="373.98701167553691"/>
    <n v="13.30623405797099"/>
    <n v="46.062051886335723"/>
    <n v="17.013888888888907"/>
    <n v="58.896802008295197"/>
    <n v="1715000"/>
    <n v="5936797.6424361495"/>
    <n v="3.5729166666666666E-2"/>
    <n v="0.12368328421741977"/>
    <n v="0"/>
    <n v="0"/>
    <n v="3.461689587426326"/>
    <n v="3.461689587426326"/>
    <s v=""/>
  </r>
  <r>
    <n v="407"/>
    <x v="0"/>
    <x v="1"/>
    <n v="33"/>
    <x v="0"/>
    <x v="0"/>
    <x v="0"/>
    <x v="4"/>
    <x v="0"/>
    <s v="Bogotá D.C."/>
    <x v="13"/>
    <x v="0"/>
    <d v="1899-12-30T08:00:00"/>
    <d v="1899-12-30T09:00:00"/>
    <x v="5"/>
    <d v="1899-12-30T18:00:00"/>
    <x v="0"/>
    <d v="1899-12-30T19:25:00"/>
    <x v="4"/>
    <x v="2"/>
    <x v="2"/>
    <x v="0"/>
    <x v="0"/>
    <s v=""/>
    <x v="3"/>
    <x v="2"/>
    <n v="0"/>
    <x v="4"/>
    <x v="2"/>
    <n v="0"/>
    <n v="9"/>
    <n v="0"/>
    <n v="0"/>
    <x v="0"/>
    <n v="72.500000000000028"/>
    <n v="250.97249508840875"/>
    <x v="1"/>
    <n v="6.9233791748526521"/>
    <n v="0"/>
    <s v=""/>
    <n v="0"/>
    <x v="0"/>
    <n v="17.594754999999992"/>
    <n v="60.907580176817262"/>
    <x v="2"/>
    <n v="1251.026961944666"/>
    <n v="4330.6670077534409"/>
    <n v="164.21771333333325"/>
    <n v="568.47074831696102"/>
    <n v="24.670138888888896"/>
    <n v="85.400362912027958"/>
    <n v="7925917.8082191767"/>
    <n v="27437067.147509214"/>
    <n v="0.10161433087460484"/>
    <n v="0.35175727112191302"/>
    <n v="0"/>
    <n v="0"/>
    <n v="3.461689587426326"/>
    <n v="3.461689587426326"/>
    <s v=""/>
  </r>
  <r>
    <n v="408"/>
    <x v="0"/>
    <x v="1"/>
    <n v="24"/>
    <x v="3"/>
    <x v="0"/>
    <x v="0"/>
    <x v="3"/>
    <x v="1"/>
    <s v="Bogotá D.C."/>
    <x v="4"/>
    <x v="2"/>
    <d v="1899-12-30T06:00:00"/>
    <d v="1899-12-30T08:00:00"/>
    <x v="1"/>
    <d v="1899-12-30T17:30:00"/>
    <x v="2"/>
    <d v="1899-12-30T23:00:00"/>
    <x v="2"/>
    <x v="1"/>
    <x v="1"/>
    <x v="6"/>
    <x v="3"/>
    <s v="Propulsión humana"/>
    <x v="2"/>
    <x v="1"/>
    <n v="0"/>
    <x v="2"/>
    <x v="1"/>
    <n v="0"/>
    <n v="9.5"/>
    <n v="10"/>
    <n v="0"/>
    <x v="1"/>
    <n v="225.00000000000006"/>
    <n v="0"/>
    <x v="3"/>
    <n v="0"/>
    <n v="0"/>
    <n v="2.4999999999999996"/>
    <n v="0"/>
    <x v="1"/>
    <n v="24.811846000000003"/>
    <n v="0"/>
    <x v="2"/>
    <n v="133.36181884189907"/>
    <n v="0"/>
    <n v="16.425487590144236"/>
    <n v="0"/>
    <n v="76.562500000000014"/>
    <n v="0"/>
    <n v="735000"/>
    <n v="0"/>
    <n v="3.0624999999999999E-2"/>
    <n v="0"/>
    <n v="0"/>
    <n v="0"/>
    <n v="0"/>
    <n v="0"/>
    <s v="Revisar horas diligenciadas"/>
  </r>
  <r>
    <n v="409"/>
    <x v="0"/>
    <x v="1"/>
    <n v="35"/>
    <x v="0"/>
    <x v="3"/>
    <x v="0"/>
    <x v="5"/>
    <x v="2"/>
    <s v="Bogotá D.C."/>
    <x v="13"/>
    <x v="0"/>
    <d v="1899-12-30T07:00:00"/>
    <d v="1899-12-30T08:45:00"/>
    <x v="1"/>
    <d v="1899-12-30T16:00:00"/>
    <x v="1"/>
    <d v="1899-12-30T18:00:00"/>
    <x v="2"/>
    <x v="1"/>
    <x v="1"/>
    <x v="1"/>
    <x v="1"/>
    <s v=""/>
    <x v="3"/>
    <x v="2"/>
    <n v="3.461689587426326"/>
    <x v="2"/>
    <x v="1"/>
    <n v="0"/>
    <n v="7.25"/>
    <n v="7.5"/>
    <n v="25.962671905697444"/>
    <x v="1"/>
    <n v="112.5"/>
    <n v="389.44007858546166"/>
    <x v="1"/>
    <n v="6.9233791748526521"/>
    <n v="6.9233791748526521"/>
    <n v="2.0750000000000002"/>
    <n v="7.1830058939096268"/>
    <x v="1"/>
    <n v="17.594754999999992"/>
    <n v="60.907580176817262"/>
    <x v="2"/>
    <n v="114.09161605443072"/>
    <n v="394.94975930826507"/>
    <n v="14.0520760733115"/>
    <n v="48.643925424705039"/>
    <n v="38.28125"/>
    <n v="132.51780451866404"/>
    <n v="1960000"/>
    <n v="6784911.5913555995"/>
    <n v="4.0833333333333333E-2"/>
    <n v="0.14135232481990831"/>
    <n v="0"/>
    <n v="0"/>
    <n v="3.461689587426326"/>
    <n v="3.461689587426326"/>
    <s v=""/>
  </r>
  <r>
    <n v="410"/>
    <x v="0"/>
    <x v="0"/>
    <n v="43"/>
    <x v="1"/>
    <x v="0"/>
    <x v="0"/>
    <x v="0"/>
    <x v="2"/>
    <s v="Bogotá D.C."/>
    <x v="12"/>
    <x v="8"/>
    <d v="1899-12-30T00:00:00"/>
    <d v="1899-12-30T00:00:00"/>
    <x v="1"/>
    <d v="1899-12-30T00:00:00"/>
    <x v="2"/>
    <d v="1899-12-30T00:00:00"/>
    <x v="13"/>
    <x v="1"/>
    <x v="6"/>
    <x v="0"/>
    <x v="0"/>
    <s v=""/>
    <x v="16"/>
    <x v="1"/>
    <n v="3.461689587426326"/>
    <x v="16"/>
    <x v="1"/>
    <n v="3.461689587426326"/>
    <n v="9.0000000000000018"/>
    <n v="0"/>
    <n v="0"/>
    <x v="0"/>
    <n v="0"/>
    <n v="0"/>
    <x v="0"/>
    <n v="0"/>
    <n v="0"/>
    <s v=""/>
    <n v="0"/>
    <x v="0"/>
    <n v="0"/>
    <n v="0"/>
    <x v="4"/>
    <n v="0"/>
    <n v="0"/>
    <n v="0"/>
    <n v="0"/>
    <n v="0"/>
    <n v="0"/>
    <n v="0"/>
    <n v="0"/>
    <n v="0"/>
    <n v="0"/>
    <n v="0"/>
    <n v="0"/>
    <n v="3.461689587426326"/>
    <n v="3.461689587426326"/>
    <s v=""/>
  </r>
  <r>
    <n v="411"/>
    <x v="0"/>
    <x v="1"/>
    <n v="56"/>
    <x v="2"/>
    <x v="0"/>
    <x v="0"/>
    <x v="1"/>
    <x v="0"/>
    <s v="Chía"/>
    <x v="10"/>
    <x v="0"/>
    <d v="1899-12-30T06:00:00"/>
    <d v="1899-12-30T08:00:00"/>
    <x v="1"/>
    <d v="1899-12-30T15:30:00"/>
    <x v="8"/>
    <d v="1899-12-30T17:00:00"/>
    <x v="4"/>
    <x v="2"/>
    <x v="2"/>
    <x v="0"/>
    <x v="0"/>
    <s v=""/>
    <x v="3"/>
    <x v="2"/>
    <n v="0"/>
    <x v="0"/>
    <x v="0"/>
    <n v="3.461689587426326"/>
    <n v="7.5000000000000018"/>
    <n v="0"/>
    <n v="0"/>
    <x v="0"/>
    <n v="104.99999999999999"/>
    <n v="363.47740667976416"/>
    <x v="1"/>
    <n v="6.9233791748526521"/>
    <n v="0"/>
    <s v=""/>
    <n v="0"/>
    <x v="0"/>
    <n v="25.522336999999993"/>
    <n v="88.350408239685635"/>
    <x v="2"/>
    <n v="907.34800566526633"/>
    <n v="3140.9571433834953"/>
    <n v="119.1042393333333"/>
    <n v="412.30190511853294"/>
    <n v="35.729166666666664"/>
    <n v="123.68328421741977"/>
    <n v="2765479.4520547944"/>
    <n v="9573231.4234195426"/>
    <n v="3.5454864769933259E-2"/>
    <n v="0.12273373619768645"/>
    <n v="0"/>
    <n v="0"/>
    <n v="3.461689587426326"/>
    <n v="3.461689587426326"/>
    <s v=""/>
  </r>
  <r>
    <n v="412"/>
    <x v="0"/>
    <x v="0"/>
    <n v="40"/>
    <x v="1"/>
    <x v="1"/>
    <x v="0"/>
    <x v="3"/>
    <x v="2"/>
    <s v="Bogotá D.C."/>
    <x v="4"/>
    <x v="2"/>
    <d v="1899-12-30T06:30:00"/>
    <d v="1899-12-30T08:30:00"/>
    <x v="1"/>
    <d v="1899-12-30T16:00:00"/>
    <x v="1"/>
    <d v="1899-12-30T18:30:00"/>
    <x v="2"/>
    <x v="1"/>
    <x v="1"/>
    <x v="3"/>
    <x v="1"/>
    <s v=""/>
    <x v="2"/>
    <x v="1"/>
    <n v="0"/>
    <x v="2"/>
    <x v="1"/>
    <n v="0"/>
    <n v="7.4999999999999982"/>
    <n v="20"/>
    <n v="69.233791748526528"/>
    <x v="2"/>
    <n v="135.00000000000009"/>
    <n v="467.32809430255429"/>
    <x v="3"/>
    <n v="6.9233791748526521"/>
    <n v="6.9233791748526521"/>
    <n v="5.43"/>
    <n v="18.79697445972495"/>
    <x v="4"/>
    <n v="24.811846000000003"/>
    <n v="85.890908943025551"/>
    <x v="2"/>
    <n v="219.46820592017966"/>
    <n v="759.73080320502265"/>
    <n v="27.030767307145982"/>
    <n v="93.572125727291194"/>
    <n v="45.937500000000028"/>
    <n v="159.02136542239694"/>
    <n v="2058000"/>
    <n v="7124157.1709233792"/>
    <n v="4.2875000000000003E-2"/>
    <n v="0.14841994106090375"/>
    <n v="40"/>
    <n v="138.46758349705306"/>
    <n v="0"/>
    <n v="3.461689587426326"/>
    <s v=""/>
  </r>
  <r>
    <n v="413"/>
    <x v="0"/>
    <x v="1"/>
    <n v="44"/>
    <x v="1"/>
    <x v="1"/>
    <x v="0"/>
    <x v="0"/>
    <x v="1"/>
    <s v="Bogotá D.C."/>
    <x v="1"/>
    <x v="0"/>
    <d v="1899-12-30T07:00:00"/>
    <d v="1899-12-30T07:30:00"/>
    <x v="3"/>
    <d v="1899-12-30T17:00:00"/>
    <x v="2"/>
    <d v="1899-12-30T17:30:00"/>
    <x v="3"/>
    <x v="2"/>
    <x v="2"/>
    <x v="0"/>
    <x v="0"/>
    <s v=""/>
    <x v="4"/>
    <x v="2"/>
    <n v="0"/>
    <x v="3"/>
    <x v="2"/>
    <n v="0"/>
    <n v="9.5"/>
    <n v="0"/>
    <n v="0"/>
    <x v="0"/>
    <n v="29.999999999999932"/>
    <n v="103.85068762278955"/>
    <x v="0"/>
    <n v="6.9233791748526521"/>
    <n v="0"/>
    <s v=""/>
    <n v="0"/>
    <x v="0"/>
    <n v="12.134999999999973"/>
    <n v="42.007603143418372"/>
    <x v="1"/>
    <n v="232.2993093076918"/>
    <n v="804.14810019676418"/>
    <n v="30.493076923076853"/>
    <n v="105.55756687320513"/>
    <n v="10.208333333333311"/>
    <n v="35.338081204977001"/>
    <n v="1350073.0593607307"/>
    <n v="4673533.8518538456"/>
    <n v="5.6253044140030448E-2"/>
    <n v="0.1947305771605769"/>
    <n v="0"/>
    <n v="0"/>
    <n v="3.461689587426326"/>
    <n v="3.461689587426326"/>
    <s v=""/>
  </r>
  <r>
    <n v="414"/>
    <x v="0"/>
    <x v="1"/>
    <n v="52"/>
    <x v="2"/>
    <x v="0"/>
    <x v="0"/>
    <x v="1"/>
    <x v="2"/>
    <s v="Bogotá D.C."/>
    <x v="17"/>
    <x v="0"/>
    <d v="1899-12-30T05:00:00"/>
    <d v="1899-12-30T06:00:00"/>
    <x v="2"/>
    <d v="1899-12-30T11:00:00"/>
    <x v="6"/>
    <d v="1899-12-30T12:00:00"/>
    <x v="2"/>
    <x v="1"/>
    <x v="1"/>
    <x v="2"/>
    <x v="2"/>
    <s v=""/>
    <x v="2"/>
    <x v="1"/>
    <n v="0"/>
    <x v="2"/>
    <x v="1"/>
    <n v="0"/>
    <n v="5"/>
    <n v="20"/>
    <n v="69.233791748526528"/>
    <x v="2"/>
    <n v="60.000000000000007"/>
    <n v="207.70137524557958"/>
    <x v="1"/>
    <n v="6.9233791748526521"/>
    <n v="6.9233791748526521"/>
    <n v="1.1333333333333333"/>
    <n v="3.9232481990831696"/>
    <x v="1"/>
    <n v="4.0048190000000119"/>
    <n v="13.863440231827154"/>
    <x v="3"/>
    <n v="13.730698976144287"/>
    <n v="47.531417673803993"/>
    <n v="1.6911393950320586"/>
    <n v="5.8541996346689338"/>
    <n v="20.416666666666671"/>
    <n v="70.676162409954173"/>
    <n v="1156400"/>
    <n v="4003097.8388998033"/>
    <n v="2.4091666666666667E-2"/>
    <n v="8.3397871643745902E-2"/>
    <n v="40"/>
    <n v="138.46758349705306"/>
    <n v="0"/>
    <n v="3.461689587426326"/>
    <s v=""/>
  </r>
  <r>
    <n v="415"/>
    <x v="0"/>
    <x v="1"/>
    <n v="45"/>
    <x v="1"/>
    <x v="1"/>
    <x v="0"/>
    <x v="0"/>
    <x v="0"/>
    <s v="Bogotá D.C."/>
    <x v="0"/>
    <x v="0"/>
    <d v="1899-12-30T07:00:00"/>
    <d v="1899-12-30T09:00:00"/>
    <x v="5"/>
    <d v="1899-12-30T17:00:00"/>
    <x v="2"/>
    <d v="1899-12-30T19:00:00"/>
    <x v="3"/>
    <x v="2"/>
    <x v="2"/>
    <x v="0"/>
    <x v="0"/>
    <s v=""/>
    <x v="2"/>
    <x v="1"/>
    <n v="3.461689587426326"/>
    <x v="3"/>
    <x v="2"/>
    <n v="0"/>
    <n v="8"/>
    <n v="0"/>
    <n v="0"/>
    <x v="0"/>
    <n v="119.99999999999993"/>
    <n v="415.40275049115888"/>
    <x v="1"/>
    <n v="6.9233791748526521"/>
    <n v="0"/>
    <s v=""/>
    <n v="0"/>
    <x v="0"/>
    <n v="9.6757879999999972"/>
    <n v="33.494574569744586"/>
    <x v="0"/>
    <n v="555.66844731956905"/>
    <n v="1923.5516781475062"/>
    <n v="72.940555692307683"/>
    <n v="252.49756214115155"/>
    <n v="40.833333333333307"/>
    <n v="141.35232481990823"/>
    <n v="4186479.4520547944"/>
    <n v="14492292.327152353"/>
    <n v="5.3672813487881978E-2"/>
    <n v="0.18579861957887631"/>
    <n v="0"/>
    <n v="0"/>
    <n v="3.461689587426326"/>
    <n v="3.461689587426326"/>
    <s v=""/>
  </r>
  <r>
    <n v="416"/>
    <x v="0"/>
    <x v="1"/>
    <n v="53"/>
    <x v="2"/>
    <x v="0"/>
    <x v="0"/>
    <x v="3"/>
    <x v="1"/>
    <s v="Bogotá D.C."/>
    <x v="6"/>
    <x v="2"/>
    <d v="1899-12-30T05:17:00"/>
    <d v="1899-12-30T06:18:00"/>
    <x v="2"/>
    <d v="1899-12-30T07:19:00"/>
    <x v="14"/>
    <d v="1899-12-30T09:20:00"/>
    <x v="3"/>
    <x v="2"/>
    <x v="2"/>
    <x v="0"/>
    <x v="0"/>
    <s v=""/>
    <x v="4"/>
    <x v="2"/>
    <n v="0"/>
    <x v="3"/>
    <x v="2"/>
    <n v="0"/>
    <n v="1.0166666666666657"/>
    <n v="0"/>
    <n v="0"/>
    <x v="0"/>
    <n v="91.000000000000043"/>
    <n v="315.01375245579584"/>
    <x v="1"/>
    <n v="6.9233791748526521"/>
    <n v="0"/>
    <s v=""/>
    <n v="0"/>
    <x v="0"/>
    <n v="7.2108319999999964"/>
    <n v="24.961662051080538"/>
    <x v="0"/>
    <n v="414.10909595396902"/>
    <n v="1433.5171455223838"/>
    <n v="54.358579692307664"/>
    <n v="188.17252930814558"/>
    <n v="30.965277777777789"/>
    <n v="107.19217965509718"/>
    <n v="3864958.9041095893"/>
    <n v="13379287.99418683"/>
    <n v="0.16103995433789955"/>
    <n v="0.55747033309111793"/>
    <n v="0"/>
    <n v="0"/>
    <n v="3.461689587426326"/>
    <n v="3.461689587426326"/>
    <s v=""/>
  </r>
  <r>
    <n v="417"/>
    <x v="0"/>
    <x v="1"/>
    <n v="48"/>
    <x v="1"/>
    <x v="0"/>
    <x v="0"/>
    <x v="3"/>
    <x v="0"/>
    <s v="La Calera"/>
    <x v="10"/>
    <x v="0"/>
    <d v="1899-12-30T07:00:00"/>
    <d v="1899-12-30T09:37:00"/>
    <x v="5"/>
    <d v="1899-12-30T18:30:00"/>
    <x v="0"/>
    <d v="1899-12-30T22:00:00"/>
    <x v="4"/>
    <x v="2"/>
    <x v="2"/>
    <x v="0"/>
    <x v="0"/>
    <s v=""/>
    <x v="3"/>
    <x v="2"/>
    <n v="0"/>
    <x v="4"/>
    <x v="2"/>
    <n v="0"/>
    <n v="8.8833333333333329"/>
    <n v="0"/>
    <n v="0"/>
    <x v="0"/>
    <n v="183.49999999999994"/>
    <n v="635.22003929273058"/>
    <x v="3"/>
    <n v="6.9233791748526521"/>
    <n v="0"/>
    <s v=""/>
    <n v="0"/>
    <x v="0"/>
    <n v="21.68168399999999"/>
    <n v="75.055259740667935"/>
    <x v="2"/>
    <n v="1027.7445850335994"/>
    <n v="3557.7327285446013"/>
    <n v="134.90825599999994"/>
    <n v="467.01050505304494"/>
    <n v="62.4409722222222"/>
    <n v="216.15126337044305"/>
    <n v="17689223.744292241"/>
    <n v="61234601.645270973"/>
    <n v="0.22678491979861848"/>
    <n v="0.78505899545219204"/>
    <n v="0"/>
    <n v="0"/>
    <n v="3.461689587426326"/>
    <n v="3.461689587426326"/>
    <s v=""/>
  </r>
  <r>
    <n v="418"/>
    <x v="0"/>
    <x v="0"/>
    <n v="19"/>
    <x v="3"/>
    <x v="3"/>
    <x v="0"/>
    <x v="0"/>
    <x v="1"/>
    <s v="Bogotá D.C."/>
    <x v="17"/>
    <x v="2"/>
    <d v="1899-12-30T07:20:00"/>
    <d v="1899-12-30T07:35:00"/>
    <x v="3"/>
    <d v="1899-12-30T15:30:00"/>
    <x v="8"/>
    <d v="1899-12-30T15:45:00"/>
    <x v="9"/>
    <x v="1"/>
    <x v="1"/>
    <x v="0"/>
    <x v="0"/>
    <s v=""/>
    <x v="10"/>
    <x v="1"/>
    <n v="0"/>
    <x v="10"/>
    <x v="1"/>
    <n v="0"/>
    <n v="7.9166666666666679"/>
    <n v="0"/>
    <n v="0"/>
    <x v="0"/>
    <n v="14.999999999999986"/>
    <n v="51.925343811394839"/>
    <x v="0"/>
    <n v="6.9233791748526521"/>
    <n v="0"/>
    <s v=""/>
    <n v="0"/>
    <x v="0"/>
    <n v="4.2499999999999964"/>
    <n v="14.712180746561874"/>
    <x v="3"/>
    <n v="90.321762820512745"/>
    <n v="312.66590587375924"/>
    <n v="11.124465811965802"/>
    <n v="38.509447466962165"/>
    <n v="5.1041666666666616"/>
    <n v="17.669040602488522"/>
    <n v="2940000"/>
    <n v="10177367.387033399"/>
    <n v="0.1225"/>
    <n v="0.42405697445972496"/>
    <n v="0"/>
    <n v="0"/>
    <n v="3.461689587426326"/>
    <n v="3.461689587426326"/>
    <s v=""/>
  </r>
  <r>
    <n v="419"/>
    <x v="0"/>
    <x v="0"/>
    <n v="54"/>
    <x v="2"/>
    <x v="0"/>
    <x v="3"/>
    <x v="4"/>
    <x v="4"/>
    <s v="Bogotá D.C."/>
    <x v="13"/>
    <x v="0"/>
    <d v="1899-12-30T06:00:00"/>
    <d v="1899-12-30T07:00:00"/>
    <x v="3"/>
    <d v="1899-12-30T13:00:00"/>
    <x v="10"/>
    <d v="1899-12-30T14:30:00"/>
    <x v="4"/>
    <x v="2"/>
    <x v="2"/>
    <x v="0"/>
    <x v="0"/>
    <s v=""/>
    <x v="2"/>
    <x v="1"/>
    <n v="3.461689587426326"/>
    <x v="4"/>
    <x v="2"/>
    <n v="0"/>
    <n v="5.9999999999999982"/>
    <n v="0"/>
    <n v="0"/>
    <x v="0"/>
    <n v="75.000000000000014"/>
    <n v="259.62671905697448"/>
    <x v="1"/>
    <n v="6.9233791748526521"/>
    <n v="0"/>
    <s v=""/>
    <n v="0"/>
    <x v="0"/>
    <n v="17.594754999999992"/>
    <n v="60.907580176817262"/>
    <x v="2"/>
    <n v="1042.5224682872215"/>
    <n v="3608.8891731278668"/>
    <n v="136.84809444444437"/>
    <n v="473.72562359746752"/>
    <n v="25.520833333333339"/>
    <n v="88.34520301244271"/>
    <n v="9509132.4200913236"/>
    <n v="32917664.684088234"/>
    <n v="8.804752240825299E-2"/>
    <n v="0.30479319151933548"/>
    <n v="0"/>
    <n v="0"/>
    <n v="3.461689587426326"/>
    <n v="3.461689587426326"/>
    <s v=""/>
  </r>
  <r>
    <n v="420"/>
    <x v="0"/>
    <x v="0"/>
    <n v="49"/>
    <x v="1"/>
    <x v="0"/>
    <x v="0"/>
    <x v="0"/>
    <x v="1"/>
    <s v="Bogotá D.C."/>
    <x v="7"/>
    <x v="20"/>
    <d v="1899-12-30T07:00:00"/>
    <d v="1899-12-30T08:00:00"/>
    <x v="1"/>
    <d v="1899-12-30T16:30:00"/>
    <x v="1"/>
    <d v="1899-12-30T18:00:00"/>
    <x v="0"/>
    <x v="0"/>
    <x v="0"/>
    <x v="0"/>
    <x v="0"/>
    <s v=""/>
    <x v="0"/>
    <x v="0"/>
    <n v="0"/>
    <x v="0"/>
    <x v="0"/>
    <n v="0"/>
    <n v="8.5"/>
    <n v="0"/>
    <n v="0"/>
    <x v="0"/>
    <n v="74.999999999999972"/>
    <n v="259.62671905697437"/>
    <x v="1"/>
    <n v="6.9233791748526521"/>
    <n v="0"/>
    <s v=""/>
    <n v="0"/>
    <x v="0"/>
    <n v="6.6812049999999914"/>
    <n v="23.128257779960677"/>
    <x v="0"/>
    <n v="0"/>
    <n v="0"/>
    <n v="0"/>
    <n v="0"/>
    <n v="25.520833333333325"/>
    <n v="88.345203012442667"/>
    <n v="33561.643835616436"/>
    <n v="116179.99300266436"/>
    <n v="1.3984018264840182E-3"/>
    <n v="4.8408330417776821E-3"/>
    <n v="149.99999999999994"/>
    <n v="519.25343811394873"/>
    <n v="0"/>
    <n v="3.461689587426326"/>
    <s v=""/>
  </r>
  <r>
    <n v="421"/>
    <x v="0"/>
    <x v="0"/>
    <n v="62"/>
    <x v="4"/>
    <x v="3"/>
    <x v="0"/>
    <x v="1"/>
    <x v="0"/>
    <s v="Bogotá D.C."/>
    <x v="4"/>
    <x v="2"/>
    <d v="1899-12-30T05:00:00"/>
    <d v="1899-12-30T06:00:00"/>
    <x v="2"/>
    <d v="1899-12-30T17:00:00"/>
    <x v="2"/>
    <d v="1899-12-30T19:00:00"/>
    <x v="2"/>
    <x v="1"/>
    <x v="1"/>
    <x v="3"/>
    <x v="1"/>
    <s v=""/>
    <x v="2"/>
    <x v="1"/>
    <n v="0"/>
    <x v="2"/>
    <x v="1"/>
    <n v="0"/>
    <n v="11"/>
    <n v="15"/>
    <n v="51.925343811394889"/>
    <x v="2"/>
    <n v="89.999999999999943"/>
    <n v="311.55206286836915"/>
    <x v="1"/>
    <n v="6.9233791748526521"/>
    <n v="6.9233791748526521"/>
    <n v="4.0724999999999998"/>
    <n v="14.097730844793713"/>
    <x v="5"/>
    <n v="24.811846000000003"/>
    <n v="85.890908943025551"/>
    <x v="2"/>
    <n v="154.64844255748034"/>
    <n v="535.34490331292795"/>
    <n v="19.047251275677453"/>
    <n v="65.935671410105442"/>
    <n v="30.624999999999982"/>
    <n v="106.01424361493117"/>
    <n v="2572500"/>
    <n v="8905196.4636542238"/>
    <n v="3.298076923076923E-2"/>
    <n v="0.1141691854314644"/>
    <n v="30"/>
    <n v="103.85068762278978"/>
    <n v="0"/>
    <n v="3.461689587426326"/>
    <s v=""/>
  </r>
  <r>
    <n v="422"/>
    <x v="0"/>
    <x v="0"/>
    <n v="33"/>
    <x v="0"/>
    <x v="3"/>
    <x v="0"/>
    <x v="0"/>
    <x v="1"/>
    <s v="Bogotá D.C."/>
    <x v="5"/>
    <x v="2"/>
    <d v="1899-12-30T06:30:00"/>
    <d v="1899-12-30T07:00:00"/>
    <x v="3"/>
    <d v="1899-12-30T19:00:00"/>
    <x v="4"/>
    <d v="1899-12-30T19:15:00"/>
    <x v="6"/>
    <x v="1"/>
    <x v="3"/>
    <x v="0"/>
    <x v="0"/>
    <s v=""/>
    <x v="6"/>
    <x v="3"/>
    <n v="0"/>
    <x v="6"/>
    <x v="3"/>
    <n v="0"/>
    <n v="11.999999999999998"/>
    <n v="0"/>
    <n v="0"/>
    <x v="0"/>
    <n v="22.500000000000078"/>
    <n v="77.8880157170926"/>
    <x v="0"/>
    <n v="6.9233791748526521"/>
    <n v="0"/>
    <s v=""/>
    <n v="0"/>
    <x v="0"/>
    <n v="1.2750000000000046"/>
    <n v="4.4136542239685816"/>
    <x v="4"/>
    <n v="0"/>
    <n v="0"/>
    <n v="0"/>
    <n v="0"/>
    <n v="7.6562500000000258"/>
    <n v="26.503560903732897"/>
    <n v="0"/>
    <n v="0"/>
    <n v="0"/>
    <n v="0"/>
    <n v="45.000000000000156"/>
    <n v="155.7760314341852"/>
    <n v="0"/>
    <n v="3.461689587426326"/>
    <s v=""/>
  </r>
  <r>
    <n v="423"/>
    <x v="0"/>
    <x v="0"/>
    <n v="47"/>
    <x v="1"/>
    <x v="3"/>
    <x v="0"/>
    <x v="0"/>
    <x v="1"/>
    <s v="Bogotá D.C."/>
    <x v="6"/>
    <x v="0"/>
    <d v="1899-12-30T07:00:00"/>
    <d v="1899-12-30T08:50:00"/>
    <x v="1"/>
    <d v="1899-12-30T17:00:00"/>
    <x v="2"/>
    <d v="1899-12-30T19:50:00"/>
    <x v="2"/>
    <x v="1"/>
    <x v="1"/>
    <x v="9"/>
    <x v="4"/>
    <s v="Gasolina"/>
    <x v="2"/>
    <x v="1"/>
    <n v="0"/>
    <x v="2"/>
    <x v="1"/>
    <n v="0"/>
    <n v="8.1666666666666679"/>
    <n v="7.5"/>
    <n v="25.962671905697444"/>
    <x v="1"/>
    <n v="139.99999999999994"/>
    <n v="484.63654223968547"/>
    <x v="3"/>
    <n v="6.9233791748526521"/>
    <n v="6.9233791748526521"/>
    <n v="3.0337500000000004"/>
    <n v="10.501900785854618"/>
    <x v="5"/>
    <n v="11.326204000000004"/>
    <n v="39.207802451866421"/>
    <x v="1"/>
    <n v="319.19857959920677"/>
    <n v="1104.9663993198474"/>
    <n v="41.498471243990387"/>
    <n v="143.65482579943233"/>
    <n v="47.638888888888879"/>
    <n v="164.91104562322633"/>
    <n v="2744000"/>
    <n v="9498876.2278978378"/>
    <n v="0.11433333333333333"/>
    <n v="0.39578650949574329"/>
    <n v="0"/>
    <n v="0"/>
    <n v="3.461689587426326"/>
    <n v="3.461689587426326"/>
    <s v=""/>
  </r>
  <r>
    <n v="424"/>
    <x v="0"/>
    <x v="1"/>
    <n v="46"/>
    <x v="1"/>
    <x v="0"/>
    <x v="0"/>
    <x v="0"/>
    <x v="0"/>
    <s v="Bogotá D.C."/>
    <x v="7"/>
    <x v="0"/>
    <d v="1899-12-30T08:02:00"/>
    <d v="1899-12-30T09:00:00"/>
    <x v="5"/>
    <d v="1899-12-30T17:00:00"/>
    <x v="2"/>
    <d v="1899-12-30T18:30:00"/>
    <x v="1"/>
    <x v="1"/>
    <x v="1"/>
    <x v="0"/>
    <x v="0"/>
    <s v=""/>
    <x v="0"/>
    <x v="0"/>
    <n v="3.461689587426326"/>
    <x v="0"/>
    <x v="0"/>
    <n v="3.461689587426326"/>
    <n v="8"/>
    <n v="0"/>
    <n v="0"/>
    <x v="0"/>
    <n v="74.000000000000014"/>
    <n v="256.16502946954819"/>
    <x v="1"/>
    <n v="6.9233791748526521"/>
    <n v="0"/>
    <s v=""/>
    <n v="0"/>
    <x v="0"/>
    <n v="8.623818"/>
    <n v="29.852980974459726"/>
    <x v="0"/>
    <n v="207.18035339217388"/>
    <n v="717.19407205699486"/>
    <n v="25.517335869565215"/>
    <n v="88.333095878534195"/>
    <n v="25.180555555555561"/>
    <n v="87.167266972276806"/>
    <n v="1347500"/>
    <n v="4664626.7190569742"/>
    <n v="1.7275641025641025E-2"/>
    <n v="5.980290665457659E-2"/>
    <n v="0"/>
    <n v="0"/>
    <n v="3.461689587426326"/>
    <n v="3.461689587426326"/>
    <s v=""/>
  </r>
  <r>
    <n v="425"/>
    <x v="0"/>
    <x v="0"/>
    <n v="43"/>
    <x v="1"/>
    <x v="3"/>
    <x v="0"/>
    <x v="1"/>
    <x v="0"/>
    <s v="Bogotá D.C."/>
    <x v="4"/>
    <x v="0"/>
    <d v="1899-12-30T06:30:00"/>
    <d v="1899-12-30T08:00:00"/>
    <x v="1"/>
    <d v="1899-12-30T15:00:00"/>
    <x v="8"/>
    <d v="1899-12-30T16:15:00"/>
    <x v="4"/>
    <x v="2"/>
    <x v="2"/>
    <x v="0"/>
    <x v="0"/>
    <s v=""/>
    <x v="3"/>
    <x v="2"/>
    <n v="0"/>
    <x v="4"/>
    <x v="2"/>
    <n v="0"/>
    <n v="7"/>
    <n v="0"/>
    <n v="0"/>
    <x v="0"/>
    <n v="82.500000000000028"/>
    <n v="285.58939096267198"/>
    <x v="1"/>
    <n v="6.9233791748526521"/>
    <n v="0"/>
    <s v=""/>
    <n v="0"/>
    <x v="0"/>
    <n v="14.600259999999992"/>
    <n v="50.541568015717061"/>
    <x v="1"/>
    <n v="865.09298326888836"/>
    <n v="2994.6833723374875"/>
    <n v="113.55757777777772"/>
    <n v="393.10108456668831"/>
    <n v="28.072916666666675"/>
    <n v="97.179723313686992"/>
    <n v="9690365.2968036532"/>
    <n v="33545036.646302626"/>
    <n v="0.12423545252312376"/>
    <n v="0.43006457238849521"/>
    <n v="0"/>
    <n v="0"/>
    <n v="3.461689587426326"/>
    <n v="3.461689587426326"/>
    <s v=""/>
  </r>
  <r>
    <n v="426"/>
    <x v="0"/>
    <x v="1"/>
    <n v="34"/>
    <x v="0"/>
    <x v="0"/>
    <x v="0"/>
    <x v="0"/>
    <x v="0"/>
    <s v="Bogotá D.C."/>
    <x v="4"/>
    <x v="0"/>
    <d v="1899-12-30T07:00:00"/>
    <d v="1899-12-30T08:30:00"/>
    <x v="1"/>
    <d v="1899-12-30T17:00:00"/>
    <x v="2"/>
    <d v="1899-12-30T18:20:00"/>
    <x v="2"/>
    <x v="1"/>
    <x v="1"/>
    <x v="2"/>
    <x v="2"/>
    <s v=""/>
    <x v="2"/>
    <x v="1"/>
    <n v="0"/>
    <x v="2"/>
    <x v="1"/>
    <n v="0"/>
    <n v="8.5"/>
    <n v="15"/>
    <n v="51.925343811394889"/>
    <x v="2"/>
    <n v="84.999999999999943"/>
    <n v="294.24361493123752"/>
    <x v="1"/>
    <n v="6.9233791748526521"/>
    <n v="6.9233791748526521"/>
    <n v="0.84999999999999987"/>
    <n v="2.9424361493123765"/>
    <x v="3"/>
    <n v="14.600259999999992"/>
    <n v="50.541568015717061"/>
    <x v="1"/>
    <n v="82.187716926201858"/>
    <n v="284.50836389777538"/>
    <n v="10.122637319711533"/>
    <n v="35.041428206938548"/>
    <n v="28.923611111111089"/>
    <n v="100.12456341410164"/>
    <n v="1470000"/>
    <n v="5088683.6935166996"/>
    <n v="1.8846153846153846E-2"/>
    <n v="6.5239534532265372E-2"/>
    <n v="30"/>
    <n v="103.85068762278978"/>
    <n v="0"/>
    <n v="3.461689587426326"/>
    <s v=""/>
  </r>
  <r>
    <n v="427"/>
    <x v="0"/>
    <x v="1"/>
    <n v="35"/>
    <x v="0"/>
    <x v="0"/>
    <x v="0"/>
    <x v="3"/>
    <x v="1"/>
    <s v="Bogotá D.C."/>
    <x v="5"/>
    <x v="2"/>
    <d v="1899-12-30T05:15:00"/>
    <d v="1899-12-30T19:00:00"/>
    <x v="10"/>
    <d v="1899-12-30T19:00:00"/>
    <x v="4"/>
    <d v="1899-12-30T20:00:00"/>
    <x v="3"/>
    <x v="2"/>
    <x v="2"/>
    <x v="0"/>
    <x v="0"/>
    <s v=""/>
    <x v="4"/>
    <x v="2"/>
    <n v="0"/>
    <x v="3"/>
    <x v="2"/>
    <n v="0"/>
    <n v="0"/>
    <n v="0"/>
    <n v="0"/>
    <x v="0"/>
    <n v="442.50000000000006"/>
    <n v="0"/>
    <x v="3"/>
    <n v="0"/>
    <n v="0"/>
    <s v=""/>
    <n v="0"/>
    <x v="0"/>
    <n v="15.5"/>
    <n v="0"/>
    <x v="2"/>
    <n v="1483.5761410256412"/>
    <n v="0"/>
    <n v="194.74358974358972"/>
    <n v="0"/>
    <n v="150.57291666666669"/>
    <n v="0"/>
    <n v="2258698.6301369858"/>
    <n v="0"/>
    <n v="9.4112442922374404E-2"/>
    <n v="0"/>
    <n v="0"/>
    <n v="0"/>
    <n v="0"/>
    <n v="0"/>
    <s v="Revisar horario laboral"/>
  </r>
  <r>
    <n v="428"/>
    <x v="0"/>
    <x v="0"/>
    <n v="32"/>
    <x v="0"/>
    <x v="0"/>
    <x v="0"/>
    <x v="1"/>
    <x v="2"/>
    <s v="Bogotá D.C."/>
    <x v="2"/>
    <x v="0"/>
    <d v="1899-12-30T08:00:00"/>
    <d v="1899-12-30T08:10:00"/>
    <x v="1"/>
    <d v="1899-12-30T17:10:00"/>
    <x v="2"/>
    <d v="1899-12-30T17:20:00"/>
    <x v="6"/>
    <x v="1"/>
    <x v="3"/>
    <x v="0"/>
    <x v="0"/>
    <s v=""/>
    <x v="6"/>
    <x v="3"/>
    <n v="0"/>
    <x v="6"/>
    <x v="3"/>
    <n v="0"/>
    <n v="9.0000000000000018"/>
    <n v="0"/>
    <n v="0"/>
    <x v="0"/>
    <n v="9.9999999999999645"/>
    <n v="34.616895874263136"/>
    <x v="0"/>
    <n v="6.9233791748526521"/>
    <n v="0"/>
    <s v=""/>
    <n v="0"/>
    <x v="0"/>
    <n v="0.56666666666666465"/>
    <n v="1.9616240995415777"/>
    <x v="4"/>
    <n v="0"/>
    <n v="0"/>
    <n v="0"/>
    <n v="0"/>
    <n v="3.4027777777777657"/>
    <n v="11.779360401658984"/>
    <n v="0"/>
    <n v="0"/>
    <n v="0"/>
    <n v="0"/>
    <n v="19.999999999999929"/>
    <n v="69.233791748526272"/>
    <n v="3.461689587426326"/>
    <n v="3.461689587426326"/>
    <s v=""/>
  </r>
  <r>
    <n v="429"/>
    <x v="0"/>
    <x v="1"/>
    <n v="46"/>
    <x v="1"/>
    <x v="1"/>
    <x v="0"/>
    <x v="0"/>
    <x v="1"/>
    <s v="Mosquera"/>
    <x v="10"/>
    <x v="0"/>
    <d v="1899-12-30T08:00:00"/>
    <d v="1899-12-30T09:30:00"/>
    <x v="5"/>
    <d v="1899-12-30T14:00:00"/>
    <x v="11"/>
    <d v="1899-12-30T15:00:00"/>
    <x v="4"/>
    <x v="2"/>
    <x v="2"/>
    <x v="4"/>
    <x v="1"/>
    <s v=""/>
    <x v="3"/>
    <x v="2"/>
    <n v="0"/>
    <x v="3"/>
    <x v="2"/>
    <n v="3.461689587426326"/>
    <n v="4.5000000000000018"/>
    <n v="50"/>
    <n v="173.08447937131629"/>
    <x v="3"/>
    <n v="74.999999999999972"/>
    <n v="259.62671905697437"/>
    <x v="1"/>
    <n v="6.9233791748526521"/>
    <n v="6.9233791748526521"/>
    <n v="14.166666666666666"/>
    <n v="49.040602488539619"/>
    <x v="4"/>
    <n v="19.853866166666652"/>
    <n v="68.727921779305774"/>
    <x v="2"/>
    <n v="845.80884369055048"/>
    <n v="2927.9276671566795"/>
    <n v="108.26893780595798"/>
    <n v="374.79345464459323"/>
    <n v="25.520833333333325"/>
    <n v="88.345203012442667"/>
    <n v="9617648.401826486"/>
    <n v="33293313.328130193"/>
    <n v="0.40073535007610356"/>
    <n v="1.3872213886720912"/>
    <n v="0"/>
    <n v="0"/>
    <n v="3.461689587426326"/>
    <n v="3.461689587426326"/>
    <s v=""/>
  </r>
  <r>
    <n v="430"/>
    <x v="0"/>
    <x v="0"/>
    <n v="40"/>
    <x v="1"/>
    <x v="3"/>
    <x v="0"/>
    <x v="0"/>
    <x v="1"/>
    <s v="Bogotá D.C."/>
    <x v="17"/>
    <x v="2"/>
    <d v="1899-12-30T07:00:00"/>
    <d v="1899-12-30T08:00:00"/>
    <x v="1"/>
    <d v="1899-12-30T17:00:00"/>
    <x v="2"/>
    <d v="1899-12-30T18:00:00"/>
    <x v="2"/>
    <x v="1"/>
    <x v="1"/>
    <x v="0"/>
    <x v="0"/>
    <s v=""/>
    <x v="13"/>
    <x v="0"/>
    <n v="3.461689587426326"/>
    <x v="2"/>
    <x v="1"/>
    <n v="0"/>
    <n v="9.0000000000000018"/>
    <n v="0"/>
    <n v="0"/>
    <x v="0"/>
    <n v="59.999999999999943"/>
    <n v="207.70137524557936"/>
    <x v="2"/>
    <n v="6.9233791748526521"/>
    <n v="0"/>
    <s v=""/>
    <n v="0"/>
    <x v="0"/>
    <n v="8.890143000000009"/>
    <n v="30.774915453831071"/>
    <x v="0"/>
    <n v="53.137944760132271"/>
    <n v="183.94707007338519"/>
    <n v="6.544726667668276"/>
    <n v="22.655812158018669"/>
    <n v="20.416666666666647"/>
    <n v="70.676162409954088"/>
    <n v="1445500"/>
    <n v="5003872.298624754"/>
    <n v="6.0229166666666667E-2"/>
    <n v="0.20849467910936476"/>
    <n v="0"/>
    <n v="0"/>
    <n v="3.461689587426326"/>
    <n v="3.461689587426326"/>
    <s v=""/>
  </r>
  <r>
    <n v="431"/>
    <x v="0"/>
    <x v="0"/>
    <n v="35"/>
    <x v="0"/>
    <x v="3"/>
    <x v="0"/>
    <x v="1"/>
    <x v="2"/>
    <s v="Bogotá D.C."/>
    <x v="16"/>
    <x v="2"/>
    <d v="1899-12-30T07:00:00"/>
    <d v="1899-12-30T08:00:00"/>
    <x v="1"/>
    <d v="1899-12-30T16:00:00"/>
    <x v="1"/>
    <d v="1899-12-30T17:00:00"/>
    <x v="2"/>
    <x v="1"/>
    <x v="1"/>
    <x v="0"/>
    <x v="0"/>
    <s v=""/>
    <x v="2"/>
    <x v="1"/>
    <n v="0"/>
    <x v="2"/>
    <x v="1"/>
    <n v="0"/>
    <n v="8"/>
    <n v="0"/>
    <n v="0"/>
    <x v="0"/>
    <n v="60.000000000000028"/>
    <n v="207.70137524557967"/>
    <x v="1"/>
    <n v="6.9233791748526521"/>
    <n v="0"/>
    <s v=""/>
    <n v="0"/>
    <x v="0"/>
    <n v="14.197178000000008"/>
    <n v="49.146223253438137"/>
    <x v="1"/>
    <n v="84.859024237716383"/>
    <n v="293.75560060286102"/>
    <n v="10.451648467548084"/>
    <n v="36.180362671551521"/>
    <n v="20.416666666666675"/>
    <n v="70.676162409954188"/>
    <n v="1470000"/>
    <n v="5088683.6935166996"/>
    <n v="3.0624999999999999E-2"/>
    <n v="0.10601424361493124"/>
    <n v="0"/>
    <n v="0"/>
    <n v="3.461689587426326"/>
    <n v="3.461689587426326"/>
    <s v=""/>
  </r>
  <r>
    <n v="432"/>
    <x v="0"/>
    <x v="0"/>
    <n v="23"/>
    <x v="3"/>
    <x v="0"/>
    <x v="0"/>
    <x v="0"/>
    <x v="1"/>
    <s v="Bogotá D.C."/>
    <x v="4"/>
    <x v="0"/>
    <d v="1899-12-30T09:00:00"/>
    <d v="1899-12-30T10:00:00"/>
    <x v="0"/>
    <d v="1899-12-30T17:30:00"/>
    <x v="2"/>
    <d v="1899-12-30T19:00:00"/>
    <x v="2"/>
    <x v="1"/>
    <x v="1"/>
    <x v="0"/>
    <x v="0"/>
    <s v=""/>
    <x v="2"/>
    <x v="1"/>
    <n v="0"/>
    <x v="0"/>
    <x v="0"/>
    <n v="3.461689587426326"/>
    <n v="7.4999999999999982"/>
    <n v="0"/>
    <n v="0"/>
    <x v="0"/>
    <n v="75.000000000000014"/>
    <n v="259.62671905697448"/>
    <x v="1"/>
    <n v="6.9233791748526521"/>
    <n v="0"/>
    <s v=""/>
    <n v="0"/>
    <x v="0"/>
    <n v="14.600259999999992"/>
    <n v="50.541568015717061"/>
    <x v="1"/>
    <n v="69.814652867884575"/>
    <n v="241.67665688253953"/>
    <n v="8.5987108173076869"/>
    <n v="29.766067701564133"/>
    <n v="25.520833333333339"/>
    <n v="88.34520301244271"/>
    <n v="1176000"/>
    <n v="4070946.9548133593"/>
    <n v="4.9000000000000002E-2"/>
    <n v="0.16962278978388998"/>
    <n v="0"/>
    <n v="0"/>
    <n v="3.461689587426326"/>
    <n v="3.461689587426326"/>
    <s v=""/>
  </r>
  <r>
    <n v="433"/>
    <x v="0"/>
    <x v="1"/>
    <n v="51"/>
    <x v="2"/>
    <x v="1"/>
    <x v="0"/>
    <x v="0"/>
    <x v="1"/>
    <s v="Bogotá D.C."/>
    <x v="0"/>
    <x v="0"/>
    <d v="1899-12-30T06:20:00"/>
    <d v="1899-12-30T07:30:00"/>
    <x v="3"/>
    <d v="1899-12-30T16:45:00"/>
    <x v="1"/>
    <d v="1899-12-30T17:50:00"/>
    <x v="1"/>
    <x v="1"/>
    <x v="1"/>
    <x v="2"/>
    <x v="2"/>
    <s v=""/>
    <x v="1"/>
    <x v="1"/>
    <n v="0"/>
    <x v="1"/>
    <x v="1"/>
    <n v="0"/>
    <n v="9.25"/>
    <n v="7.5"/>
    <n v="25.962671905697444"/>
    <x v="1"/>
    <n v="67.499999999999957"/>
    <n v="233.66404715127686"/>
    <x v="1"/>
    <n v="6.9233791748526521"/>
    <n v="6.9233791748526521"/>
    <n v="0.42499999999999993"/>
    <n v="1.4712180746561883"/>
    <x v="2"/>
    <n v="9.6757879999999972"/>
    <n v="33.494574569744586"/>
    <x v="0"/>
    <n v="222.24280788347818"/>
    <n v="769.33561393062587"/>
    <n v="27.372500724637671"/>
    <n v="94.755100740297792"/>
    <n v="22.968749999999986"/>
    <n v="79.51068271119837"/>
    <n v="1347500"/>
    <n v="4664626.7190569742"/>
    <n v="5.6145833333333332E-2"/>
    <n v="0.19435944662737392"/>
    <n v="15"/>
    <n v="51.925343811394889"/>
    <n v="3.461689587426326"/>
    <n v="3.461689587426326"/>
    <s v=""/>
  </r>
  <r>
    <n v="434"/>
    <x v="0"/>
    <x v="1"/>
    <n v="43"/>
    <x v="1"/>
    <x v="1"/>
    <x v="0"/>
    <x v="3"/>
    <x v="1"/>
    <s v="Bogotá D.C."/>
    <x v="3"/>
    <x v="0"/>
    <d v="1899-12-30T08:00:00"/>
    <d v="1899-12-30T09:00:00"/>
    <x v="5"/>
    <d v="1899-12-30T17:00:00"/>
    <x v="2"/>
    <d v="1899-12-30T18:00:00"/>
    <x v="3"/>
    <x v="2"/>
    <x v="2"/>
    <x v="0"/>
    <x v="0"/>
    <s v=""/>
    <x v="4"/>
    <x v="2"/>
    <n v="0"/>
    <x v="3"/>
    <x v="2"/>
    <n v="0"/>
    <n v="8"/>
    <n v="0"/>
    <n v="0"/>
    <x v="0"/>
    <n v="59.999999999999986"/>
    <n v="207.70137524557953"/>
    <x v="2"/>
    <n v="6.9233791748526521"/>
    <n v="0"/>
    <s v=""/>
    <n v="0"/>
    <x v="0"/>
    <n v="24.269999999999996"/>
    <n v="84.015206286836914"/>
    <x v="2"/>
    <n v="774.33103102564098"/>
    <n v="2680.4936673225529"/>
    <n v="101.64358974358973"/>
    <n v="351.85855624401785"/>
    <n v="20.416666666666661"/>
    <n v="70.676162409954131"/>
    <n v="4799315.0684931502"/>
    <n v="16613738.999381002"/>
    <n v="0.19997146118721459"/>
    <n v="0.69223912497420848"/>
    <n v="0"/>
    <n v="0"/>
    <n v="3.461689587426326"/>
    <n v="3.461689587426326"/>
    <s v=""/>
  </r>
  <r>
    <n v="435"/>
    <x v="0"/>
    <x v="1"/>
    <n v="41"/>
    <x v="1"/>
    <x v="0"/>
    <x v="0"/>
    <x v="3"/>
    <x v="2"/>
    <s v="Bogotá D.C."/>
    <x v="1"/>
    <x v="0"/>
    <d v="1899-12-30T07:45:00"/>
    <d v="1899-12-30T09:00:00"/>
    <x v="5"/>
    <d v="1899-12-30T15:00:00"/>
    <x v="8"/>
    <d v="1899-12-30T16:15:00"/>
    <x v="2"/>
    <x v="1"/>
    <x v="1"/>
    <x v="3"/>
    <x v="1"/>
    <s v=""/>
    <x v="2"/>
    <x v="1"/>
    <n v="0"/>
    <x v="16"/>
    <x v="1"/>
    <n v="3.461689587426326"/>
    <n v="6"/>
    <n v="30"/>
    <n v="103.85068762278978"/>
    <x v="3"/>
    <n v="75.000000000000014"/>
    <n v="259.62671905697448"/>
    <x v="1"/>
    <n v="6.9233791748526521"/>
    <n v="6.9233791748526521"/>
    <n v="8.1449999999999996"/>
    <n v="28.195461689587425"/>
    <x v="4"/>
    <n v="12.912758000000011"/>
    <n v="44.699959913556029"/>
    <x v="1"/>
    <n v="53.921514320413934"/>
    <n v="186.65954466123645"/>
    <n v="6.6412348901879437"/>
    <n v="22.989893667016023"/>
    <n v="25.520833333333339"/>
    <n v="88.34520301244271"/>
    <n v="1234800"/>
    <n v="4274494.3025540272"/>
    <n v="2.5725000000000001E-2"/>
    <n v="8.9051964636542247E-2"/>
    <n v="60"/>
    <n v="207.70137524557956"/>
    <n v="0"/>
    <n v="3.461689587426326"/>
    <s v=""/>
  </r>
  <r>
    <n v="436"/>
    <x v="0"/>
    <x v="2"/>
    <n v="53"/>
    <x v="2"/>
    <x v="0"/>
    <x v="0"/>
    <x v="0"/>
    <x v="2"/>
    <s v="Bogotá D.C."/>
    <x v="8"/>
    <x v="2"/>
    <d v="1899-12-30T06:00:00"/>
    <d v="1899-12-30T06:20:00"/>
    <x v="2"/>
    <d v="1899-12-30T07:30:00"/>
    <x v="14"/>
    <d v="1899-12-30T08:00:00"/>
    <x v="3"/>
    <x v="2"/>
    <x v="2"/>
    <x v="0"/>
    <x v="0"/>
    <s v=""/>
    <x v="4"/>
    <x v="2"/>
    <n v="0"/>
    <x v="3"/>
    <x v="2"/>
    <n v="0"/>
    <n v="1.1666666666666665"/>
    <n v="0"/>
    <n v="0"/>
    <x v="0"/>
    <n v="24.999999999999989"/>
    <n v="86.542239685658117"/>
    <x v="0"/>
    <n v="6.9233791748526521"/>
    <n v="0"/>
    <s v=""/>
    <n v="0"/>
    <x v="0"/>
    <n v="10.112499999999995"/>
    <n v="35.006335952848708"/>
    <x v="1"/>
    <n v="290.37413663461524"/>
    <n v="1005.1851252459569"/>
    <n v="38.116346153846131"/>
    <n v="131.94695859150664"/>
    <n v="8.5069444444444411"/>
    <n v="29.448401004147552"/>
    <n v="216.1369863013698"/>
    <n v="748.19915493715837"/>
    <n v="4.5028538812785379E-6"/>
    <n v="1.5587482394524132E-5"/>
    <n v="0"/>
    <n v="0"/>
    <n v="3.461689587426326"/>
    <n v="3.461689587426326"/>
    <s v=""/>
  </r>
  <r>
    <n v="437"/>
    <x v="0"/>
    <x v="1"/>
    <n v="49"/>
    <x v="1"/>
    <x v="0"/>
    <x v="0"/>
    <x v="0"/>
    <x v="2"/>
    <s v="Bogotá D.C."/>
    <x v="8"/>
    <x v="0"/>
    <d v="1899-12-30T08:30:00"/>
    <d v="1899-12-30T09:00:00"/>
    <x v="5"/>
    <d v="1899-12-30T12:30:00"/>
    <x v="5"/>
    <d v="1899-12-30T13:00:00"/>
    <x v="8"/>
    <x v="1"/>
    <x v="1"/>
    <x v="0"/>
    <x v="0"/>
    <s v=""/>
    <x v="8"/>
    <x v="1"/>
    <n v="0"/>
    <x v="11"/>
    <x v="1"/>
    <n v="0"/>
    <n v="3.5000000000000009"/>
    <n v="0"/>
    <n v="0"/>
    <x v="0"/>
    <n v="29.999999999999932"/>
    <n v="103.85068762278955"/>
    <x v="0"/>
    <n v="6.9233791748526521"/>
    <n v="0"/>
    <s v=""/>
    <n v="0"/>
    <x v="0"/>
    <n v="5.6228680000000111"/>
    <n v="19.464623607072728"/>
    <x v="0"/>
    <n v="349.823827471534"/>
    <n v="1210.9815009918327"/>
    <n v="45.920088666666757"/>
    <n v="158.96109279109396"/>
    <n v="10.208333333333311"/>
    <n v="35.338081204977001"/>
    <n v="1764000"/>
    <n v="6106420.432220039"/>
    <n v="3.6749999999999998E-2"/>
    <n v="0.12721709233791748"/>
    <n v="0"/>
    <n v="0"/>
    <n v="3.461689587426326"/>
    <n v="3.461689587426326"/>
    <s v=""/>
  </r>
  <r>
    <n v="438"/>
    <x v="0"/>
    <x v="0"/>
    <n v="40"/>
    <x v="1"/>
    <x v="0"/>
    <x v="0"/>
    <x v="0"/>
    <x v="5"/>
    <s v="Bogotá D.C."/>
    <x v="18"/>
    <x v="0"/>
    <d v="1899-12-30T09:00:00"/>
    <d v="1899-12-30T10:00:00"/>
    <x v="0"/>
    <d v="1899-12-30T17:00:00"/>
    <x v="2"/>
    <d v="1899-12-30T18:00:00"/>
    <x v="2"/>
    <x v="1"/>
    <x v="1"/>
    <x v="0"/>
    <x v="0"/>
    <s v=""/>
    <x v="2"/>
    <x v="1"/>
    <n v="0"/>
    <x v="2"/>
    <x v="1"/>
    <n v="0"/>
    <n v="7"/>
    <n v="0"/>
    <n v="0"/>
    <x v="0"/>
    <n v="59.999999999999986"/>
    <n v="207.70137524557953"/>
    <x v="2"/>
    <n v="6.9233791748526521"/>
    <n v="0"/>
    <s v=""/>
    <n v="0"/>
    <x v="0"/>
    <n v="7.6920599999999979"/>
    <n v="26.62752400785854"/>
    <x v="0"/>
    <n v="45.976792428605748"/>
    <n v="159.15738361336605"/>
    <n v="5.6627244591346138"/>
    <n v="19.602594296650665"/>
    <n v="20.416666666666661"/>
    <n v="70.676162409954131"/>
    <n v="1470000"/>
    <n v="5088683.6935166996"/>
    <n v="0.245"/>
    <n v="0.84811394891944991"/>
    <n v="0"/>
    <n v="0"/>
    <n v="3.461689587426326"/>
    <n v="3.461689587426326"/>
    <s v=""/>
  </r>
  <r>
    <n v="439"/>
    <x v="0"/>
    <x v="0"/>
    <n v="41"/>
    <x v="1"/>
    <x v="1"/>
    <x v="0"/>
    <x v="0"/>
    <x v="0"/>
    <s v="Bogotá D.C."/>
    <x v="12"/>
    <x v="0"/>
    <d v="1899-12-30T09:00:00"/>
    <d v="1899-12-30T09:20:00"/>
    <x v="5"/>
    <d v="1899-12-30T17:30:00"/>
    <x v="2"/>
    <d v="1899-12-30T18:10:00"/>
    <x v="1"/>
    <x v="1"/>
    <x v="1"/>
    <x v="0"/>
    <x v="0"/>
    <s v=""/>
    <x v="1"/>
    <x v="1"/>
    <n v="0"/>
    <x v="1"/>
    <x v="1"/>
    <n v="0"/>
    <n v="8.1666666666666661"/>
    <n v="0"/>
    <n v="0"/>
    <x v="0"/>
    <n v="30.000000000000092"/>
    <n v="103.8506876227901"/>
    <x v="2"/>
    <n v="6.9233791748526521"/>
    <n v="0"/>
    <s v=""/>
    <n v="0"/>
    <x v="0"/>
    <n v="7.8318561666666628"/>
    <n v="27.111454942370649"/>
    <x v="0"/>
    <n v="188.15410162026561"/>
    <n v="651.33109441042825"/>
    <n v="23.173970541465366"/>
    <n v="80.221092522715068"/>
    <n v="10.208333333333366"/>
    <n v="35.338081204977193"/>
    <n v="1445500"/>
    <n v="5003872.298624754"/>
    <n v="1.8532051282051282E-2"/>
    <n v="6.4152208956727616E-2"/>
    <n v="0"/>
    <n v="0"/>
    <n v="3.461689587426326"/>
    <n v="3.461689587426326"/>
    <s v=""/>
  </r>
  <r>
    <n v="440"/>
    <x v="0"/>
    <x v="1"/>
    <n v="66"/>
    <x v="4"/>
    <x v="0"/>
    <x v="1"/>
    <x v="1"/>
    <x v="0"/>
    <s v="Bogotá D.C."/>
    <x v="13"/>
    <x v="0"/>
    <d v="1899-12-30T09:30:00"/>
    <d v="1899-12-30T10:30:00"/>
    <x v="0"/>
    <d v="1899-12-30T17:00:00"/>
    <x v="2"/>
    <d v="1899-12-30T18:30:00"/>
    <x v="4"/>
    <x v="2"/>
    <x v="2"/>
    <x v="0"/>
    <x v="0"/>
    <s v=""/>
    <x v="3"/>
    <x v="2"/>
    <n v="0"/>
    <x v="4"/>
    <x v="2"/>
    <n v="0"/>
    <n v="6.5000000000000009"/>
    <n v="0"/>
    <n v="0"/>
    <x v="0"/>
    <n v="75.000000000000014"/>
    <n v="259.62671905697448"/>
    <x v="1"/>
    <n v="6.9233791748526521"/>
    <n v="0"/>
    <s v=""/>
    <n v="0"/>
    <x v="0"/>
    <n v="17.594754999999992"/>
    <n v="60.907580176817262"/>
    <x v="2"/>
    <n v="1876.5404429169989"/>
    <n v="6496.0005116301609"/>
    <n v="246.32656999999989"/>
    <n v="852.70612247544159"/>
    <n v="25.520833333333339"/>
    <n v="88.34520301244271"/>
    <n v="4081095.8904109593"/>
    <n v="14127487.149123989"/>
    <n v="5.2321742184755889E-2"/>
    <n v="0.18112163011697421"/>
    <n v="0"/>
    <n v="0"/>
    <n v="3.461689587426326"/>
    <n v="3.461689587426326"/>
    <s v=""/>
  </r>
  <r>
    <n v="441"/>
    <x v="0"/>
    <x v="0"/>
    <n v="38"/>
    <x v="0"/>
    <x v="0"/>
    <x v="0"/>
    <x v="0"/>
    <x v="2"/>
    <s v="Bogotá D.C."/>
    <x v="8"/>
    <x v="2"/>
    <d v="1899-12-30T17:00:00"/>
    <d v="1899-12-30T07:00:00"/>
    <x v="3"/>
    <d v="1899-12-30T17:00:00"/>
    <x v="2"/>
    <d v="1899-12-30T18:00:00"/>
    <x v="2"/>
    <x v="1"/>
    <x v="1"/>
    <x v="0"/>
    <x v="0"/>
    <s v=""/>
    <x v="3"/>
    <x v="2"/>
    <n v="0"/>
    <x v="2"/>
    <x v="1"/>
    <n v="0"/>
    <n v="10"/>
    <n v="0"/>
    <n v="0"/>
    <x v="0"/>
    <n v="449.99999999999989"/>
    <n v="0"/>
    <x v="3"/>
    <n v="0"/>
    <n v="0"/>
    <s v=""/>
    <n v="0"/>
    <x v="0"/>
    <n v="12.518900000000002"/>
    <n v="0"/>
    <x v="1"/>
    <n v="74.827662126201943"/>
    <n v="0"/>
    <n v="9.2161373197115406"/>
    <n v="0"/>
    <n v="153.12499999999997"/>
    <n v="0"/>
    <n v="1470000"/>
    <n v="0"/>
    <n v="3.0624999999999999E-2"/>
    <n v="0"/>
    <n v="0"/>
    <n v="0"/>
    <n v="0"/>
    <n v="0"/>
    <s v="Revisar horas diligenciadas"/>
  </r>
  <r>
    <n v="442"/>
    <x v="0"/>
    <x v="1"/>
    <n v="38"/>
    <x v="0"/>
    <x v="0"/>
    <x v="0"/>
    <x v="1"/>
    <x v="4"/>
    <s v="Bogotá D.C."/>
    <x v="9"/>
    <x v="0"/>
    <d v="1899-12-30T08:00:00"/>
    <d v="1899-12-30T08:30:00"/>
    <x v="1"/>
    <d v="1899-12-30T18:00:00"/>
    <x v="0"/>
    <d v="1899-12-30T18:30:00"/>
    <x v="4"/>
    <x v="2"/>
    <x v="2"/>
    <x v="0"/>
    <x v="0"/>
    <s v=""/>
    <x v="3"/>
    <x v="2"/>
    <n v="0"/>
    <x v="4"/>
    <x v="2"/>
    <n v="0"/>
    <n v="9.5"/>
    <n v="0"/>
    <n v="0"/>
    <x v="0"/>
    <n v="30.000000000000053"/>
    <n v="103.85068762278996"/>
    <x v="2"/>
    <n v="6.9233791748526521"/>
    <n v="0"/>
    <s v=""/>
    <n v="0"/>
    <x v="0"/>
    <n v="5.8483849999999933"/>
    <n v="20.24529345776029"/>
    <x v="0"/>
    <n v="1039.5835745983322"/>
    <n v="3598.715635446486"/>
    <n v="136.46231666666651"/>
    <n v="472.39018068107345"/>
    <n v="10.208333333333352"/>
    <n v="35.338081204977144"/>
    <n v="8284132.4200913226"/>
    <n v="28677094.939490981"/>
    <n v="7.6704929815660391E-2"/>
    <n v="0.26552865684713872"/>
    <n v="0"/>
    <n v="0"/>
    <n v="3.461689587426326"/>
    <n v="3.461689587426326"/>
    <s v=""/>
  </r>
  <r>
    <n v="443"/>
    <x v="0"/>
    <x v="0"/>
    <n v="44"/>
    <x v="1"/>
    <x v="3"/>
    <x v="0"/>
    <x v="0"/>
    <x v="1"/>
    <s v="Bogotá D.C."/>
    <x v="0"/>
    <x v="2"/>
    <d v="1899-12-30T06:00:00"/>
    <d v="1899-12-30T08:00:00"/>
    <x v="1"/>
    <d v="1899-12-30T16:30:00"/>
    <x v="1"/>
    <d v="1899-12-30T19:00:00"/>
    <x v="2"/>
    <x v="1"/>
    <x v="1"/>
    <x v="0"/>
    <x v="0"/>
    <s v=""/>
    <x v="2"/>
    <x v="1"/>
    <n v="0"/>
    <x v="2"/>
    <x v="1"/>
    <n v="0"/>
    <n v="8.5"/>
    <n v="0"/>
    <n v="0"/>
    <x v="0"/>
    <n v="134.99999999999994"/>
    <n v="467.32809430255384"/>
    <x v="3"/>
    <n v="6.9233791748526521"/>
    <n v="0"/>
    <s v=""/>
    <n v="0"/>
    <x v="0"/>
    <n v="22.087606000000008"/>
    <n v="76.460435701375275"/>
    <x v="2"/>
    <n v="132.0214970120914"/>
    <n v="457.01744152319264"/>
    <n v="16.260407061298082"/>
    <n v="56.288481811409078"/>
    <n v="45.937499999999979"/>
    <n v="159.02136542239677"/>
    <n v="1445500"/>
    <n v="5003872.298624754"/>
    <n v="6.0229166666666667E-2"/>
    <n v="0.20849467910936476"/>
    <n v="0"/>
    <n v="0"/>
    <n v="3.461689587426326"/>
    <n v="3.461689587426326"/>
    <s v=""/>
  </r>
  <r>
    <n v="444"/>
    <x v="0"/>
    <x v="0"/>
    <n v="33"/>
    <x v="0"/>
    <x v="1"/>
    <x v="0"/>
    <x v="1"/>
    <x v="1"/>
    <s v="Bogotá D.C."/>
    <x v="16"/>
    <x v="0"/>
    <d v="1899-12-30T07:00:00"/>
    <d v="1899-12-30T08:10:00"/>
    <x v="1"/>
    <d v="1899-12-30T17:00:00"/>
    <x v="2"/>
    <d v="1899-12-30T17:45:00"/>
    <x v="10"/>
    <x v="2"/>
    <x v="4"/>
    <x v="11"/>
    <x v="1"/>
    <s v=""/>
    <x v="2"/>
    <x v="1"/>
    <n v="0"/>
    <x v="2"/>
    <x v="1"/>
    <n v="0"/>
    <n v="8.8333333333333357"/>
    <n v="15"/>
    <n v="0"/>
    <x v="2"/>
    <n v="57.499999999999957"/>
    <n v="0"/>
    <x v="2"/>
    <n v="0"/>
    <n v="0"/>
    <n v="6.835"/>
    <n v="0"/>
    <x v="4"/>
    <n v="4.4969639999999913"/>
    <n v="0"/>
    <x v="3"/>
    <n v="-71.038083861814513"/>
    <n v="0"/>
    <n v="-9.6558862099359519"/>
    <n v="0"/>
    <n v="19.565972222222207"/>
    <n v="0"/>
    <n v="2695000"/>
    <n v="0"/>
    <n v="0.11229166666666666"/>
    <n v="0"/>
    <n v="0"/>
    <n v="0"/>
    <n v="0"/>
    <n v="0"/>
    <s v="Revisar duración auxiliar"/>
  </r>
  <r>
    <n v="445"/>
    <x v="0"/>
    <x v="1"/>
    <n v="45"/>
    <x v="1"/>
    <x v="1"/>
    <x v="2"/>
    <x v="0"/>
    <x v="0"/>
    <s v="Bogotá D.C."/>
    <x v="12"/>
    <x v="13"/>
    <d v="1899-12-30T07:00:00"/>
    <d v="1899-12-30T18:00:00"/>
    <x v="12"/>
    <d v="1899-12-30T17:00:00"/>
    <x v="2"/>
    <d v="1899-12-30T18:30:00"/>
    <x v="2"/>
    <x v="1"/>
    <x v="1"/>
    <x v="1"/>
    <x v="1"/>
    <s v=""/>
    <x v="0"/>
    <x v="0"/>
    <n v="0"/>
    <x v="3"/>
    <x v="2"/>
    <n v="0"/>
    <n v="23"/>
    <n v="15"/>
    <n v="0"/>
    <x v="2"/>
    <n v="375"/>
    <n v="0"/>
    <x v="3"/>
    <n v="0"/>
    <n v="0"/>
    <n v="4.1500000000000004"/>
    <n v="0"/>
    <x v="5"/>
    <n v="10.130378999999991"/>
    <n v="0"/>
    <x v="1"/>
    <n v="135.44621675349265"/>
    <n v="0"/>
    <n v="16.682212133398941"/>
    <n v="0"/>
    <n v="127.60416666666667"/>
    <n v="0"/>
    <n v="5145000"/>
    <n v="0"/>
    <n v="6.596153846153846E-2"/>
    <n v="0"/>
    <n v="0"/>
    <n v="0"/>
    <n v="0"/>
    <n v="0"/>
    <s v="Revisar horario laboral"/>
  </r>
  <r>
    <n v="446"/>
    <x v="0"/>
    <x v="1"/>
    <n v="46"/>
    <x v="1"/>
    <x v="0"/>
    <x v="0"/>
    <x v="3"/>
    <x v="1"/>
    <s v="Bogotá D.C."/>
    <x v="3"/>
    <x v="2"/>
    <d v="1899-12-30T05:00:00"/>
    <d v="1899-12-30T05:00:00"/>
    <x v="4"/>
    <d v="1899-12-30T17:00:00"/>
    <x v="2"/>
    <d v="1899-12-30T18:00:00"/>
    <x v="1"/>
    <x v="1"/>
    <x v="1"/>
    <x v="2"/>
    <x v="2"/>
    <s v=""/>
    <x v="1"/>
    <x v="1"/>
    <n v="0"/>
    <x v="1"/>
    <x v="1"/>
    <n v="0"/>
    <n v="12"/>
    <n v="7.5"/>
    <n v="0"/>
    <x v="1"/>
    <n v="29.999999999999972"/>
    <n v="0"/>
    <x v="0"/>
    <n v="0"/>
    <n v="0"/>
    <n v="0.42499999999999999"/>
    <n v="0"/>
    <x v="2"/>
    <n v="6.6499999999999924"/>
    <n v="0"/>
    <x v="0"/>
    <n v="179.46079565217369"/>
    <n v="0"/>
    <n v="22.103260869565194"/>
    <n v="0"/>
    <n v="10.208333333333323"/>
    <n v="0"/>
    <n v="1734600"/>
    <n v="0"/>
    <n v="7.2275000000000006E-2"/>
    <n v="0"/>
    <n v="15"/>
    <n v="0"/>
    <n v="0"/>
    <n v="0"/>
    <s v="Revisar horas diligenciadas"/>
  </r>
  <r>
    <n v="447"/>
    <x v="0"/>
    <x v="1"/>
    <n v="32"/>
    <x v="0"/>
    <x v="0"/>
    <x v="0"/>
    <x v="1"/>
    <x v="0"/>
    <s v="Bogotá D.C."/>
    <x v="2"/>
    <x v="2"/>
    <d v="1899-12-30T07:00:00"/>
    <d v="1899-12-30T08:30:00"/>
    <x v="1"/>
    <d v="1899-12-30T17:30:00"/>
    <x v="2"/>
    <d v="1899-12-30T19:30:00"/>
    <x v="2"/>
    <x v="1"/>
    <x v="1"/>
    <x v="0"/>
    <x v="0"/>
    <s v=""/>
    <x v="2"/>
    <x v="1"/>
    <n v="0"/>
    <x v="2"/>
    <x v="1"/>
    <n v="0"/>
    <n v="8.9999999999999982"/>
    <n v="0"/>
    <n v="0"/>
    <x v="0"/>
    <n v="105.00000000000003"/>
    <n v="363.47740667976433"/>
    <x v="1"/>
    <n v="6.9233791748526521"/>
    <n v="0"/>
    <s v=""/>
    <n v="0"/>
    <x v="0"/>
    <n v="12.411818000000011"/>
    <n v="42.965861131630682"/>
    <x v="1"/>
    <n v="74.187614221370268"/>
    <n v="256.81449166611867"/>
    <n v="9.1373059194711619"/>
    <n v="31.630516758562255"/>
    <n v="35.729166666666679"/>
    <n v="123.68328421741981"/>
    <n v="1960000"/>
    <n v="6784911.5913555995"/>
    <n v="2.5128205128205128E-2"/>
    <n v="8.6986046043020501E-2"/>
    <n v="0"/>
    <n v="0"/>
    <n v="3.461689587426326"/>
    <n v="3.461689587426326"/>
    <s v=""/>
  </r>
  <r>
    <n v="448"/>
    <x v="0"/>
    <x v="0"/>
    <n v="43"/>
    <x v="1"/>
    <x v="0"/>
    <x v="0"/>
    <x v="0"/>
    <x v="0"/>
    <s v="Bogotá D.C."/>
    <x v="4"/>
    <x v="0"/>
    <d v="1899-12-30T08:00:00"/>
    <d v="1899-12-30T09:30:00"/>
    <x v="5"/>
    <d v="1899-12-30T17:00:00"/>
    <x v="2"/>
    <d v="1899-12-30T19:00:00"/>
    <x v="2"/>
    <x v="1"/>
    <x v="1"/>
    <x v="0"/>
    <x v="0"/>
    <s v=""/>
    <x v="2"/>
    <x v="1"/>
    <n v="0"/>
    <x v="2"/>
    <x v="1"/>
    <n v="0"/>
    <n v="7.5000000000000018"/>
    <n v="0"/>
    <n v="0"/>
    <x v="0"/>
    <n v="104.99999999999994"/>
    <n v="363.47740667976404"/>
    <x v="1"/>
    <n v="6.9233791748526521"/>
    <n v="0"/>
    <s v=""/>
    <n v="0"/>
    <x v="0"/>
    <n v="14.600259999999992"/>
    <n v="50.541568015717061"/>
    <x v="1"/>
    <n v="34.907326433942288"/>
    <n v="120.83832844126977"/>
    <n v="4.2993554086538435"/>
    <n v="14.883033850782066"/>
    <n v="35.72916666666665"/>
    <n v="123.68328421741971"/>
    <n v="578200"/>
    <n v="2001548.9194499017"/>
    <n v="7.4128205128205131E-3"/>
    <n v="2.5660883582691047E-2"/>
    <n v="0"/>
    <n v="0"/>
    <n v="3.461689587426326"/>
    <n v="3.461689587426326"/>
    <s v=""/>
  </r>
  <r>
    <n v="449"/>
    <x v="0"/>
    <x v="0"/>
    <n v="49"/>
    <x v="1"/>
    <x v="3"/>
    <x v="0"/>
    <x v="3"/>
    <x v="1"/>
    <s v="Bogotá D.C."/>
    <x v="7"/>
    <x v="2"/>
    <d v="1899-12-30T05:00:00"/>
    <d v="1899-12-30T07:00:00"/>
    <x v="3"/>
    <d v="1899-12-30T19:00:00"/>
    <x v="4"/>
    <d v="1899-12-30T20:30:00"/>
    <x v="2"/>
    <x v="1"/>
    <x v="1"/>
    <x v="10"/>
    <x v="5"/>
    <s v="No Sabe"/>
    <x v="2"/>
    <x v="1"/>
    <n v="0"/>
    <x v="2"/>
    <x v="1"/>
    <n v="0"/>
    <n v="11.999999999999998"/>
    <n v="30"/>
    <n v="103.85068762278978"/>
    <x v="3"/>
    <n v="105"/>
    <n v="363.47740667976421"/>
    <x v="1"/>
    <n v="6.9233791748526521"/>
    <n v="6.9233791748526521"/>
    <n v="12.135000000000002"/>
    <n v="42.007603143418471"/>
    <x v="4"/>
    <n v="18.639702"/>
    <n v="64.524862326129664"/>
    <x v="2"/>
    <n v="1006.2120534257548"/>
    <n v="3483.1937880867972"/>
    <n v="138.8407315284455"/>
    <n v="480.6235146426738"/>
    <n v="35.729166666666664"/>
    <n v="123.68328421741977"/>
    <n v="3601500"/>
    <n v="12467275.049115913"/>
    <n v="0.15006249999999999"/>
    <n v="0.51946979371316304"/>
    <n v="0"/>
    <n v="0"/>
    <n v="3.461689587426326"/>
    <n v="3.461689587426326"/>
    <s v=""/>
  </r>
  <r>
    <n v="450"/>
    <x v="0"/>
    <x v="1"/>
    <n v="45"/>
    <x v="1"/>
    <x v="0"/>
    <x v="0"/>
    <x v="0"/>
    <x v="4"/>
    <s v="Bogotá D.C."/>
    <x v="12"/>
    <x v="0"/>
    <d v="1899-12-30T08:00:00"/>
    <d v="1899-12-30T09:00:00"/>
    <x v="5"/>
    <d v="1899-12-30T19:00:00"/>
    <x v="4"/>
    <d v="1899-12-30T20:00:00"/>
    <x v="4"/>
    <x v="2"/>
    <x v="2"/>
    <x v="0"/>
    <x v="0"/>
    <s v=""/>
    <x v="3"/>
    <x v="2"/>
    <n v="0"/>
    <x v="4"/>
    <x v="2"/>
    <n v="0"/>
    <n v="10"/>
    <n v="0"/>
    <n v="0"/>
    <x v="0"/>
    <n v="60.000000000000071"/>
    <n v="207.70137524557981"/>
    <x v="1"/>
    <n v="6.9233791748526521"/>
    <n v="0"/>
    <s v=""/>
    <n v="0"/>
    <x v="0"/>
    <n v="10.130378999999991"/>
    <n v="35.068227500982282"/>
    <x v="1"/>
    <n v="720.29290909239921"/>
    <n v="2493.4304633021757"/>
    <n v="94.550203999999908"/>
    <n v="327.30345667583464"/>
    <n v="20.416666666666689"/>
    <n v="70.67616240995423"/>
    <n v="13934794.520547945"/>
    <n v="48237933.094706245"/>
    <n v="0.12902587519025874"/>
    <n v="0.44664752865468743"/>
    <n v="0"/>
    <n v="0"/>
    <n v="3.461689587426326"/>
    <n v="3.461689587426326"/>
    <s v=""/>
  </r>
  <r>
    <n v="451"/>
    <x v="0"/>
    <x v="1"/>
    <n v="43"/>
    <x v="1"/>
    <x v="0"/>
    <x v="0"/>
    <x v="0"/>
    <x v="1"/>
    <s v="Bogotá D.C."/>
    <x v="7"/>
    <x v="2"/>
    <d v="1899-12-30T06:20:00"/>
    <d v="1899-12-30T06:50:00"/>
    <x v="2"/>
    <d v="1899-12-30T19:20:00"/>
    <x v="4"/>
    <d v="1899-12-30T20:00:00"/>
    <x v="3"/>
    <x v="2"/>
    <x v="2"/>
    <x v="0"/>
    <x v="0"/>
    <s v=""/>
    <x v="4"/>
    <x v="2"/>
    <n v="0"/>
    <x v="3"/>
    <x v="2"/>
    <n v="0"/>
    <n v="12.499999999999998"/>
    <n v="0"/>
    <n v="0"/>
    <x v="0"/>
    <n v="35.000000000000071"/>
    <n v="121.15913555992165"/>
    <x v="2"/>
    <n v="6.9233791748526521"/>
    <n v="0"/>
    <s v=""/>
    <n v="0"/>
    <x v="0"/>
    <n v="14.157500000000031"/>
    <n v="49.00887033398832"/>
    <x v="1"/>
    <n v="1355.0793042948746"/>
    <n v="4690.8639178144776"/>
    <n v="177.87628205128243"/>
    <n v="615.75247342703267"/>
    <n v="11.909722222222245"/>
    <n v="41.227761405806667"/>
    <n v="1741849.3150684931"/>
    <n v="6029741.6368382806"/>
    <n v="7.2577054794520549E-2"/>
    <n v="0.25123923486826172"/>
    <n v="0"/>
    <n v="0"/>
    <n v="3.461689587426326"/>
    <n v="3.461689587426326"/>
    <s v=""/>
  </r>
  <r>
    <n v="452"/>
    <x v="0"/>
    <x v="1"/>
    <n v="46"/>
    <x v="1"/>
    <x v="1"/>
    <x v="0"/>
    <x v="1"/>
    <x v="0"/>
    <s v="Bogotá D.C."/>
    <x v="2"/>
    <x v="0"/>
    <d v="1899-12-30T08:30:00"/>
    <d v="1899-12-30T08:50:00"/>
    <x v="1"/>
    <d v="1899-12-30T15:30:00"/>
    <x v="8"/>
    <d v="1899-12-30T15:50:00"/>
    <x v="7"/>
    <x v="5"/>
    <x v="4"/>
    <x v="0"/>
    <x v="0"/>
    <s v=""/>
    <x v="9"/>
    <x v="5"/>
    <n v="0"/>
    <x v="9"/>
    <x v="4"/>
    <n v="0"/>
    <n v="6.666666666666667"/>
    <n v="0"/>
    <n v="0"/>
    <x v="0"/>
    <n v="19.999999999999968"/>
    <n v="69.233791748526414"/>
    <x v="0"/>
    <n v="6.9233791748526521"/>
    <n v="0"/>
    <s v=""/>
    <n v="0"/>
    <x v="0"/>
    <n v="6.1"/>
    <n v="21.116306483300587"/>
    <x v="0"/>
    <n v="147.96297250000001"/>
    <n v="512.20188122789784"/>
    <n v="8.0988713235294094E-2"/>
    <n v="0.28035778530567423"/>
    <n v="6.8055555555555456"/>
    <n v="23.558720803318018"/>
    <n v="1764000"/>
    <n v="6106420.432220039"/>
    <n v="2.2615384615384617E-2"/>
    <n v="7.828744143871845E-2"/>
    <n v="0"/>
    <n v="0"/>
    <n v="3.461689587426326"/>
    <n v="3.461689587426326"/>
    <s v=""/>
  </r>
  <r>
    <n v="453"/>
    <x v="0"/>
    <x v="1"/>
    <n v="24"/>
    <x v="3"/>
    <x v="1"/>
    <x v="0"/>
    <x v="0"/>
    <x v="5"/>
    <s v="Bogotá D.C."/>
    <x v="0"/>
    <x v="2"/>
    <d v="1899-12-30T04:40:00"/>
    <d v="1899-12-30T08:00:00"/>
    <x v="1"/>
    <d v="1899-12-30T16:30:00"/>
    <x v="1"/>
    <d v="1899-12-30T18:40:00"/>
    <x v="2"/>
    <x v="1"/>
    <x v="1"/>
    <x v="3"/>
    <x v="1"/>
    <s v=""/>
    <x v="2"/>
    <x v="1"/>
    <n v="0"/>
    <x v="2"/>
    <x v="1"/>
    <n v="0"/>
    <n v="8.5"/>
    <n v="40"/>
    <n v="138.46758349705306"/>
    <x v="3"/>
    <n v="165"/>
    <n v="571.17878192534374"/>
    <x v="3"/>
    <n v="6.9233791748526521"/>
    <n v="6.9233791748526521"/>
    <n v="10.859999999999998"/>
    <n v="37.593948919449893"/>
    <x v="4"/>
    <n v="22.087606000000008"/>
    <n v="76.460435701375275"/>
    <x v="2"/>
    <n v="148.93799038184665"/>
    <n v="515.57709047704088"/>
    <n v="18.3439243252841"/>
    <n v="63.50097182937246"/>
    <n v="56.145833333333336"/>
    <n v="194.35944662737393"/>
    <n v="1421000"/>
    <n v="4919060.9037328092"/>
    <n v="0.23683333333333334"/>
    <n v="0.81984348395546824"/>
    <n v="80"/>
    <n v="276.93516699410611"/>
    <n v="0"/>
    <n v="3.461689587426326"/>
    <s v=""/>
  </r>
  <r>
    <n v="454"/>
    <x v="0"/>
    <x v="1"/>
    <n v="31"/>
    <x v="0"/>
    <x v="0"/>
    <x v="0"/>
    <x v="0"/>
    <x v="0"/>
    <s v="Bogotá D.C."/>
    <x v="5"/>
    <x v="0"/>
    <d v="1899-12-30T08:00:00"/>
    <d v="1899-12-30T08:40:00"/>
    <x v="1"/>
    <d v="1899-12-30T17:30:00"/>
    <x v="2"/>
    <d v="1899-12-30T18:10:00"/>
    <x v="0"/>
    <x v="0"/>
    <x v="0"/>
    <x v="0"/>
    <x v="0"/>
    <s v=""/>
    <x v="0"/>
    <x v="0"/>
    <n v="0"/>
    <x v="0"/>
    <x v="0"/>
    <n v="0"/>
    <n v="8.8333333333333321"/>
    <n v="0"/>
    <n v="0"/>
    <x v="0"/>
    <n v="40.000000000000099"/>
    <n v="138.4675834970534"/>
    <x v="2"/>
    <n v="6.9233791748526521"/>
    <n v="0"/>
    <s v=""/>
    <n v="0"/>
    <x v="0"/>
    <n v="10.000000000000025"/>
    <n v="34.616895874263349"/>
    <x v="1"/>
    <n v="0"/>
    <n v="0"/>
    <n v="0"/>
    <n v="0"/>
    <n v="13.611111111111144"/>
    <n v="47.11744160663622"/>
    <n v="40273.972602739726"/>
    <n v="139415.99160319724"/>
    <n v="5.1633298208640676E-4"/>
    <n v="1.787384507733298E-3"/>
    <n v="80.000000000000199"/>
    <n v="276.93516699410679"/>
    <n v="0"/>
    <n v="3.461689587426326"/>
    <s v=""/>
  </r>
  <r>
    <n v="455"/>
    <x v="0"/>
    <x v="1"/>
    <n v="51"/>
    <x v="2"/>
    <x v="0"/>
    <x v="0"/>
    <x v="1"/>
    <x v="0"/>
    <s v="Bogotá D.C."/>
    <x v="4"/>
    <x v="0"/>
    <d v="1899-12-30T06:30:00"/>
    <d v="1899-12-30T14:00:00"/>
    <x v="6"/>
    <d v="1899-12-30T20:00:00"/>
    <x v="3"/>
    <d v="1899-12-30T21:00:00"/>
    <x v="2"/>
    <x v="1"/>
    <x v="1"/>
    <x v="14"/>
    <x v="1"/>
    <s v=""/>
    <x v="2"/>
    <x v="1"/>
    <n v="0"/>
    <x v="2"/>
    <x v="1"/>
    <n v="0"/>
    <n v="6"/>
    <n v="7.5"/>
    <n v="0"/>
    <x v="1"/>
    <n v="255.00000000000003"/>
    <n v="0"/>
    <x v="3"/>
    <n v="0"/>
    <n v="0"/>
    <n v="3.0337500000000004"/>
    <n v="0"/>
    <x v="5"/>
    <n v="14.600259999999992"/>
    <n v="0"/>
    <x v="1"/>
    <n v="540.99303200132215"/>
    <n v="0"/>
    <n v="70.454071364182695"/>
    <n v="0"/>
    <n v="86.770833333333357"/>
    <n v="0"/>
    <n v="3479000"/>
    <n v="0"/>
    <n v="4.46025641025641E-2"/>
    <n v="0"/>
    <n v="0"/>
    <n v="0"/>
    <n v="0"/>
    <n v="0"/>
    <s v="Revisar horas diligenciadas"/>
  </r>
  <r>
    <n v="456"/>
    <x v="0"/>
    <x v="1"/>
    <n v="40"/>
    <x v="1"/>
    <x v="0"/>
    <x v="0"/>
    <x v="1"/>
    <x v="0"/>
    <s v="Bogotá D.C."/>
    <x v="2"/>
    <x v="0"/>
    <d v="1899-12-30T07:00:00"/>
    <d v="1899-12-30T08:30:00"/>
    <x v="1"/>
    <d v="1899-12-30T20:00:00"/>
    <x v="3"/>
    <d v="1899-12-30T20:30:00"/>
    <x v="4"/>
    <x v="2"/>
    <x v="2"/>
    <x v="0"/>
    <x v="0"/>
    <s v=""/>
    <x v="3"/>
    <x v="2"/>
    <n v="0"/>
    <x v="4"/>
    <x v="2"/>
    <n v="0"/>
    <n v="11.5"/>
    <n v="0"/>
    <n v="0"/>
    <x v="0"/>
    <n v="59.999999999999943"/>
    <n v="0"/>
    <x v="2"/>
    <n v="0"/>
    <n v="0"/>
    <s v=""/>
    <n v="0"/>
    <x v="0"/>
    <n v="6.1"/>
    <n v="0"/>
    <x v="0"/>
    <n v="542.15478333333328"/>
    <n v="0"/>
    <n v="71.166666666666657"/>
    <n v="0"/>
    <n v="20.416666666666647"/>
    <n v="0"/>
    <n v="7857899.5433789948"/>
    <n v="0"/>
    <n v="0.10074230183819224"/>
    <n v="0"/>
    <n v="0"/>
    <n v="0"/>
    <n v="0"/>
    <n v="0"/>
    <s v="Revisar horas diligenciadas"/>
  </r>
  <r>
    <n v="457"/>
    <x v="0"/>
    <x v="2"/>
    <n v="44"/>
    <x v="1"/>
    <x v="1"/>
    <x v="0"/>
    <x v="0"/>
    <x v="1"/>
    <s v="Funza"/>
    <x v="10"/>
    <x v="0"/>
    <d v="1899-12-30T09:00:00"/>
    <d v="1899-12-30T10:00:00"/>
    <x v="0"/>
    <d v="1899-12-30T17:00:00"/>
    <x v="2"/>
    <d v="1899-12-30T18:00:00"/>
    <x v="3"/>
    <x v="2"/>
    <x v="2"/>
    <x v="0"/>
    <x v="0"/>
    <s v=""/>
    <x v="4"/>
    <x v="2"/>
    <n v="0"/>
    <x v="3"/>
    <x v="2"/>
    <n v="0"/>
    <n v="7"/>
    <n v="0"/>
    <n v="0"/>
    <x v="0"/>
    <n v="59.999999999999986"/>
    <n v="207.70137524557953"/>
    <x v="2"/>
    <n v="6.9233791748526521"/>
    <n v="0"/>
    <s v=""/>
    <n v="0"/>
    <x v="0"/>
    <n v="24.269999999999996"/>
    <n v="84.015206286836914"/>
    <x v="2"/>
    <n v="2322.9930930769228"/>
    <n v="8041.4810019676579"/>
    <n v="304.93076923076922"/>
    <n v="1055.5756687320538"/>
    <n v="20.416666666666661"/>
    <n v="70.676162409954131"/>
    <n v="4591232.8767123288"/>
    <n v="15893423.042764485"/>
    <n v="0.19130136986301369"/>
    <n v="0.66222596011518686"/>
    <n v="0"/>
    <n v="0"/>
    <n v="3.461689587426326"/>
    <n v="3.461689587426326"/>
    <s v=""/>
  </r>
  <r>
    <n v="458"/>
    <x v="0"/>
    <x v="0"/>
    <n v="31"/>
    <x v="0"/>
    <x v="0"/>
    <x v="0"/>
    <x v="1"/>
    <x v="2"/>
    <s v="Bogotá D.C."/>
    <x v="12"/>
    <x v="0"/>
    <d v="1899-12-30T09:00:00"/>
    <d v="1899-12-30T09:00:00"/>
    <x v="5"/>
    <d v="1899-12-30T17:00:00"/>
    <x v="2"/>
    <d v="1899-12-30T17:30:00"/>
    <x v="2"/>
    <x v="1"/>
    <x v="1"/>
    <x v="0"/>
    <x v="0"/>
    <s v=""/>
    <x v="3"/>
    <x v="2"/>
    <n v="0"/>
    <x v="4"/>
    <x v="2"/>
    <n v="0"/>
    <n v="8"/>
    <n v="0"/>
    <n v="0"/>
    <x v="0"/>
    <n v="14.999999999999947"/>
    <n v="0"/>
    <x v="0"/>
    <n v="0"/>
    <n v="0"/>
    <s v=""/>
    <n v="0"/>
    <x v="0"/>
    <n v="5.0651894999999953"/>
    <n v="0"/>
    <x v="0"/>
    <n v="12.110210593939891"/>
    <n v="0"/>
    <n v="1.4915521965144218"/>
    <n v="0"/>
    <n v="5.1041666666666483"/>
    <n v="0"/>
    <n v="588000"/>
    <n v="0"/>
    <n v="1.225E-2"/>
    <n v="0"/>
    <n v="0"/>
    <n v="0"/>
    <n v="0"/>
    <n v="0"/>
    <s v="Revisar horas diligenciadas"/>
  </r>
  <r>
    <n v="459"/>
    <x v="0"/>
    <x v="1"/>
    <n v="44"/>
    <x v="1"/>
    <x v="0"/>
    <x v="0"/>
    <x v="3"/>
    <x v="1"/>
    <s v="Bogotá D.C."/>
    <x v="7"/>
    <x v="2"/>
    <d v="1899-12-30T06:00:00"/>
    <d v="1899-12-30T06:30:00"/>
    <x v="2"/>
    <d v="1899-12-30T17:00:00"/>
    <x v="2"/>
    <d v="1899-12-30T17:30:00"/>
    <x v="3"/>
    <x v="2"/>
    <x v="2"/>
    <x v="3"/>
    <x v="1"/>
    <s v=""/>
    <x v="16"/>
    <x v="1"/>
    <n v="3.461689587426326"/>
    <x v="3"/>
    <x v="2"/>
    <n v="0"/>
    <n v="10.500000000000002"/>
    <n v="10"/>
    <n v="34.616895874263264"/>
    <x v="1"/>
    <n v="29.999999999999932"/>
    <n v="103.85068762278955"/>
    <x v="0"/>
    <n v="6.9233791748526521"/>
    <n v="6.9233791748526521"/>
    <n v="2.7149999999999994"/>
    <n v="9.3984872298624733"/>
    <x v="1"/>
    <n v="10.804999999999971"/>
    <n v="37.403555992141357"/>
    <x v="1"/>
    <n v="407.62267028554641"/>
    <n v="1411.0631533263904"/>
    <n v="53.341397144521956"/>
    <n v="184.65135907396402"/>
    <n v="10.208333333333311"/>
    <n v="35.338081204977001"/>
    <n v="1832465.7534246573"/>
    <n v="6343427.6179454736"/>
    <n v="7.635273972602738E-2"/>
    <n v="0.26430948408106136"/>
    <n v="20"/>
    <n v="69.233791748526528"/>
    <n v="3.461689587426326"/>
    <n v="3.461689587426326"/>
    <s v=""/>
  </r>
  <r>
    <n v="460"/>
    <x v="0"/>
    <x v="0"/>
    <n v="21"/>
    <x v="3"/>
    <x v="0"/>
    <x v="0"/>
    <x v="0"/>
    <x v="1"/>
    <s v="Bogotá D.C."/>
    <x v="2"/>
    <x v="0"/>
    <d v="1899-12-30T08:00:00"/>
    <d v="1899-12-30T08:30:00"/>
    <x v="1"/>
    <d v="1899-12-30T17:00:00"/>
    <x v="2"/>
    <d v="1899-12-30T18:00:00"/>
    <x v="2"/>
    <x v="1"/>
    <x v="1"/>
    <x v="0"/>
    <x v="0"/>
    <s v=""/>
    <x v="2"/>
    <x v="1"/>
    <n v="0"/>
    <x v="2"/>
    <x v="1"/>
    <n v="0"/>
    <n v="8.5"/>
    <n v="0"/>
    <n v="0"/>
    <x v="0"/>
    <n v="45"/>
    <n v="155.77603143418466"/>
    <x v="2"/>
    <n v="6.9233791748526521"/>
    <n v="0"/>
    <s v=""/>
    <n v="0"/>
    <x v="0"/>
    <n v="6.1"/>
    <n v="21.116306483300587"/>
    <x v="0"/>
    <n v="36.460770432692307"/>
    <n v="126.21586935639262"/>
    <n v="4.4906850961538467"/>
    <n v="15.54535783776636"/>
    <n v="15.3125"/>
    <n v="53.007121807465616"/>
    <n v="1470000"/>
    <n v="5088683.6935166996"/>
    <n v="6.1249999999999999E-2"/>
    <n v="0.21202848722986248"/>
    <n v="0"/>
    <n v="0"/>
    <n v="3.461689587426326"/>
    <n v="3.461689587426326"/>
    <s v=""/>
  </r>
  <r>
    <n v="461"/>
    <x v="0"/>
    <x v="1"/>
    <n v="35"/>
    <x v="0"/>
    <x v="0"/>
    <x v="0"/>
    <x v="3"/>
    <x v="1"/>
    <s v="Bogotá D.C."/>
    <x v="5"/>
    <x v="2"/>
    <d v="1899-12-30T06:00:00"/>
    <d v="1899-12-30T06:30:00"/>
    <x v="2"/>
    <d v="1899-12-30T19:00:00"/>
    <x v="4"/>
    <d v="1899-12-30T19:00:00"/>
    <x v="3"/>
    <x v="2"/>
    <x v="2"/>
    <x v="0"/>
    <x v="0"/>
    <s v=""/>
    <x v="4"/>
    <x v="2"/>
    <n v="0"/>
    <x v="3"/>
    <x v="2"/>
    <n v="0"/>
    <n v="12.499999999999998"/>
    <n v="0"/>
    <n v="0"/>
    <x v="0"/>
    <n v="14.999999999999986"/>
    <n v="0"/>
    <x v="0"/>
    <n v="0"/>
    <n v="0"/>
    <s v=""/>
    <n v="0"/>
    <x v="0"/>
    <n v="6.0674999999999946"/>
    <n v="0"/>
    <x v="0"/>
    <n v="290.37413663461513"/>
    <n v="0"/>
    <n v="38.116346153846116"/>
    <n v="0"/>
    <n v="5.1041666666666616"/>
    <n v="0"/>
    <n v="811073.05936073058"/>
    <n v="0"/>
    <n v="3.3794710806697111E-2"/>
    <n v="0"/>
    <n v="0"/>
    <n v="0"/>
    <n v="0"/>
    <n v="0"/>
    <s v="Revisar horas diligenciadas"/>
  </r>
  <r>
    <n v="462"/>
    <x v="0"/>
    <x v="1"/>
    <n v="43"/>
    <x v="1"/>
    <x v="1"/>
    <x v="0"/>
    <x v="3"/>
    <x v="1"/>
    <s v="Bogotá D.C."/>
    <x v="5"/>
    <x v="0"/>
    <d v="1899-12-30T07:00:00"/>
    <d v="1899-12-30T07:00:00"/>
    <x v="3"/>
    <d v="1899-12-30T18:00:00"/>
    <x v="0"/>
    <d v="1899-12-30T19:00:00"/>
    <x v="3"/>
    <x v="2"/>
    <x v="2"/>
    <x v="0"/>
    <x v="0"/>
    <s v=""/>
    <x v="4"/>
    <x v="2"/>
    <n v="0"/>
    <x v="3"/>
    <x v="2"/>
    <n v="0"/>
    <n v="11"/>
    <n v="0"/>
    <n v="0"/>
    <x v="0"/>
    <n v="29.999999999999972"/>
    <n v="0"/>
    <x v="0"/>
    <n v="0"/>
    <n v="0"/>
    <s v=""/>
    <n v="0"/>
    <x v="0"/>
    <n v="6.2059090000000054"/>
    <n v="0"/>
    <x v="0"/>
    <n v="712.79524070526213"/>
    <n v="0"/>
    <n v="93.566012615384693"/>
    <n v="0"/>
    <n v="10.208333333333323"/>
    <n v="0"/>
    <n v="3377643.8356164386"/>
    <n v="0"/>
    <n v="0.1407351598173516"/>
    <n v="0"/>
    <n v="0"/>
    <n v="0"/>
    <n v="0"/>
    <n v="0"/>
    <s v="Revisar horas diligenciadas"/>
  </r>
  <r>
    <n v="463"/>
    <x v="0"/>
    <x v="0"/>
    <n v="48"/>
    <x v="1"/>
    <x v="0"/>
    <x v="0"/>
    <x v="1"/>
    <x v="3"/>
    <s v="Bogotá D.C."/>
    <x v="13"/>
    <x v="0"/>
    <d v="1899-12-30T06:00:00"/>
    <d v="1899-12-30T07:00:00"/>
    <x v="3"/>
    <d v="1899-12-30T19:00:00"/>
    <x v="4"/>
    <d v="1899-12-30T20:00:00"/>
    <x v="4"/>
    <x v="2"/>
    <x v="2"/>
    <x v="0"/>
    <x v="0"/>
    <s v=""/>
    <x v="2"/>
    <x v="1"/>
    <n v="3.461689587426326"/>
    <x v="2"/>
    <x v="1"/>
    <n v="3.461689587426326"/>
    <n v="11.999999999999998"/>
    <n v="0"/>
    <n v="0"/>
    <x v="0"/>
    <n v="60.000000000000071"/>
    <n v="207.70137524557981"/>
    <x v="1"/>
    <n v="6.9233791748526521"/>
    <n v="0"/>
    <s v=""/>
    <n v="0"/>
    <x v="0"/>
    <n v="17.594754999999992"/>
    <n v="60.907580176817262"/>
    <x v="2"/>
    <n v="3127.5674048616647"/>
    <n v="10826.667519383602"/>
    <n v="410.54428333333311"/>
    <n v="1421.1768707924025"/>
    <n v="20.416666666666689"/>
    <n v="70.67616240995423"/>
    <n v="7875799.0867579915"/>
    <n v="27263571.691291906"/>
    <n v="5.2505327245053274E-2"/>
    <n v="0.1817571446086127"/>
    <n v="0"/>
    <n v="0"/>
    <n v="3.461689587426326"/>
    <n v="3.461689587426326"/>
    <s v=""/>
  </r>
  <r>
    <n v="464"/>
    <x v="0"/>
    <x v="1"/>
    <n v="31"/>
    <x v="0"/>
    <x v="0"/>
    <x v="0"/>
    <x v="0"/>
    <x v="2"/>
    <s v="Bogotá D.C."/>
    <x v="7"/>
    <x v="0"/>
    <d v="1899-12-30T06:30:00"/>
    <d v="1899-12-30T07:00:00"/>
    <x v="3"/>
    <d v="1899-12-30T16:30:00"/>
    <x v="1"/>
    <d v="1899-12-30T17:20:00"/>
    <x v="3"/>
    <x v="2"/>
    <x v="2"/>
    <x v="0"/>
    <x v="0"/>
    <s v=""/>
    <x v="4"/>
    <x v="2"/>
    <n v="0"/>
    <x v="3"/>
    <x v="2"/>
    <n v="0"/>
    <n v="9.5"/>
    <n v="0"/>
    <n v="0"/>
    <x v="0"/>
    <n v="40.000000000000021"/>
    <n v="138.46758349705311"/>
    <x v="2"/>
    <n v="6.9233791748526521"/>
    <n v="0"/>
    <s v=""/>
    <n v="0"/>
    <x v="0"/>
    <n v="8.623818"/>
    <n v="29.852980974459726"/>
    <x v="0"/>
    <n v="825.42520189338461"/>
    <n v="2857.3658265936024"/>
    <n v="108.35053384615385"/>
    <n v="375.07591480731452"/>
    <n v="13.61111111111112"/>
    <n v="47.117441606636135"/>
    <n v="988949.77168949763"/>
    <n v="3423437.1271451763"/>
    <n v="2.0603120243531201E-2"/>
    <n v="7.1321606815524505E-2"/>
    <n v="0"/>
    <n v="0"/>
    <n v="3.461689587426326"/>
    <n v="3.461689587426326"/>
    <s v=""/>
  </r>
  <r>
    <n v="465"/>
    <x v="0"/>
    <x v="0"/>
    <n v="39"/>
    <x v="0"/>
    <x v="1"/>
    <x v="0"/>
    <x v="0"/>
    <x v="2"/>
    <s v="Bogotá D.C."/>
    <x v="4"/>
    <x v="2"/>
    <d v="1899-12-30T06:15:00"/>
    <d v="1899-12-30T08:30:00"/>
    <x v="1"/>
    <d v="1899-12-30T17:00:00"/>
    <x v="2"/>
    <d v="1899-12-30T19:00:00"/>
    <x v="2"/>
    <x v="1"/>
    <x v="1"/>
    <x v="3"/>
    <x v="1"/>
    <s v=""/>
    <x v="14"/>
    <x v="5"/>
    <n v="3.461689587426326"/>
    <x v="2"/>
    <x v="1"/>
    <n v="0"/>
    <n v="8.5"/>
    <n v="10"/>
    <n v="34.616895874263264"/>
    <x v="1"/>
    <n v="127.49999999999994"/>
    <n v="441.36542239685639"/>
    <x v="3"/>
    <n v="6.9233791748526521"/>
    <n v="6.9233791748526521"/>
    <n v="2.7149999999999999"/>
    <n v="9.3984872298624751"/>
    <x v="1"/>
    <n v="24.811846000000003"/>
    <n v="85.890908943025551"/>
    <x v="2"/>
    <n v="122.02710470900877"/>
    <n v="422.41995775495764"/>
    <n v="15.029449294143358"/>
    <n v="52.027288126288006"/>
    <n v="43.38541666666665"/>
    <n v="150.18684512115252"/>
    <n v="3136000"/>
    <n v="10855858.546168959"/>
    <n v="6.5333333333333327E-2"/>
    <n v="0.22616371971185328"/>
    <n v="20"/>
    <n v="69.233791748526528"/>
    <n v="3.461689587426326"/>
    <n v="3.461689587426326"/>
    <s v=""/>
  </r>
  <r>
    <n v="466"/>
    <x v="0"/>
    <x v="1"/>
    <n v="49"/>
    <x v="1"/>
    <x v="1"/>
    <x v="0"/>
    <x v="0"/>
    <x v="1"/>
    <s v="Bogotá D.C."/>
    <x v="7"/>
    <x v="0"/>
    <d v="1899-12-30T07:00:00"/>
    <d v="1899-12-30T18:00:00"/>
    <x v="12"/>
    <d v="1899-12-30T18:00:00"/>
    <x v="0"/>
    <d v="1899-12-30T18:00:00"/>
    <x v="0"/>
    <x v="0"/>
    <x v="0"/>
    <x v="2"/>
    <x v="2"/>
    <s v=""/>
    <x v="0"/>
    <x v="0"/>
    <n v="0"/>
    <x v="0"/>
    <x v="0"/>
    <n v="0"/>
    <n v="0"/>
    <n v="15"/>
    <n v="0"/>
    <x v="2"/>
    <n v="330"/>
    <n v="0"/>
    <x v="3"/>
    <n v="0"/>
    <n v="0"/>
    <n v="0.85"/>
    <n v="0"/>
    <x v="3"/>
    <n v="4.311909"/>
    <n v="0"/>
    <x v="3"/>
    <n v="0"/>
    <n v="0"/>
    <n v="0"/>
    <n v="0"/>
    <n v="112.29166666666667"/>
    <n v="0"/>
    <n v="2925456.6210045661"/>
    <n v="0"/>
    <n v="0.12189402587519026"/>
    <n v="0"/>
    <n v="660"/>
    <n v="0"/>
    <n v="0"/>
    <n v="0"/>
    <s v="Revisar horario laboral"/>
  </r>
  <r>
    <n v="467"/>
    <x v="0"/>
    <x v="1"/>
    <n v="52"/>
    <x v="2"/>
    <x v="1"/>
    <x v="0"/>
    <x v="0"/>
    <x v="3"/>
    <s v="Bogotá D.C."/>
    <x v="0"/>
    <x v="0"/>
    <d v="1899-12-30T07:00:00"/>
    <d v="1899-12-30T07:30:00"/>
    <x v="3"/>
    <d v="1899-12-30T18:00:00"/>
    <x v="0"/>
    <d v="1899-12-30T19:00:00"/>
    <x v="2"/>
    <x v="1"/>
    <x v="1"/>
    <x v="1"/>
    <x v="1"/>
    <s v=""/>
    <x v="2"/>
    <x v="1"/>
    <n v="0"/>
    <x v="2"/>
    <x v="1"/>
    <n v="0"/>
    <n v="10.5"/>
    <n v="10"/>
    <n v="34.616895874263264"/>
    <x v="1"/>
    <n v="44.999999999999957"/>
    <n v="155.77603143418452"/>
    <x v="2"/>
    <n v="6.9233791748526521"/>
    <n v="6.9233791748526521"/>
    <n v="2.7666666666666666"/>
    <n v="9.5773411918795013"/>
    <x v="1"/>
    <n v="9.6757879999999972"/>
    <n v="33.494574569744586"/>
    <x v="0"/>
    <n v="64.658395187949964"/>
    <n v="223.82729336182285"/>
    <n v="7.9636411454268838"/>
    <n v="27.567653631124106"/>
    <n v="15.312499999999986"/>
    <n v="53.007121807465566"/>
    <n v="1234800"/>
    <n v="4274494.3025540272"/>
    <n v="8.2319999999999997E-3"/>
    <n v="2.8496628683693515E-2"/>
    <n v="0"/>
    <n v="0"/>
    <n v="3.461689587426326"/>
    <n v="3.461689587426326"/>
    <s v=""/>
  </r>
  <r>
    <n v="468"/>
    <x v="0"/>
    <x v="1"/>
    <n v="30"/>
    <x v="0"/>
    <x v="0"/>
    <x v="0"/>
    <x v="0"/>
    <x v="2"/>
    <s v="Bogotá D.C."/>
    <x v="2"/>
    <x v="0"/>
    <d v="1899-12-30T06:00:00"/>
    <d v="1899-12-30T06:00:00"/>
    <x v="2"/>
    <d v="1899-12-30T19:00:00"/>
    <x v="4"/>
    <d v="1899-12-30T19:30:00"/>
    <x v="2"/>
    <x v="1"/>
    <x v="1"/>
    <x v="0"/>
    <x v="0"/>
    <s v=""/>
    <x v="2"/>
    <x v="1"/>
    <n v="0"/>
    <x v="2"/>
    <x v="1"/>
    <n v="0"/>
    <n v="13"/>
    <n v="0"/>
    <n v="0"/>
    <x v="0"/>
    <n v="15.000000000000027"/>
    <n v="0"/>
    <x v="0"/>
    <n v="0"/>
    <n v="0"/>
    <s v=""/>
    <n v="0"/>
    <x v="0"/>
    <n v="3.05"/>
    <n v="0"/>
    <x v="3"/>
    <n v="3.6460770432692304"/>
    <n v="0"/>
    <n v="0.44906850961538464"/>
    <n v="0"/>
    <n v="5.1041666666666758"/>
    <n v="0"/>
    <n v="294000"/>
    <n v="0"/>
    <n v="6.1250000000000002E-3"/>
    <n v="0"/>
    <n v="0"/>
    <n v="0"/>
    <n v="0"/>
    <n v="0"/>
    <s v="Revisar horas diligenciadas"/>
  </r>
  <r>
    <n v="469"/>
    <x v="0"/>
    <x v="1"/>
    <n v="44"/>
    <x v="1"/>
    <x v="1"/>
    <x v="0"/>
    <x v="3"/>
    <x v="1"/>
    <s v="Bogotá D.C."/>
    <x v="15"/>
    <x v="13"/>
    <d v="1899-12-30T08:00:00"/>
    <d v="1899-12-30T09:00:00"/>
    <x v="5"/>
    <d v="1899-12-30T14:00:00"/>
    <x v="11"/>
    <d v="1899-12-30T15:00:00"/>
    <x v="3"/>
    <x v="2"/>
    <x v="2"/>
    <x v="16"/>
    <x v="6"/>
    <s v=""/>
    <x v="4"/>
    <x v="2"/>
    <n v="0"/>
    <x v="3"/>
    <x v="2"/>
    <n v="0"/>
    <n v="5.0000000000000009"/>
    <n v="30"/>
    <n v="103.85068762278978"/>
    <x v="3"/>
    <n v="59.999999999999986"/>
    <n v="207.70137524557953"/>
    <x v="2"/>
    <n v="6.9233791748526521"/>
    <n v="6.9233791748526521"/>
    <n v="12.135000000000002"/>
    <n v="42.007603143418471"/>
    <x v="4"/>
    <n v="24.269999999999996"/>
    <n v="84.015206286836914"/>
    <x v="2"/>
    <n v="2191.0048491520979"/>
    <n v="7584.5786723104056"/>
    <n v="287.60515734265726"/>
    <n v="995.59977846318679"/>
    <n v="20.416666666666661"/>
    <n v="70.676162409954131"/>
    <n v="1997791.5296803655"/>
    <n v="6915734.1361430334"/>
    <n v="8.3241313736681893E-2"/>
    <n v="0.28815558900595972"/>
    <n v="0"/>
    <n v="0"/>
    <n v="3.461689587426326"/>
    <n v="3.461689587426326"/>
    <s v=""/>
  </r>
  <r>
    <n v="470"/>
    <x v="0"/>
    <x v="1"/>
    <n v="42"/>
    <x v="1"/>
    <x v="0"/>
    <x v="0"/>
    <x v="5"/>
    <x v="4"/>
    <s v="Bogotá D.C."/>
    <x v="4"/>
    <x v="0"/>
    <d v="1899-12-30T07:00:00"/>
    <d v="1899-12-30T08:00:00"/>
    <x v="1"/>
    <d v="1899-12-30T17:00:00"/>
    <x v="2"/>
    <d v="1899-12-30T18:00:00"/>
    <x v="2"/>
    <x v="1"/>
    <x v="1"/>
    <x v="0"/>
    <x v="0"/>
    <s v=""/>
    <x v="2"/>
    <x v="1"/>
    <n v="0"/>
    <x v="2"/>
    <x v="1"/>
    <n v="0"/>
    <n v="9.0000000000000018"/>
    <n v="0"/>
    <n v="0"/>
    <x v="0"/>
    <n v="59.999999999999943"/>
    <n v="207.70137524557936"/>
    <x v="2"/>
    <n v="6.9233791748526521"/>
    <n v="0"/>
    <s v=""/>
    <n v="0"/>
    <x v="0"/>
    <n v="14.600259999999992"/>
    <n v="50.541568015717061"/>
    <x v="1"/>
    <n v="87.268316084855726"/>
    <n v="302.09582110317444"/>
    <n v="10.74838852163461"/>
    <n v="37.207584626955168"/>
    <n v="20.416666666666647"/>
    <n v="70.676162409954088"/>
    <n v="1445500"/>
    <n v="5003872.298624754"/>
    <n v="1.3384259259259259E-2"/>
    <n v="4.633215091319217E-2"/>
    <n v="0"/>
    <n v="0"/>
    <n v="3.461689587426326"/>
    <n v="3.461689587426326"/>
    <s v=""/>
  </r>
  <r>
    <n v="471"/>
    <x v="0"/>
    <x v="1"/>
    <n v="39"/>
    <x v="0"/>
    <x v="1"/>
    <x v="0"/>
    <x v="0"/>
    <x v="0"/>
    <s v="Chía"/>
    <x v="10"/>
    <x v="0"/>
    <d v="1899-12-30T04:00:00"/>
    <d v="1899-12-30T06:00:00"/>
    <x v="2"/>
    <d v="1899-12-30T16:25:00"/>
    <x v="1"/>
    <d v="1899-12-30T18:15:00"/>
    <x v="2"/>
    <x v="1"/>
    <x v="1"/>
    <x v="4"/>
    <x v="1"/>
    <s v=""/>
    <x v="2"/>
    <x v="1"/>
    <n v="0"/>
    <x v="2"/>
    <x v="1"/>
    <n v="0"/>
    <n v="10.416666666666668"/>
    <n v="45"/>
    <n v="155.77603143418466"/>
    <x v="3"/>
    <n v="114.99999999999997"/>
    <n v="398.09430255402742"/>
    <x v="1"/>
    <n v="6.9233791748526521"/>
    <n v="6.9233791748526521"/>
    <n v="12.75"/>
    <n v="44.13654223968566"/>
    <x v="4"/>
    <n v="25.522336999999993"/>
    <n v="88.350408239685635"/>
    <x v="2"/>
    <n v="382.65108650504334"/>
    <n v="1324.6192817718788"/>
    <n v="47.129161309617125"/>
    <n v="163.14652696963728"/>
    <n v="39.131944444444436"/>
    <n v="135.46264461907876"/>
    <n v="5561500"/>
    <n v="19252186.640471511"/>
    <n v="7.1301282051282056E-2"/>
    <n v="0.24682290564707068"/>
    <n v="0"/>
    <n v="0"/>
    <n v="3.461689587426326"/>
    <n v="3.461689587426326"/>
    <s v=""/>
  </r>
  <r>
    <n v="472"/>
    <x v="0"/>
    <x v="0"/>
    <n v="43"/>
    <x v="1"/>
    <x v="3"/>
    <x v="0"/>
    <x v="5"/>
    <x v="4"/>
    <s v="Bogotá D.C."/>
    <x v="4"/>
    <x v="0"/>
    <d v="1899-12-30T08:30:00"/>
    <d v="1899-12-30T09:15:00"/>
    <x v="5"/>
    <d v="1899-12-30T16:30:00"/>
    <x v="1"/>
    <d v="1899-12-30T17:30:00"/>
    <x v="4"/>
    <x v="2"/>
    <x v="2"/>
    <x v="8"/>
    <x v="1"/>
    <s v=""/>
    <x v="3"/>
    <x v="2"/>
    <n v="0"/>
    <x v="4"/>
    <x v="2"/>
    <n v="0"/>
    <n v="7.25"/>
    <n v="22.5"/>
    <n v="77.88801571709233"/>
    <x v="2"/>
    <n v="52.499999999999972"/>
    <n v="181.73870333988202"/>
    <x v="2"/>
    <n v="6.9233791748526521"/>
    <n v="6.9233791748526521"/>
    <n v="6.375"/>
    <n v="22.06827111984283"/>
    <x v="4"/>
    <n v="14.600259999999992"/>
    <n v="50.541568015717061"/>
    <x v="1"/>
    <n v="1597.5692190374341"/>
    <n v="5530.2887307346928"/>
    <n v="208.60943205128186"/>
    <n v="722.14109877084206"/>
    <n v="17.864583333333325"/>
    <n v="61.841642108709856"/>
    <n v="5124863.01369863"/>
    <n v="17740684.93150685"/>
    <n v="4.7452435312024352E-2"/>
    <n v="0.16426560121765602"/>
    <n v="0"/>
    <n v="0"/>
    <n v="3.461689587426326"/>
    <n v="3.461689587426326"/>
    <s v=""/>
  </r>
  <r>
    <n v="473"/>
    <x v="0"/>
    <x v="1"/>
    <n v="58"/>
    <x v="2"/>
    <x v="0"/>
    <x v="0"/>
    <x v="1"/>
    <x v="3"/>
    <s v="Bogotá D.C."/>
    <x v="2"/>
    <x v="0"/>
    <d v="1899-12-30T07:00:00"/>
    <d v="1899-12-30T07:25:00"/>
    <x v="3"/>
    <d v="1899-12-30T17:00:00"/>
    <x v="2"/>
    <d v="1899-12-30T17:30:00"/>
    <x v="7"/>
    <x v="2"/>
    <x v="4"/>
    <x v="0"/>
    <x v="0"/>
    <s v=""/>
    <x v="9"/>
    <x v="5"/>
    <n v="0"/>
    <x v="9"/>
    <x v="4"/>
    <n v="0"/>
    <n v="9.5833333333333339"/>
    <n v="0"/>
    <n v="0"/>
    <x v="0"/>
    <n v="27.499999999999943"/>
    <n v="95.196463654223763"/>
    <x v="0"/>
    <n v="6.9233791748526521"/>
    <n v="0"/>
    <s v=""/>
    <n v="0"/>
    <x v="0"/>
    <n v="6.1"/>
    <n v="21.116306483300587"/>
    <x v="0"/>
    <n v="542.15478333333328"/>
    <n v="1876.7715682383757"/>
    <n v="71.166666666666657"/>
    <n v="246.35690897184017"/>
    <n v="9.3576388888888697"/>
    <n v="32.393241104562257"/>
    <n v="1225000"/>
    <n v="4240569.7445972497"/>
    <n v="8.1666666666666658E-3"/>
    <n v="2.827046496398166E-2"/>
    <n v="0"/>
    <n v="0"/>
    <n v="3.461689587426326"/>
    <n v="3.461689587426326"/>
    <s v=""/>
  </r>
  <r>
    <n v="474"/>
    <x v="0"/>
    <x v="0"/>
    <n v="38"/>
    <x v="0"/>
    <x v="0"/>
    <x v="0"/>
    <x v="0"/>
    <x v="1"/>
    <s v="Bogotá D.C."/>
    <x v="7"/>
    <x v="13"/>
    <d v="1899-12-30T20:00:00"/>
    <d v="1899-12-30T08:00:00"/>
    <x v="1"/>
    <d v="1899-12-30T18:00:00"/>
    <x v="0"/>
    <d v="1899-12-30T20:00:00"/>
    <x v="2"/>
    <x v="1"/>
    <x v="1"/>
    <x v="14"/>
    <x v="1"/>
    <s v=""/>
    <x v="2"/>
    <x v="1"/>
    <n v="0"/>
    <x v="2"/>
    <x v="1"/>
    <n v="0"/>
    <n v="10"/>
    <n v="22.5"/>
    <n v="0"/>
    <x v="2"/>
    <n v="420"/>
    <n v="0"/>
    <x v="3"/>
    <n v="0"/>
    <n v="0"/>
    <n v="9.1012500000000021"/>
    <n v="0"/>
    <x v="4"/>
    <n v="16.949946999999995"/>
    <n v="0"/>
    <x v="2"/>
    <n v="1462.4869553581373"/>
    <n v="0"/>
    <n v="191.59522465444715"/>
    <n v="0"/>
    <n v="142.91666666666666"/>
    <n v="0"/>
    <n v="7105000"/>
    <n v="0"/>
    <n v="0.29604166666666665"/>
    <n v="0"/>
    <n v="0"/>
    <n v="0"/>
    <n v="0"/>
    <n v="0"/>
    <s v="Revisar horas diligenciadas"/>
  </r>
  <r>
    <n v="475"/>
    <x v="0"/>
    <x v="0"/>
    <n v="32"/>
    <x v="0"/>
    <x v="0"/>
    <x v="0"/>
    <x v="1"/>
    <x v="0"/>
    <s v="Bogotá D.C."/>
    <x v="16"/>
    <x v="0"/>
    <d v="1899-12-30T07:30:00"/>
    <d v="1899-12-30T07:50:00"/>
    <x v="3"/>
    <d v="1899-12-30T17:30:00"/>
    <x v="2"/>
    <d v="1899-12-30T18:10:00"/>
    <x v="4"/>
    <x v="2"/>
    <x v="2"/>
    <x v="0"/>
    <x v="0"/>
    <s v=""/>
    <x v="3"/>
    <x v="2"/>
    <n v="0"/>
    <x v="4"/>
    <x v="2"/>
    <n v="0"/>
    <n v="9.6666666666666661"/>
    <n v="0"/>
    <n v="0"/>
    <x v="0"/>
    <n v="30.000000000000092"/>
    <n v="103.8506876227901"/>
    <x v="2"/>
    <n v="6.9233791748526521"/>
    <n v="0"/>
    <s v=""/>
    <n v="0"/>
    <x v="0"/>
    <n v="4.4969639999999913"/>
    <n v="15.56709345383101"/>
    <x v="3"/>
    <n v="399.68041689799918"/>
    <n v="1383.5695374740167"/>
    <n v="52.464579999999899"/>
    <n v="181.61609029469511"/>
    <n v="10.208333333333366"/>
    <n v="35.338081204977193"/>
    <n v="7277283.1050228309"/>
    <n v="25191695.149411056"/>
    <n v="9.3298501346446544E-2"/>
    <n v="0.32297045063347507"/>
    <n v="0"/>
    <n v="0"/>
    <n v="3.461689587426326"/>
    <n v="3.461689587426326"/>
    <s v=""/>
  </r>
  <r>
    <n v="476"/>
    <x v="0"/>
    <x v="1"/>
    <n v="45"/>
    <x v="1"/>
    <x v="1"/>
    <x v="0"/>
    <x v="0"/>
    <x v="1"/>
    <s v="Bogotá D.C."/>
    <x v="3"/>
    <x v="13"/>
    <d v="1899-12-30T13:00:00"/>
    <d v="1899-12-30T14:00:00"/>
    <x v="6"/>
    <d v="1899-12-30T18:00:00"/>
    <x v="0"/>
    <d v="1899-12-30T19:00:00"/>
    <x v="3"/>
    <x v="2"/>
    <x v="2"/>
    <x v="11"/>
    <x v="1"/>
    <s v=""/>
    <x v="4"/>
    <x v="2"/>
    <n v="0"/>
    <x v="3"/>
    <x v="2"/>
    <n v="0"/>
    <n v="3.9999999999999991"/>
    <n v="22.5"/>
    <n v="77.88801571709233"/>
    <x v="2"/>
    <n v="60.000000000000028"/>
    <n v="207.70137524557967"/>
    <x v="1"/>
    <n v="6.9233791748526521"/>
    <n v="6.9233791748526521"/>
    <n v="10.2525"/>
    <n v="35.490972495088407"/>
    <x v="4"/>
    <n v="22.7"/>
    <n v="78.580353634577605"/>
    <x v="2"/>
    <n v="1252.6883474499198"/>
    <n v="4336.4182086576793"/>
    <n v="163.93933042868591"/>
    <n v="567.50707311462588"/>
    <n v="20.416666666666675"/>
    <n v="70.676162409954188"/>
    <n v="4638219.1780821923"/>
    <n v="16056075.032968218"/>
    <n v="0.19325913242009135"/>
    <n v="0.66900312637367576"/>
    <n v="0"/>
    <n v="0"/>
    <n v="3.461689587426326"/>
    <n v="3.461689587426326"/>
    <s v=""/>
  </r>
  <r>
    <n v="477"/>
    <x v="0"/>
    <x v="1"/>
    <n v="52"/>
    <x v="2"/>
    <x v="0"/>
    <x v="0"/>
    <x v="5"/>
    <x v="3"/>
    <s v="Bogotá D.C."/>
    <x v="15"/>
    <x v="0"/>
    <d v="1899-12-30T06:50:00"/>
    <d v="1899-12-30T07:50:00"/>
    <x v="3"/>
    <d v="1899-12-30T17:00:00"/>
    <x v="2"/>
    <d v="1899-12-30T18:30:00"/>
    <x v="4"/>
    <x v="2"/>
    <x v="2"/>
    <x v="0"/>
    <x v="0"/>
    <s v=""/>
    <x v="3"/>
    <x v="2"/>
    <n v="0"/>
    <x v="4"/>
    <x v="2"/>
    <n v="0"/>
    <n v="9.1666666666666679"/>
    <n v="0"/>
    <n v="0"/>
    <x v="0"/>
    <n v="75.000000000000014"/>
    <n v="259.62671905697448"/>
    <x v="1"/>
    <n v="6.9233791748526521"/>
    <n v="0"/>
    <s v=""/>
    <n v="0"/>
    <x v="0"/>
    <n v="29.193024500000007"/>
    <n v="101.05718893713166"/>
    <x v="2"/>
    <n v="1729.7418440046113"/>
    <n v="5987.8293303263754"/>
    <n v="227.05685722222228"/>
    <n v="786.0003583999129"/>
    <n v="25.520833333333339"/>
    <n v="88.34520301244271"/>
    <n v="2919863.01369863"/>
    <n v="10107659.391231799"/>
    <n v="1.9465753424657534E-2"/>
    <n v="6.7384395941545328E-2"/>
    <n v="0"/>
    <n v="0"/>
    <n v="3.461689587426326"/>
    <n v="3.461689587426326"/>
    <s v=""/>
  </r>
  <r>
    <n v="478"/>
    <x v="0"/>
    <x v="0"/>
    <n v="32"/>
    <x v="0"/>
    <x v="0"/>
    <x v="0"/>
    <x v="0"/>
    <x v="0"/>
    <s v="Bogotá D.C."/>
    <x v="13"/>
    <x v="5"/>
    <d v="1899-12-30T08:00:00"/>
    <d v="1899-12-30T08:05:00"/>
    <x v="1"/>
    <d v="1899-12-30T16:00:00"/>
    <x v="1"/>
    <d v="1899-12-30T16:05:00"/>
    <x v="6"/>
    <x v="1"/>
    <x v="3"/>
    <x v="0"/>
    <x v="0"/>
    <s v=""/>
    <x v="6"/>
    <x v="3"/>
    <n v="0"/>
    <x v="6"/>
    <x v="3"/>
    <n v="0"/>
    <n v="7.9166666666666652"/>
    <n v="0"/>
    <n v="0"/>
    <x v="0"/>
    <n v="5.0000000000000222"/>
    <n v="17.308447937131707"/>
    <x v="0"/>
    <n v="6.9233791748526521"/>
    <n v="0"/>
    <s v=""/>
    <n v="0"/>
    <x v="0"/>
    <n v="0.28333333333333455"/>
    <n v="0.98081204977079661"/>
    <x v="4"/>
    <n v="0"/>
    <n v="0"/>
    <n v="0"/>
    <n v="0"/>
    <n v="1.7013888888888964"/>
    <n v="5.889680200829539"/>
    <n v="0"/>
    <n v="0"/>
    <n v="0"/>
    <n v="0"/>
    <n v="10.000000000000044"/>
    <n v="34.616895874263413"/>
    <n v="3.461689587426326"/>
    <n v="3.461689587426326"/>
    <s v=""/>
  </r>
  <r>
    <n v="479"/>
    <x v="0"/>
    <x v="1"/>
    <n v="29"/>
    <x v="3"/>
    <x v="0"/>
    <x v="0"/>
    <x v="0"/>
    <x v="1"/>
    <s v="Chía"/>
    <x v="10"/>
    <x v="0"/>
    <d v="1899-12-30T07:00:00"/>
    <d v="1899-12-30T08:30:00"/>
    <x v="1"/>
    <d v="1899-12-30T17:00:00"/>
    <x v="2"/>
    <d v="1899-12-30T18:30:00"/>
    <x v="3"/>
    <x v="2"/>
    <x v="2"/>
    <x v="0"/>
    <x v="0"/>
    <s v=""/>
    <x v="4"/>
    <x v="2"/>
    <n v="0"/>
    <x v="3"/>
    <x v="2"/>
    <n v="0"/>
    <n v="8.5"/>
    <n v="0"/>
    <n v="0"/>
    <x v="0"/>
    <n v="90"/>
    <n v="311.55206286836932"/>
    <x v="1"/>
    <n v="6.9233791748526521"/>
    <n v="0"/>
    <s v=""/>
    <n v="0"/>
    <x v="0"/>
    <n v="25.522336999999993"/>
    <n v="88.350408239685635"/>
    <x v="2"/>
    <n v="2442.8600152526406"/>
    <n v="8456.4230783401817"/>
    <n v="320.66525974358962"/>
    <n v="1110.0435907037424"/>
    <n v="30.625"/>
    <n v="106.01424361493123"/>
    <n v="2788972.6027397257"/>
    <n v="9654557.418521408"/>
    <n v="0.11620719178082191"/>
    <n v="0.40227322577172536"/>
    <n v="0"/>
    <n v="0"/>
    <n v="3.461689587426326"/>
    <n v="3.461689587426326"/>
    <s v=""/>
  </r>
  <r>
    <n v="480"/>
    <x v="0"/>
    <x v="1"/>
    <n v="28"/>
    <x v="3"/>
    <x v="0"/>
    <x v="0"/>
    <x v="0"/>
    <x v="2"/>
    <s v="Bogotá D.C."/>
    <x v="13"/>
    <x v="5"/>
    <d v="1899-12-30T07:00:00"/>
    <d v="1899-12-30T17:00:00"/>
    <x v="9"/>
    <d v="1899-12-30T16:30:00"/>
    <x v="1"/>
    <d v="1899-12-30T18:00:00"/>
    <x v="2"/>
    <x v="1"/>
    <x v="1"/>
    <x v="2"/>
    <x v="2"/>
    <s v=""/>
    <x v="2"/>
    <x v="1"/>
    <n v="0"/>
    <x v="0"/>
    <x v="0"/>
    <n v="0"/>
    <n v="23.5"/>
    <n v="20"/>
    <n v="0"/>
    <x v="2"/>
    <n v="345"/>
    <n v="0"/>
    <x v="3"/>
    <n v="0"/>
    <n v="0"/>
    <n v="1.1333333333333333"/>
    <n v="0"/>
    <x v="1"/>
    <n v="28.4"/>
    <n v="0"/>
    <x v="2"/>
    <n v="130.38212115384613"/>
    <n v="0"/>
    <n v="16.058493589743591"/>
    <n v="0"/>
    <n v="117.39583333333333"/>
    <n v="0"/>
    <n v="1967840"/>
    <n v="0"/>
    <n v="4.0996666666666667E-2"/>
    <n v="0"/>
    <n v="40"/>
    <n v="0"/>
    <n v="0"/>
    <n v="0"/>
    <s v="Revisar horario laboral"/>
  </r>
  <r>
    <n v="481"/>
    <x v="0"/>
    <x v="1"/>
    <n v="43"/>
    <x v="1"/>
    <x v="1"/>
    <x v="0"/>
    <x v="3"/>
    <x v="2"/>
    <s v="Bogotá D.C."/>
    <x v="5"/>
    <x v="0"/>
    <d v="1899-12-30T08:00:00"/>
    <d v="1899-12-30T09:00:00"/>
    <x v="5"/>
    <d v="1899-12-30T17:00:00"/>
    <x v="2"/>
    <d v="1899-12-30T18:00:00"/>
    <x v="3"/>
    <x v="2"/>
    <x v="2"/>
    <x v="1"/>
    <x v="1"/>
    <s v=""/>
    <x v="4"/>
    <x v="2"/>
    <n v="0"/>
    <x v="13"/>
    <x v="0"/>
    <n v="3.461689587426326"/>
    <n v="8"/>
    <n v="15"/>
    <n v="51.925343811394889"/>
    <x v="2"/>
    <n v="59.999999999999986"/>
    <n v="207.70137524557953"/>
    <x v="2"/>
    <n v="6.9233791748526521"/>
    <n v="6.9233791748526521"/>
    <n v="4.1500000000000004"/>
    <n v="14.366011787819254"/>
    <x v="5"/>
    <n v="12.411818000000011"/>
    <n v="42.965861131630682"/>
    <x v="1"/>
    <n v="890.47696243519158"/>
    <n v="3082.5548287049264"/>
    <n v="116.08191808992953"/>
    <n v="401.8395671403847"/>
    <n v="20.416666666666661"/>
    <n v="70.676162409954131"/>
    <n v="24771849.315068495"/>
    <n v="85752452.835266575"/>
    <n v="0.51608019406392702"/>
    <n v="1.7865094340680538"/>
    <n v="0"/>
    <n v="0"/>
    <n v="3.461689587426326"/>
    <n v="3.461689587426326"/>
    <s v=""/>
  </r>
  <r>
    <n v="482"/>
    <x v="0"/>
    <x v="0"/>
    <n v="35"/>
    <x v="0"/>
    <x v="3"/>
    <x v="0"/>
    <x v="3"/>
    <x v="1"/>
    <s v="Bogotá D.C."/>
    <x v="15"/>
    <x v="5"/>
    <d v="1899-12-30T07:00:00"/>
    <d v="1899-12-30T09:00:00"/>
    <x v="5"/>
    <d v="1899-12-30T17:00:00"/>
    <x v="2"/>
    <d v="1899-12-30T19:00:00"/>
    <x v="2"/>
    <x v="1"/>
    <x v="1"/>
    <x v="2"/>
    <x v="2"/>
    <s v=""/>
    <x v="2"/>
    <x v="1"/>
    <n v="0"/>
    <x v="2"/>
    <x v="1"/>
    <n v="0"/>
    <n v="8"/>
    <n v="15"/>
    <n v="51.925343811394889"/>
    <x v="2"/>
    <n v="119.99999999999993"/>
    <n v="415.40275049115888"/>
    <x v="1"/>
    <n v="6.9233791748526521"/>
    <n v="6.9233791748526521"/>
    <n v="0.85"/>
    <n v="2.942436149312377"/>
    <x v="3"/>
    <n v="48.694999999999972"/>
    <n v="168.56697445972486"/>
    <x v="2"/>
    <n v="171.58677652644218"/>
    <n v="593.98015764163279"/>
    <n v="21.13345853365383"/>
    <n v="73.157473352255494"/>
    <n v="40.833333333333307"/>
    <n v="141.35232481990823"/>
    <n v="882000"/>
    <n v="3053210.2161100195"/>
    <n v="3.6749999999999998E-2"/>
    <n v="0.12721709233791748"/>
    <n v="30"/>
    <n v="103.85068762278978"/>
    <n v="0"/>
    <n v="3.461689587426326"/>
    <s v=""/>
  </r>
  <r>
    <n v="483"/>
    <x v="0"/>
    <x v="0"/>
    <n v="26"/>
    <x v="3"/>
    <x v="0"/>
    <x v="0"/>
    <x v="1"/>
    <x v="0"/>
    <s v="Bogotá D.C."/>
    <x v="12"/>
    <x v="0"/>
    <d v="1899-12-30T07:00:00"/>
    <d v="1899-12-30T08:00:00"/>
    <x v="1"/>
    <d v="1899-12-30T18:00:00"/>
    <x v="0"/>
    <d v="1899-12-30T19:00:00"/>
    <x v="1"/>
    <x v="1"/>
    <x v="1"/>
    <x v="0"/>
    <x v="0"/>
    <s v=""/>
    <x v="7"/>
    <x v="4"/>
    <n v="3.461689587426326"/>
    <x v="0"/>
    <x v="0"/>
    <n v="3.461689587426326"/>
    <n v="10"/>
    <n v="0"/>
    <n v="0"/>
    <x v="0"/>
    <n v="59.999999999999943"/>
    <n v="207.70137524557936"/>
    <x v="2"/>
    <n v="6.9233791748526521"/>
    <n v="0"/>
    <s v=""/>
    <n v="0"/>
    <x v="0"/>
    <n v="10.130378999999991"/>
    <n v="35.068227500982282"/>
    <x v="1"/>
    <n v="243.37428053521714"/>
    <n v="842.48621277613472"/>
    <n v="29.975155253623164"/>
    <n v="103.76468282295484"/>
    <n v="20.416666666666647"/>
    <n v="70.676162409954088"/>
    <n v="1445500"/>
    <n v="5003872.298624754"/>
    <n v="1.8532051282051282E-2"/>
    <n v="6.4152208956727616E-2"/>
    <n v="0"/>
    <n v="0"/>
    <n v="3.461689587426326"/>
    <n v="3.461689587426326"/>
    <s v=""/>
  </r>
  <r>
    <n v="484"/>
    <x v="0"/>
    <x v="1"/>
    <n v="39"/>
    <x v="0"/>
    <x v="1"/>
    <x v="0"/>
    <x v="0"/>
    <x v="1"/>
    <s v="Madrid "/>
    <x v="10"/>
    <x v="0"/>
    <d v="1899-12-30T06:00:00"/>
    <d v="1899-12-30T08:30:00"/>
    <x v="1"/>
    <d v="1899-12-30T16:00:00"/>
    <x v="1"/>
    <d v="1899-12-30T18:00:00"/>
    <x v="3"/>
    <x v="2"/>
    <x v="2"/>
    <x v="4"/>
    <x v="1"/>
    <s v=""/>
    <x v="4"/>
    <x v="2"/>
    <n v="0"/>
    <x v="3"/>
    <x v="2"/>
    <n v="0"/>
    <n v="7.4999999999999982"/>
    <n v="50"/>
    <n v="173.08447937131629"/>
    <x v="3"/>
    <n v="135.00000000000006"/>
    <n v="467.32809430255423"/>
    <x v="3"/>
    <n v="6.9233791748526521"/>
    <n v="6.9233791748526521"/>
    <n v="14.166666666666664"/>
    <n v="49.040602488539612"/>
    <x v="4"/>
    <n v="48.549166666666686"/>
    <n v="168.06214472822535"/>
    <x v="2"/>
    <n v="1437.311835015794"/>
    <n v="4975.5274131587994"/>
    <n v="185.91336244271034"/>
    <n v="643.574350931347"/>
    <n v="45.937500000000021"/>
    <n v="159.02136542239694"/>
    <n v="8893835.6164383572"/>
    <n v="30787698.145706061"/>
    <n v="0.37057648401826487"/>
    <n v="1.2828207560710858"/>
    <n v="0"/>
    <n v="0"/>
    <n v="3.461689587426326"/>
    <n v="3.461689587426326"/>
    <s v="Revisar lugar de origen y destino"/>
  </r>
  <r>
    <n v="485"/>
    <x v="0"/>
    <x v="1"/>
    <n v="46"/>
    <x v="1"/>
    <x v="1"/>
    <x v="0"/>
    <x v="3"/>
    <x v="1"/>
    <s v="Bogotá D.C."/>
    <x v="7"/>
    <x v="0"/>
    <d v="1899-12-30T01:00:00"/>
    <d v="1899-12-30T01:00:00"/>
    <x v="18"/>
    <d v="1899-12-30T13:00:00"/>
    <x v="10"/>
    <d v="1899-12-30T12:00:00"/>
    <x v="3"/>
    <x v="2"/>
    <x v="2"/>
    <x v="0"/>
    <x v="0"/>
    <s v=""/>
    <x v="4"/>
    <x v="2"/>
    <n v="0"/>
    <x v="3"/>
    <x v="2"/>
    <n v="0"/>
    <n v="11.999999999999998"/>
    <n v="0"/>
    <n v="0"/>
    <x v="0"/>
    <n v="690"/>
    <n v="0"/>
    <x v="3"/>
    <n v="0"/>
    <n v="0"/>
    <s v=""/>
    <n v="0"/>
    <x v="0"/>
    <n v="4.311909"/>
    <n v="0"/>
    <x v="3"/>
    <n v="495.25512113603077"/>
    <n v="0"/>
    <n v="65.010320307692311"/>
    <n v="0"/>
    <n v="234.79166666666666"/>
    <n v="0"/>
    <n v="3780383.5616438352"/>
    <n v="0"/>
    <n v="0.15751598173515979"/>
    <n v="0"/>
    <n v="0"/>
    <n v="0"/>
    <n v="0"/>
    <n v="0"/>
    <s v="Revisar horas diligenciadas"/>
  </r>
  <r>
    <n v="486"/>
    <x v="0"/>
    <x v="1"/>
    <n v="46"/>
    <x v="1"/>
    <x v="1"/>
    <x v="0"/>
    <x v="0"/>
    <x v="1"/>
    <s v="Bogotá D.C."/>
    <x v="0"/>
    <x v="0"/>
    <d v="1899-12-30T12:00:00"/>
    <d v="1899-12-30T13:30:00"/>
    <x v="14"/>
    <d v="1899-12-30T19:00:00"/>
    <x v="4"/>
    <d v="1899-12-30T20:15:00"/>
    <x v="0"/>
    <x v="0"/>
    <x v="0"/>
    <x v="0"/>
    <x v="0"/>
    <s v=""/>
    <x v="0"/>
    <x v="0"/>
    <n v="0"/>
    <x v="0"/>
    <x v="0"/>
    <n v="0"/>
    <n v="5.4999999999999991"/>
    <n v="0"/>
    <n v="0"/>
    <x v="0"/>
    <n v="82.500000000000028"/>
    <n v="285.58939096267198"/>
    <x v="1"/>
    <n v="6.9233791748526521"/>
    <n v="0"/>
    <s v=""/>
    <n v="0"/>
    <x v="0"/>
    <n v="9.6757879999999972"/>
    <n v="33.494574569744586"/>
    <x v="0"/>
    <n v="0"/>
    <n v="0"/>
    <n v="0"/>
    <n v="0"/>
    <n v="28.072916666666675"/>
    <n v="97.179723313686992"/>
    <n v="498054.79452054796"/>
    <n v="1724111.0961595392"/>
    <n v="2.0752283105022831E-2"/>
    <n v="7.1837962339980799E-2"/>
    <n v="165.00000000000006"/>
    <n v="571.17878192534397"/>
    <n v="0"/>
    <n v="3.461689587426326"/>
    <s v=""/>
  </r>
  <r>
    <n v="487"/>
    <x v="0"/>
    <x v="1"/>
    <n v="35"/>
    <x v="0"/>
    <x v="0"/>
    <x v="0"/>
    <x v="0"/>
    <x v="0"/>
    <s v="Bogotá D.C."/>
    <x v="12"/>
    <x v="0"/>
    <d v="1899-12-30T08:00:00"/>
    <d v="1899-12-30T08:20:00"/>
    <x v="1"/>
    <d v="1899-12-30T19:00:00"/>
    <x v="4"/>
    <d v="1899-12-30T20:00:00"/>
    <x v="2"/>
    <x v="1"/>
    <x v="1"/>
    <x v="0"/>
    <x v="0"/>
    <s v=""/>
    <x v="2"/>
    <x v="1"/>
    <n v="0"/>
    <x v="2"/>
    <x v="1"/>
    <n v="0"/>
    <n v="10.666666666666664"/>
    <n v="0"/>
    <n v="0"/>
    <x v="0"/>
    <n v="40.000000000000099"/>
    <n v="138.4675834970534"/>
    <x v="2"/>
    <n v="6.9233791748526521"/>
    <n v="0"/>
    <s v=""/>
    <n v="0"/>
    <x v="0"/>
    <n v="9.6218561666666815"/>
    <n v="33.307879303863835"/>
    <x v="0"/>
    <n v="34.506913655332987"/>
    <n v="119.4522236948855"/>
    <n v="4.2500386313101028"/>
    <n v="14.712314476165817"/>
    <n v="13.611111111111144"/>
    <n v="47.11744160663622"/>
    <n v="867300"/>
    <n v="3002323.3791748527"/>
    <n v="1.1119230769230768E-2"/>
    <n v="3.8491325374036565E-2"/>
    <n v="0"/>
    <n v="0"/>
    <n v="3.461689587426326"/>
    <n v="3.461689587426326"/>
    <s v=""/>
  </r>
  <r>
    <n v="488"/>
    <x v="0"/>
    <x v="0"/>
    <n v="35"/>
    <x v="0"/>
    <x v="0"/>
    <x v="0"/>
    <x v="0"/>
    <x v="0"/>
    <s v="Bogotá D.C."/>
    <x v="18"/>
    <x v="0"/>
    <d v="1899-12-30T07:00:00"/>
    <d v="1899-12-30T08:00:00"/>
    <x v="1"/>
    <d v="1899-12-30T17:30:00"/>
    <x v="2"/>
    <d v="1899-12-30T19:00:00"/>
    <x v="2"/>
    <x v="1"/>
    <x v="1"/>
    <x v="0"/>
    <x v="0"/>
    <s v=""/>
    <x v="2"/>
    <x v="1"/>
    <n v="0"/>
    <x v="2"/>
    <x v="1"/>
    <n v="0"/>
    <n v="9.5"/>
    <n v="0"/>
    <n v="0"/>
    <x v="0"/>
    <n v="74.999999999999972"/>
    <n v="259.62671905697437"/>
    <x v="1"/>
    <n v="6.9233791748526521"/>
    <n v="0"/>
    <s v=""/>
    <n v="0"/>
    <x v="0"/>
    <n v="7.6920599999999979"/>
    <n v="26.62752400785854"/>
    <x v="0"/>
    <n v="36.781433942884604"/>
    <n v="127.32590689069286"/>
    <n v="4.530179567307691"/>
    <n v="15.682075437320533"/>
    <n v="25.520833333333325"/>
    <n v="88.345203012442667"/>
    <n v="1176000"/>
    <n v="4070946.9548133593"/>
    <n v="1.5076923076923076E-2"/>
    <n v="5.2191627625812295E-2"/>
    <n v="0"/>
    <n v="0"/>
    <n v="3.461689587426326"/>
    <n v="3.461689587426326"/>
    <s v=""/>
  </r>
  <r>
    <n v="489"/>
    <x v="0"/>
    <x v="1"/>
    <n v="49"/>
    <x v="1"/>
    <x v="3"/>
    <x v="0"/>
    <x v="3"/>
    <x v="1"/>
    <s v="Bogotá D.C."/>
    <x v="19"/>
    <x v="0"/>
    <d v="1899-12-30T06:00:00"/>
    <d v="1899-12-30T08:00:00"/>
    <x v="1"/>
    <d v="1899-12-30T17:00:00"/>
    <x v="2"/>
    <d v="1899-12-30T19:00:00"/>
    <x v="2"/>
    <x v="1"/>
    <x v="1"/>
    <x v="3"/>
    <x v="1"/>
    <s v=""/>
    <x v="2"/>
    <x v="1"/>
    <n v="0"/>
    <x v="2"/>
    <x v="1"/>
    <n v="0"/>
    <n v="9.0000000000000018"/>
    <n v="30"/>
    <n v="103.85068762278978"/>
    <x v="3"/>
    <n v="119.99999999999993"/>
    <n v="415.40275049115888"/>
    <x v="1"/>
    <n v="6.9233791748526521"/>
    <n v="6.9233791748526521"/>
    <n v="8.1449999999999996"/>
    <n v="28.195461689587425"/>
    <x v="4"/>
    <n v="14.202759000000015"/>
    <n v="49.165542943025592"/>
    <x v="1"/>
    <n v="97.57975288139103"/>
    <n v="337.79081449314538"/>
    <n v="12.018395024311639"/>
    <n v="41.603952913235965"/>
    <n v="40.833333333333307"/>
    <n v="141.35232481990823"/>
    <n v="2940000"/>
    <n v="10177367.387033399"/>
    <n v="0.1225"/>
    <n v="0.42405697445972496"/>
    <n v="60"/>
    <n v="207.70137524557956"/>
    <n v="0"/>
    <n v="3.461689587426326"/>
    <s v=""/>
  </r>
  <r>
    <n v="490"/>
    <x v="0"/>
    <x v="0"/>
    <n v="33"/>
    <x v="0"/>
    <x v="0"/>
    <x v="0"/>
    <x v="1"/>
    <x v="0"/>
    <s v="Bogotá D.C."/>
    <x v="2"/>
    <x v="5"/>
    <d v="1899-12-30T08:30:00"/>
    <d v="1899-12-30T09:15:00"/>
    <x v="5"/>
    <d v="1899-12-30T16:00:00"/>
    <x v="1"/>
    <d v="1899-12-30T17:00:00"/>
    <x v="2"/>
    <x v="1"/>
    <x v="1"/>
    <x v="2"/>
    <x v="2"/>
    <s v=""/>
    <x v="2"/>
    <x v="1"/>
    <n v="0"/>
    <x v="4"/>
    <x v="2"/>
    <n v="3.461689587426326"/>
    <n v="6.7499999999999982"/>
    <n v="10"/>
    <n v="34.616895874263264"/>
    <x v="1"/>
    <n v="52.500000000000057"/>
    <n v="181.73870333988231"/>
    <x v="2"/>
    <n v="6.9233791748526521"/>
    <n v="6.9233791748526521"/>
    <n v="0.56666666666666665"/>
    <n v="1.9616240995415848"/>
    <x v="3"/>
    <n v="17.3398775"/>
    <n v="60.025273388998031"/>
    <x v="2"/>
    <n v="100.25642452677283"/>
    <n v="347.05662085692285"/>
    <n v="12.348066869491186"/>
    <n v="42.745174506961632"/>
    <n v="17.864583333333353"/>
    <n v="61.841642108709955"/>
    <n v="1445500"/>
    <n v="5003872.298624754"/>
    <n v="1.8532051282051282E-2"/>
    <n v="6.4152208956727616E-2"/>
    <n v="20"/>
    <n v="69.233791748526528"/>
    <n v="3.461689587426326"/>
    <n v="3.461689587426326"/>
    <s v=""/>
  </r>
  <r>
    <n v="491"/>
    <x v="0"/>
    <x v="1"/>
    <n v="38"/>
    <x v="0"/>
    <x v="0"/>
    <x v="0"/>
    <x v="1"/>
    <x v="3"/>
    <s v="Bogotá D.C."/>
    <x v="13"/>
    <x v="0"/>
    <d v="1899-12-30T06:30:00"/>
    <d v="1899-12-30T08:45:00"/>
    <x v="1"/>
    <d v="1899-12-30T17:00:00"/>
    <x v="2"/>
    <d v="1899-12-30T19:00:00"/>
    <x v="4"/>
    <x v="2"/>
    <x v="2"/>
    <x v="0"/>
    <x v="0"/>
    <s v=""/>
    <x v="3"/>
    <x v="2"/>
    <n v="0"/>
    <x v="4"/>
    <x v="2"/>
    <n v="0"/>
    <n v="8.2500000000000018"/>
    <n v="0"/>
    <n v="0"/>
    <x v="0"/>
    <n v="127.49999999999994"/>
    <n v="441.36542239685639"/>
    <x v="3"/>
    <n v="6.9233791748526521"/>
    <n v="0"/>
    <s v=""/>
    <n v="0"/>
    <x v="0"/>
    <n v="17.594754999999992"/>
    <n v="60.907580176817262"/>
    <x v="2"/>
    <n v="1042.5224682872215"/>
    <n v="3608.8891731278668"/>
    <n v="136.84809444444437"/>
    <n v="473.72562359746752"/>
    <n v="43.38541666666665"/>
    <n v="150.18684512115252"/>
    <n v="2886301.3698630142"/>
    <n v="9991479.3982291371"/>
    <n v="1.9242009132420093E-2"/>
    <n v="6.6609862654860907E-2"/>
    <n v="0"/>
    <n v="0"/>
    <n v="3.461689587426326"/>
    <n v="3.461689587426326"/>
    <s v=""/>
  </r>
  <r>
    <n v="492"/>
    <x v="0"/>
    <x v="0"/>
    <n v="31"/>
    <x v="0"/>
    <x v="0"/>
    <x v="0"/>
    <x v="0"/>
    <x v="1"/>
    <s v="Mosquera"/>
    <x v="10"/>
    <x v="0"/>
    <d v="1899-12-30T04:30:00"/>
    <d v="1899-12-30T07:00:00"/>
    <x v="3"/>
    <d v="1899-12-30T16:30:00"/>
    <x v="1"/>
    <d v="1899-12-30T18:45:00"/>
    <x v="5"/>
    <x v="1"/>
    <x v="1"/>
    <x v="11"/>
    <x v="1"/>
    <s v=""/>
    <x v="2"/>
    <x v="1"/>
    <n v="3.461689587426326"/>
    <x v="5"/>
    <x v="1"/>
    <n v="0"/>
    <n v="9.5"/>
    <n v="22.5"/>
    <n v="77.88801571709233"/>
    <x v="2"/>
    <n v="142.5"/>
    <n v="493.29076620825145"/>
    <x v="3"/>
    <n v="6.9233791748526521"/>
    <n v="6.9233791748526521"/>
    <n v="10.252500000000001"/>
    <n v="35.490972495088414"/>
    <x v="4"/>
    <n v="20.284398999999993"/>
    <n v="70.218292805500951"/>
    <x v="2"/>
    <n v="181.37362119021267"/>
    <n v="627.85917590796601"/>
    <n v="22.33885372822602"/>
    <n v="77.330177346039775"/>
    <n v="48.489583333333336"/>
    <n v="167.85588572364114"/>
    <n v="3087000"/>
    <n v="10686235.756385069"/>
    <n v="0.12862499999999999"/>
    <n v="0.44525982318271112"/>
    <n v="0"/>
    <n v="0"/>
    <n v="3.461689587426326"/>
    <n v="3.461689587426326"/>
    <s v=""/>
  </r>
  <r>
    <n v="493"/>
    <x v="0"/>
    <x v="1"/>
    <n v="35"/>
    <x v="0"/>
    <x v="3"/>
    <x v="0"/>
    <x v="1"/>
    <x v="4"/>
    <s v="Bogotá D.C."/>
    <x v="4"/>
    <x v="0"/>
    <d v="1899-12-30T09:00:00"/>
    <d v="1899-12-30T10:00:00"/>
    <x v="0"/>
    <d v="1899-12-30T17:30:00"/>
    <x v="2"/>
    <d v="1899-12-30T18:45:00"/>
    <x v="2"/>
    <x v="1"/>
    <x v="1"/>
    <x v="2"/>
    <x v="2"/>
    <s v=""/>
    <x v="2"/>
    <x v="1"/>
    <n v="0"/>
    <x v="2"/>
    <x v="1"/>
    <n v="0"/>
    <n v="7.4999999999999982"/>
    <n v="7.5"/>
    <n v="25.962671905697444"/>
    <x v="1"/>
    <n v="67.500000000000043"/>
    <n v="233.66404715127715"/>
    <x v="1"/>
    <n v="6.9233791748526521"/>
    <n v="6.9233791748526521"/>
    <n v="0.42499999999999993"/>
    <n v="1.4712180746561883"/>
    <x v="2"/>
    <n v="14.600259999999992"/>
    <n v="50.541568015717061"/>
    <x v="1"/>
    <n v="84.728016505528785"/>
    <n v="293.30209250047488"/>
    <n v="10.435512920673071"/>
    <n v="36.124506416946858"/>
    <n v="22.968750000000014"/>
    <n v="79.51068271119847"/>
    <n v="1470000"/>
    <n v="5088683.6935166996"/>
    <n v="1.361111111111111E-2"/>
    <n v="4.7117441606636098E-2"/>
    <n v="15"/>
    <n v="51.925343811394889"/>
    <n v="3.461689587426326"/>
    <n v="3.461689587426326"/>
    <s v=""/>
  </r>
  <r>
    <n v="494"/>
    <x v="0"/>
    <x v="0"/>
    <n v="60"/>
    <x v="4"/>
    <x v="0"/>
    <x v="0"/>
    <x v="0"/>
    <x v="2"/>
    <s v="Bogotá D.C."/>
    <x v="16"/>
    <x v="0"/>
    <d v="1899-12-30T07:30:00"/>
    <d v="1899-12-30T08:30:00"/>
    <x v="1"/>
    <d v="1899-12-30T17:30:00"/>
    <x v="2"/>
    <d v="1899-12-30T18:30:00"/>
    <x v="2"/>
    <x v="1"/>
    <x v="1"/>
    <x v="1"/>
    <x v="1"/>
    <s v=""/>
    <x v="2"/>
    <x v="1"/>
    <n v="0"/>
    <x v="2"/>
    <x v="1"/>
    <n v="0"/>
    <n v="8.9999999999999982"/>
    <n v="15"/>
    <n v="51.925343811394889"/>
    <x v="2"/>
    <n v="60.000000000000071"/>
    <n v="207.70137524557981"/>
    <x v="1"/>
    <n v="6.9233791748526521"/>
    <n v="6.9233791748526521"/>
    <n v="4.1500000000000004"/>
    <n v="14.366011787819254"/>
    <x v="5"/>
    <n v="4.4969639999999913"/>
    <n v="15.56709345383101"/>
    <x v="3"/>
    <n v="61.064584045497043"/>
    <n v="211.38663475081688"/>
    <n v="7.5210099573230176"/>
    <n v="26.035401856194806"/>
    <n v="20.416666666666689"/>
    <n v="70.67616240995423"/>
    <n v="2462250"/>
    <n v="8523545.1866404712"/>
    <n v="5.1296874999999999E-2"/>
    <n v="0.1775738580550098"/>
    <n v="0"/>
    <n v="0"/>
    <n v="3.461689587426326"/>
    <n v="3.461689587426326"/>
    <s v=""/>
  </r>
  <r>
    <n v="495"/>
    <x v="0"/>
    <x v="1"/>
    <n v="45"/>
    <x v="1"/>
    <x v="0"/>
    <x v="0"/>
    <x v="0"/>
    <x v="2"/>
    <s v="Bogotá D.C."/>
    <x v="12"/>
    <x v="9"/>
    <d v="1899-12-30T07:00:00"/>
    <d v="1899-12-30T08:00:00"/>
    <x v="1"/>
    <d v="1899-12-30T14:00:00"/>
    <x v="11"/>
    <d v="1899-12-30T15:00:00"/>
    <x v="3"/>
    <x v="2"/>
    <x v="2"/>
    <x v="0"/>
    <x v="0"/>
    <s v=""/>
    <x v="4"/>
    <x v="2"/>
    <n v="0"/>
    <x v="3"/>
    <x v="2"/>
    <n v="0"/>
    <n v="6.0000000000000018"/>
    <n v="0"/>
    <n v="0"/>
    <x v="0"/>
    <n v="59.999999999999943"/>
    <n v="207.70137524557936"/>
    <x v="2"/>
    <n v="6.9233791748526521"/>
    <n v="0"/>
    <s v=""/>
    <n v="0"/>
    <x v="0"/>
    <n v="13.652053999999993"/>
    <n v="47.2591731787819"/>
    <x v="1"/>
    <n v="1306.7007477673326"/>
    <n v="4523.3923724283695"/>
    <n v="171.52580666666657"/>
    <n v="593.76909891290074"/>
    <n v="20.416666666666647"/>
    <n v="70.676162409954088"/>
    <n v="4436849.3150684936"/>
    <n v="15358995.074952232"/>
    <n v="9.243436073059362E-2"/>
    <n v="0.31997906406150484"/>
    <n v="0"/>
    <n v="0"/>
    <n v="3.461689587426326"/>
    <n v="3.461689587426326"/>
    <s v=""/>
  </r>
  <r>
    <n v="496"/>
    <x v="0"/>
    <x v="0"/>
    <n v="33"/>
    <x v="0"/>
    <x v="3"/>
    <x v="0"/>
    <x v="1"/>
    <x v="0"/>
    <s v="Bogotá D.C."/>
    <x v="2"/>
    <x v="8"/>
    <d v="1899-12-30T00:00:00"/>
    <d v="1899-12-30T00:00:00"/>
    <x v="5"/>
    <d v="1899-12-30T00:00:00"/>
    <x v="0"/>
    <d v="1899-12-30T00:00:00"/>
    <x v="13"/>
    <x v="1"/>
    <x v="6"/>
    <x v="0"/>
    <x v="0"/>
    <s v=""/>
    <x v="7"/>
    <x v="4"/>
    <n v="3.461689587426326"/>
    <x v="8"/>
    <x v="5"/>
    <n v="3.461689587426326"/>
    <n v="9.5"/>
    <n v="0"/>
    <n v="0"/>
    <x v="0"/>
    <n v="0"/>
    <n v="0"/>
    <x v="0"/>
    <n v="0"/>
    <n v="0"/>
    <s v=""/>
    <n v="0"/>
    <x v="0"/>
    <n v="0"/>
    <n v="0"/>
    <x v="4"/>
    <n v="0"/>
    <n v="0"/>
    <n v="0"/>
    <n v="0"/>
    <n v="0"/>
    <n v="0"/>
    <n v="0"/>
    <n v="0"/>
    <n v="0"/>
    <n v="0"/>
    <n v="0"/>
    <n v="0"/>
    <n v="3.461689587426326"/>
    <n v="3.461689587426326"/>
    <s v=""/>
  </r>
  <r>
    <n v="497"/>
    <x v="0"/>
    <x v="0"/>
    <n v="44"/>
    <x v="1"/>
    <x v="0"/>
    <x v="0"/>
    <x v="0"/>
    <x v="1"/>
    <s v="Bogotá D.C."/>
    <x v="0"/>
    <x v="5"/>
    <d v="1899-12-30T05:10:00"/>
    <d v="1899-12-30T06:20:00"/>
    <x v="2"/>
    <d v="1899-12-30T16:40:00"/>
    <x v="1"/>
    <d v="1899-12-30T18:00:00"/>
    <x v="2"/>
    <x v="1"/>
    <x v="1"/>
    <x v="2"/>
    <x v="2"/>
    <s v=""/>
    <x v="2"/>
    <x v="1"/>
    <n v="0"/>
    <x v="2"/>
    <x v="1"/>
    <n v="0"/>
    <n v="10.333333333333336"/>
    <n v="20"/>
    <n v="69.233791748526528"/>
    <x v="2"/>
    <n v="74.999999999999929"/>
    <n v="259.6267190569742"/>
    <x v="1"/>
    <n v="6.9233791748526521"/>
    <n v="6.9233791748526521"/>
    <n v="1.1333333333333333"/>
    <n v="3.9232481990831696"/>
    <x v="1"/>
    <n v="14.006523000000001"/>
    <n v="48.486234825147349"/>
    <x v="1"/>
    <n v="76.945313634891846"/>
    <n v="266.36079101115803"/>
    <n v="9.4769575370592971"/>
    <n v="32.806285226519606"/>
    <n v="25.520833333333311"/>
    <n v="88.345203012442624"/>
    <n v="2168250"/>
    <n v="7505808.4479371319"/>
    <n v="9.034375E-2"/>
    <n v="0.31274201866404716"/>
    <n v="40"/>
    <n v="138.46758349705306"/>
    <n v="0"/>
    <n v="3.461689587426326"/>
    <s v=""/>
  </r>
  <r>
    <n v="498"/>
    <x v="0"/>
    <x v="1"/>
    <n v="47"/>
    <x v="1"/>
    <x v="1"/>
    <x v="0"/>
    <x v="1"/>
    <x v="1"/>
    <s v="Bogotá D.C."/>
    <x v="2"/>
    <x v="5"/>
    <d v="1899-12-30T06:15:00"/>
    <d v="1899-12-30T07:30:00"/>
    <x v="3"/>
    <d v="1899-12-30T16:30:00"/>
    <x v="1"/>
    <d v="1899-12-30T18:00:00"/>
    <x v="2"/>
    <x v="1"/>
    <x v="1"/>
    <x v="2"/>
    <x v="2"/>
    <s v=""/>
    <x v="6"/>
    <x v="3"/>
    <n v="3.461689587426326"/>
    <x v="6"/>
    <x v="3"/>
    <n v="3.461689587426326"/>
    <n v="9"/>
    <n v="10"/>
    <n v="34.616895874263264"/>
    <x v="1"/>
    <n v="82.499999999999986"/>
    <n v="285.58939096267187"/>
    <x v="1"/>
    <n v="6.9233791748526521"/>
    <n v="6.9233791748526521"/>
    <n v="0.56666666666666665"/>
    <n v="1.9616240995415848"/>
    <x v="3"/>
    <n v="17.594754999999992"/>
    <n v="60.907580176817262"/>
    <x v="2"/>
    <n v="101.77987207037255"/>
    <n v="352.33032335559221"/>
    <n v="12.535702048277239"/>
    <n v="43.394709251600183"/>
    <n v="28.072916666666661"/>
    <n v="97.179723313686949"/>
    <n v="1470000"/>
    <n v="5088683.6935166996"/>
    <n v="6.1249999999999999E-2"/>
    <n v="0.21202848722986248"/>
    <n v="20"/>
    <n v="69.233791748526528"/>
    <n v="3.461689587426326"/>
    <n v="3.461689587426326"/>
    <s v=""/>
  </r>
  <r>
    <n v="499"/>
    <x v="0"/>
    <x v="0"/>
    <n v="41"/>
    <x v="1"/>
    <x v="3"/>
    <x v="0"/>
    <x v="5"/>
    <x v="3"/>
    <s v="Bogotá D.C."/>
    <x v="13"/>
    <x v="0"/>
    <d v="1899-12-30T08:03:00"/>
    <d v="1899-12-30T10:30:00"/>
    <x v="0"/>
    <d v="1899-12-30T17:00:00"/>
    <x v="2"/>
    <d v="1899-12-30T19:00:00"/>
    <x v="2"/>
    <x v="1"/>
    <x v="1"/>
    <x v="0"/>
    <x v="0"/>
    <s v=""/>
    <x v="2"/>
    <x v="1"/>
    <n v="0"/>
    <x v="2"/>
    <x v="1"/>
    <n v="0"/>
    <n v="6.5000000000000009"/>
    <n v="0"/>
    <n v="0"/>
    <x v="0"/>
    <n v="133.49999999999991"/>
    <n v="462.13555992141426"/>
    <x v="3"/>
    <n v="6.9233791748526521"/>
    <n v="0"/>
    <s v=""/>
    <n v="0"/>
    <x v="0"/>
    <n v="17.594754999999992"/>
    <n v="60.907580176817262"/>
    <x v="2"/>
    <n v="63.100162905685067"/>
    <n v="218.43317689551489"/>
    <n v="7.7717217097355729"/>
    <n v="26.903288118966756"/>
    <n v="45.427083333333307"/>
    <n v="157.25446136214791"/>
    <n v="14700000"/>
    <n v="50886836.935166992"/>
    <n v="9.8000000000000004E-2"/>
    <n v="0.33924557956777995"/>
    <n v="0"/>
    <n v="0"/>
    <n v="3.461689587426326"/>
    <n v="3.461689587426326"/>
    <s v=""/>
  </r>
  <r>
    <n v="500"/>
    <x v="0"/>
    <x v="0"/>
    <n v="41"/>
    <x v="1"/>
    <x v="0"/>
    <x v="0"/>
    <x v="4"/>
    <x v="3"/>
    <s v="Bogotá D.C."/>
    <x v="13"/>
    <x v="0"/>
    <d v="1899-12-30T07:30:00"/>
    <d v="1899-12-30T09:00:00"/>
    <x v="5"/>
    <d v="1899-12-30T18:30:00"/>
    <x v="0"/>
    <d v="1899-12-30T20:20:00"/>
    <x v="4"/>
    <x v="2"/>
    <x v="2"/>
    <x v="0"/>
    <x v="0"/>
    <s v=""/>
    <x v="3"/>
    <x v="2"/>
    <n v="0"/>
    <x v="4"/>
    <x v="2"/>
    <n v="0"/>
    <n v="9.5"/>
    <n v="0"/>
    <n v="0"/>
    <x v="0"/>
    <n v="99.999999999999972"/>
    <n v="346.16895874263253"/>
    <x v="1"/>
    <n v="6.9233791748526521"/>
    <n v="0"/>
    <s v=""/>
    <n v="0"/>
    <x v="0"/>
    <n v="17.594754999999992"/>
    <n v="60.907580176817262"/>
    <x v="2"/>
    <n v="1459.5314556021103"/>
    <n v="5052.4448423790145"/>
    <n v="191.58733222222216"/>
    <n v="663.2158730364547"/>
    <n v="34.027777777777771"/>
    <n v="117.79360401659024"/>
    <n v="20337237.442922372"/>
    <n v="70401203.093181178"/>
    <n v="0.1355815829528158"/>
    <n v="0.46934135395454113"/>
    <n v="0"/>
    <n v="0"/>
    <n v="3.461689587426326"/>
    <n v="3.461689587426326"/>
    <s v=""/>
  </r>
  <r>
    <n v="501"/>
    <x v="0"/>
    <x v="1"/>
    <n v="32"/>
    <x v="0"/>
    <x v="3"/>
    <x v="0"/>
    <x v="3"/>
    <x v="1"/>
    <s v="Soacha"/>
    <x v="10"/>
    <x v="0"/>
    <d v="1899-12-30T09:00:00"/>
    <d v="1899-12-30T09:00:00"/>
    <x v="5"/>
    <d v="1899-12-30T18:00:00"/>
    <x v="0"/>
    <d v="1899-12-30T20:00:00"/>
    <x v="2"/>
    <x v="1"/>
    <x v="1"/>
    <x v="8"/>
    <x v="1"/>
    <s v=""/>
    <x v="2"/>
    <x v="1"/>
    <n v="0"/>
    <x v="2"/>
    <x v="1"/>
    <n v="0"/>
    <n v="9"/>
    <n v="10"/>
    <n v="0"/>
    <x v="1"/>
    <n v="60.000000000000028"/>
    <n v="0"/>
    <x v="1"/>
    <n v="0"/>
    <n v="0"/>
    <n v="2.8333333333333335"/>
    <n v="0"/>
    <x v="1"/>
    <n v="15.459934000000004"/>
    <n v="0"/>
    <x v="2"/>
    <n v="135.68591645727301"/>
    <n v="0"/>
    <n v="16.711734709980416"/>
    <n v="0"/>
    <n v="20.416666666666675"/>
    <n v="0"/>
    <n v="2915500"/>
    <n v="0"/>
    <n v="0.12147916666666667"/>
    <n v="0"/>
    <n v="0"/>
    <n v="0"/>
    <n v="0"/>
    <n v="0"/>
    <s v="Revisar horas diligenciadas"/>
  </r>
  <r>
    <n v="502"/>
    <x v="0"/>
    <x v="1"/>
    <n v="46"/>
    <x v="1"/>
    <x v="1"/>
    <x v="0"/>
    <x v="1"/>
    <x v="3"/>
    <s v="Bogotá D.C."/>
    <x v="4"/>
    <x v="0"/>
    <d v="1899-12-30T07:30:00"/>
    <d v="1899-12-30T08:30:00"/>
    <x v="1"/>
    <d v="1899-12-30T16:30:00"/>
    <x v="1"/>
    <d v="1899-12-30T18:00:00"/>
    <x v="4"/>
    <x v="3"/>
    <x v="2"/>
    <x v="0"/>
    <x v="0"/>
    <s v=""/>
    <x v="3"/>
    <x v="2"/>
    <n v="0"/>
    <x v="4"/>
    <x v="2"/>
    <n v="0"/>
    <n v="8"/>
    <n v="0"/>
    <n v="0"/>
    <x v="0"/>
    <n v="75.000000000000014"/>
    <n v="259.62671905697448"/>
    <x v="1"/>
    <n v="6.9233791748526521"/>
    <n v="0"/>
    <s v=""/>
    <n v="0"/>
    <x v="0"/>
    <n v="14.600259999999992"/>
    <n v="50.541568015717061"/>
    <x v="1"/>
    <n v="0"/>
    <n v="0"/>
    <n v="0"/>
    <n v="0"/>
    <n v="25.520833333333339"/>
    <n v="88.34520301244271"/>
    <n v="9928652.9680365305"/>
    <n v="34369914.596621543"/>
    <n v="6.6191019786910207E-2"/>
    <n v="0.22913276397747698"/>
    <n v="0"/>
    <n v="0"/>
    <n v="3.461689587426326"/>
    <n v="3.461689587426326"/>
    <s v=""/>
  </r>
  <r>
    <n v="503"/>
    <x v="0"/>
    <x v="0"/>
    <n v="36"/>
    <x v="0"/>
    <x v="0"/>
    <x v="0"/>
    <x v="0"/>
    <x v="1"/>
    <s v="Bogotá D.C."/>
    <x v="0"/>
    <x v="0"/>
    <d v="1899-12-30T07:30:00"/>
    <d v="1899-12-30T08:15:00"/>
    <x v="1"/>
    <d v="1899-12-30T16:00:00"/>
    <x v="1"/>
    <d v="1899-12-30T18:00:00"/>
    <x v="2"/>
    <x v="1"/>
    <x v="1"/>
    <x v="0"/>
    <x v="0"/>
    <s v=""/>
    <x v="2"/>
    <x v="1"/>
    <n v="0"/>
    <x v="2"/>
    <x v="1"/>
    <n v="0"/>
    <n v="7.7499999999999991"/>
    <n v="0"/>
    <n v="0"/>
    <x v="0"/>
    <n v="82.500000000000028"/>
    <n v="285.58939096267198"/>
    <x v="1"/>
    <n v="6.9233791748526521"/>
    <n v="0"/>
    <s v=""/>
    <n v="0"/>
    <x v="0"/>
    <n v="9.6757879999999972"/>
    <n v="33.494574569744586"/>
    <x v="0"/>
    <n v="34.70032967443268"/>
    <n v="120.12176991424437"/>
    <n v="4.2738606850961531"/>
    <n v="14.794779031708098"/>
    <n v="28.072916666666675"/>
    <n v="97.179723313686992"/>
    <n v="867300"/>
    <n v="3002323.3791748527"/>
    <n v="3.6137500000000003E-2"/>
    <n v="0.12509680746561888"/>
    <n v="0"/>
    <n v="0"/>
    <n v="3.461689587426326"/>
    <n v="3.461689587426326"/>
    <s v=""/>
  </r>
  <r>
    <n v="504"/>
    <x v="0"/>
    <x v="3"/>
    <n v="42"/>
    <x v="1"/>
    <x v="0"/>
    <x v="0"/>
    <x v="1"/>
    <x v="0"/>
    <s v="Bogotá D.C."/>
    <x v="17"/>
    <x v="0"/>
    <d v="1899-12-30T06:30:00"/>
    <d v="1899-12-30T07:00:00"/>
    <x v="3"/>
    <d v="1899-12-30T16:30:00"/>
    <x v="1"/>
    <d v="1899-12-30T17:15:00"/>
    <x v="2"/>
    <x v="1"/>
    <x v="1"/>
    <x v="0"/>
    <x v="0"/>
    <s v=""/>
    <x v="2"/>
    <x v="1"/>
    <n v="0"/>
    <x v="2"/>
    <x v="1"/>
    <n v="0"/>
    <n v="9.5"/>
    <n v="0"/>
    <n v="0"/>
    <x v="0"/>
    <n v="37.500000000000028"/>
    <n v="129.81335952848733"/>
    <x v="2"/>
    <n v="6.9233791748526521"/>
    <n v="0"/>
    <s v=""/>
    <n v="0"/>
    <x v="0"/>
    <n v="4.0048190000000119"/>
    <n v="13.863440231827154"/>
    <x v="3"/>
    <n v="23.937505931718821"/>
    <n v="82.864215032786959"/>
    <n v="2.9482591796875091"/>
    <n v="10.205958103358332"/>
    <n v="12.760416666666677"/>
    <n v="44.172601506221383"/>
    <n v="1470000"/>
    <n v="5088683.6935166996"/>
    <n v="1.8846153846153846E-2"/>
    <n v="6.5239534532265372E-2"/>
    <n v="0"/>
    <n v="0"/>
    <n v="3.461689587426326"/>
    <n v="3.461689587426326"/>
    <s v=""/>
  </r>
  <r>
    <n v="505"/>
    <x v="0"/>
    <x v="0"/>
    <n v="31"/>
    <x v="0"/>
    <x v="0"/>
    <x v="0"/>
    <x v="3"/>
    <x v="1"/>
    <s v="Bogotá D.C."/>
    <x v="13"/>
    <x v="0"/>
    <d v="1899-12-30T06:30:00"/>
    <d v="1899-12-30T08:20:00"/>
    <x v="1"/>
    <d v="1899-12-30T17:30:00"/>
    <x v="2"/>
    <d v="1899-12-30T19:50:00"/>
    <x v="2"/>
    <x v="1"/>
    <x v="1"/>
    <x v="3"/>
    <x v="1"/>
    <s v=""/>
    <x v="6"/>
    <x v="3"/>
    <n v="3.461689587426326"/>
    <x v="2"/>
    <x v="1"/>
    <n v="0"/>
    <n v="9.1666666666666643"/>
    <n v="25"/>
    <n v="86.542239685658146"/>
    <x v="2"/>
    <n v="125.00000000000003"/>
    <n v="432.71119842829086"/>
    <x v="3"/>
    <n v="6.9233791748526521"/>
    <n v="6.9233791748526521"/>
    <n v="6.7874999999999996"/>
    <n v="23.496218074656188"/>
    <x v="4"/>
    <n v="17.594754999999992"/>
    <n v="60.907580176817262"/>
    <x v="2"/>
    <n v="115.73974653223878"/>
    <n v="400.65507542201323"/>
    <n v="14.255067806217214"/>
    <n v="49.346619792838368"/>
    <n v="42.534722222222236"/>
    <n v="147.24200502073788"/>
    <n v="1445500"/>
    <n v="5003872.298624754"/>
    <n v="6.0229166666666667E-2"/>
    <n v="0.20849467910936476"/>
    <n v="50"/>
    <n v="173.08447937131629"/>
    <n v="0"/>
    <n v="3.461689587426326"/>
    <s v=""/>
  </r>
  <r>
    <n v="506"/>
    <x v="0"/>
    <x v="1"/>
    <n v="36"/>
    <x v="0"/>
    <x v="0"/>
    <x v="0"/>
    <x v="5"/>
    <x v="4"/>
    <s v="Bogotá D.C."/>
    <x v="13"/>
    <x v="0"/>
    <d v="1899-12-30T07:00:00"/>
    <d v="1899-12-30T08:30:00"/>
    <x v="1"/>
    <d v="1899-12-30T17:30:00"/>
    <x v="2"/>
    <d v="1899-12-30T19:00:00"/>
    <x v="3"/>
    <x v="2"/>
    <x v="2"/>
    <x v="0"/>
    <x v="0"/>
    <s v=""/>
    <x v="4"/>
    <x v="2"/>
    <n v="0"/>
    <x v="3"/>
    <x v="2"/>
    <n v="0"/>
    <n v="8.9999999999999982"/>
    <n v="0"/>
    <n v="0"/>
    <x v="0"/>
    <n v="90"/>
    <n v="311.55206286836932"/>
    <x v="1"/>
    <n v="6.9233791748526521"/>
    <n v="0"/>
    <s v=""/>
    <n v="0"/>
    <x v="0"/>
    <n v="17.594754999999992"/>
    <n v="60.907580176817262"/>
    <x v="2"/>
    <n v="842.03737823198674"/>
    <n v="2914.8720244494316"/>
    <n v="110.53115320512815"/>
    <n v="382.6245421364161"/>
    <n v="30.625"/>
    <n v="106.01424361493123"/>
    <n v="3774566.2100456622"/>
    <n v="13066376.546366319"/>
    <n v="3.4949687130052427E-2"/>
    <n v="0.12098496802191036"/>
    <n v="0"/>
    <n v="0"/>
    <n v="3.461689587426326"/>
    <n v="3.461689587426326"/>
    <s v=""/>
  </r>
  <r>
    <n v="507"/>
    <x v="0"/>
    <x v="1"/>
    <n v="48"/>
    <x v="1"/>
    <x v="1"/>
    <x v="0"/>
    <x v="0"/>
    <x v="4"/>
    <s v="Bogotá D.C."/>
    <x v="0"/>
    <x v="0"/>
    <d v="1899-12-30T06:00:00"/>
    <d v="1899-12-30T07:00:00"/>
    <x v="3"/>
    <d v="1899-12-30T16:00:00"/>
    <x v="1"/>
    <d v="1899-12-30T18:00:00"/>
    <x v="4"/>
    <x v="2"/>
    <x v="2"/>
    <x v="0"/>
    <x v="0"/>
    <s v=""/>
    <x v="3"/>
    <x v="2"/>
    <n v="0"/>
    <x v="10"/>
    <x v="1"/>
    <n v="3.461689587426326"/>
    <n v="8.9999999999999982"/>
    <n v="0"/>
    <n v="0"/>
    <x v="0"/>
    <n v="90.000000000000043"/>
    <n v="311.55206286836949"/>
    <x v="1"/>
    <n v="6.9233791748526521"/>
    <n v="0"/>
    <s v=""/>
    <n v="0"/>
    <x v="0"/>
    <n v="9.6757879999999972"/>
    <n v="33.494574569744586"/>
    <x v="0"/>
    <n v="573.30871548844425"/>
    <n v="1984.6168107871094"/>
    <n v="75.256128888888853"/>
    <n v="260.51335776468005"/>
    <n v="30.625000000000014"/>
    <n v="106.01424361493129"/>
    <n v="4318264.840182649"/>
    <n v="14948492.433009485"/>
    <n v="3.9983933705394895E-2"/>
    <n v="0.13841196697231004"/>
    <n v="0"/>
    <n v="0"/>
    <n v="3.461689587426326"/>
    <n v="3.461689587426326"/>
    <s v=""/>
  </r>
  <r>
    <n v="508"/>
    <x v="0"/>
    <x v="1"/>
    <n v="29"/>
    <x v="3"/>
    <x v="0"/>
    <x v="0"/>
    <x v="3"/>
    <x v="1"/>
    <s v="Bogotá D.C."/>
    <x v="5"/>
    <x v="2"/>
    <d v="1899-12-30T06:30:00"/>
    <d v="1899-12-30T06:50:00"/>
    <x v="2"/>
    <d v="1899-12-30T20:00:00"/>
    <x v="3"/>
    <d v="1899-12-30T20:20:00"/>
    <x v="4"/>
    <x v="6"/>
    <x v="2"/>
    <x v="0"/>
    <x v="0"/>
    <s v=""/>
    <x v="3"/>
    <x v="2"/>
    <n v="0"/>
    <x v="4"/>
    <x v="2"/>
    <n v="0"/>
    <n v="13.166666666666668"/>
    <n v="0"/>
    <n v="0"/>
    <x v="0"/>
    <n v="19.999999999999968"/>
    <n v="69.233791748526414"/>
    <x v="0"/>
    <n v="6.9233791748526521"/>
    <n v="0"/>
    <s v=""/>
    <n v="0"/>
    <x v="0"/>
    <n v="8.0899999999999856"/>
    <n v="28.005068762278928"/>
    <x v="0"/>
    <n v="319.29881666666608"/>
    <n v="1105.3133889325454"/>
    <n v="39.326388888888815"/>
    <n v="136.13575092774477"/>
    <n v="6.8055555555555456"/>
    <n v="23.558720803318018"/>
    <n v="5694292.2374429228"/>
    <n v="19711872.146118723"/>
    <n v="0.23726217656012177"/>
    <n v="0.82132800608828005"/>
    <n v="0"/>
    <n v="0"/>
    <n v="3.461689587426326"/>
    <n v="3.461689587426326"/>
    <s v=""/>
  </r>
  <r>
    <n v="509"/>
    <x v="0"/>
    <x v="0"/>
    <n v="39"/>
    <x v="0"/>
    <x v="0"/>
    <x v="0"/>
    <x v="1"/>
    <x v="4"/>
    <s v="Bogotá D.C."/>
    <x v="4"/>
    <x v="0"/>
    <d v="1899-12-30T07:00:00"/>
    <d v="1899-12-30T08:00:00"/>
    <x v="1"/>
    <d v="1899-12-30T17:00:00"/>
    <x v="2"/>
    <d v="1899-12-30T18:00:00"/>
    <x v="2"/>
    <x v="1"/>
    <x v="1"/>
    <x v="0"/>
    <x v="0"/>
    <s v=""/>
    <x v="2"/>
    <x v="1"/>
    <n v="0"/>
    <x v="2"/>
    <x v="1"/>
    <n v="0"/>
    <n v="9.0000000000000018"/>
    <n v="0"/>
    <n v="0"/>
    <x v="0"/>
    <n v="59.999999999999943"/>
    <n v="207.70137524557936"/>
    <x v="2"/>
    <n v="6.9233791748526521"/>
    <n v="0"/>
    <s v=""/>
    <n v="0"/>
    <x v="0"/>
    <n v="14.600259999999992"/>
    <n v="50.541568015717061"/>
    <x v="1"/>
    <n v="69.814652867884575"/>
    <n v="241.67665688253953"/>
    <n v="8.5987108173076869"/>
    <n v="29.766067701564133"/>
    <n v="20.416666666666647"/>
    <n v="70.676162409954088"/>
    <n v="1156400"/>
    <n v="4003097.8388998033"/>
    <n v="1.0707407407407407E-2"/>
    <n v="3.7065720730553732E-2"/>
    <n v="0"/>
    <n v="0"/>
    <n v="3.461689587426326"/>
    <n v="3.461689587426326"/>
    <s v=""/>
  </r>
  <r>
    <n v="510"/>
    <x v="0"/>
    <x v="0"/>
    <n v="35"/>
    <x v="0"/>
    <x v="0"/>
    <x v="0"/>
    <x v="1"/>
    <x v="4"/>
    <s v="Bogotá D.C."/>
    <x v="2"/>
    <x v="0"/>
    <d v="1899-12-30T08:45:00"/>
    <d v="1899-12-30T09:00:00"/>
    <x v="5"/>
    <d v="1899-12-30T18:00:00"/>
    <x v="0"/>
    <d v="1899-12-30T18:15:00"/>
    <x v="6"/>
    <x v="1"/>
    <x v="3"/>
    <x v="0"/>
    <x v="0"/>
    <s v=""/>
    <x v="6"/>
    <x v="3"/>
    <n v="0"/>
    <x v="6"/>
    <x v="3"/>
    <n v="0"/>
    <n v="9"/>
    <n v="0"/>
    <n v="0"/>
    <x v="0"/>
    <n v="14.999999999999986"/>
    <n v="51.925343811394839"/>
    <x v="0"/>
    <n v="6.9233791748526521"/>
    <n v="0"/>
    <s v=""/>
    <n v="0"/>
    <x v="0"/>
    <n v="0.8499999999999992"/>
    <n v="2.9424361493123743"/>
    <x v="4"/>
    <n v="0"/>
    <n v="0"/>
    <n v="0"/>
    <n v="0"/>
    <n v="5.1041666666666616"/>
    <n v="17.669040602488522"/>
    <n v="0"/>
    <n v="0"/>
    <n v="0"/>
    <n v="0"/>
    <n v="29.999999999999972"/>
    <n v="103.85068762278968"/>
    <n v="0"/>
    <n v="3.461689587426326"/>
    <s v=""/>
  </r>
  <r>
    <n v="511"/>
    <x v="0"/>
    <x v="1"/>
    <n v="45"/>
    <x v="1"/>
    <x v="1"/>
    <x v="0"/>
    <x v="0"/>
    <x v="2"/>
    <s v="Bogotá D.C."/>
    <x v="7"/>
    <x v="0"/>
    <d v="1899-12-30T09:00:00"/>
    <d v="1899-12-30T09:30:00"/>
    <x v="5"/>
    <d v="1899-12-30T14:00:00"/>
    <x v="11"/>
    <d v="1899-12-30T14:30:00"/>
    <x v="3"/>
    <x v="2"/>
    <x v="2"/>
    <x v="0"/>
    <x v="0"/>
    <s v=""/>
    <x v="4"/>
    <x v="2"/>
    <n v="0"/>
    <x v="3"/>
    <x v="2"/>
    <n v="0"/>
    <n v="4.5000000000000018"/>
    <n v="0"/>
    <n v="0"/>
    <x v="0"/>
    <n v="29.999999999999932"/>
    <n v="103.85068762278955"/>
    <x v="0"/>
    <n v="6.9233791748526521"/>
    <n v="0"/>
    <s v=""/>
    <n v="0"/>
    <x v="0"/>
    <n v="8.623818"/>
    <n v="29.852980974459726"/>
    <x v="0"/>
    <n v="825.42520189338461"/>
    <n v="2857.3658265936024"/>
    <n v="108.35053384615385"/>
    <n v="375.07591480731452"/>
    <n v="10.208333333333311"/>
    <n v="35.338081204977001"/>
    <n v="2018732.876712329"/>
    <n v="6988226.579110262"/>
    <n v="4.2056934931506855E-2"/>
    <n v="0.1455880537314638"/>
    <n v="0"/>
    <n v="0"/>
    <n v="3.461689587426326"/>
    <n v="3.461689587426326"/>
    <s v=""/>
  </r>
  <r>
    <n v="512"/>
    <x v="0"/>
    <x v="1"/>
    <n v="47"/>
    <x v="1"/>
    <x v="3"/>
    <x v="0"/>
    <x v="0"/>
    <x v="0"/>
    <s v="Bogotá D.C."/>
    <x v="7"/>
    <x v="0"/>
    <d v="1899-12-30T05:40:00"/>
    <d v="1899-12-30T06:15:00"/>
    <x v="2"/>
    <d v="1899-12-30T16:30:00"/>
    <x v="1"/>
    <d v="1899-12-30T18:15:00"/>
    <x v="4"/>
    <x v="2"/>
    <x v="2"/>
    <x v="0"/>
    <x v="0"/>
    <s v=""/>
    <x v="3"/>
    <x v="2"/>
    <n v="0"/>
    <x v="4"/>
    <x v="2"/>
    <n v="0"/>
    <n v="10.25"/>
    <n v="0"/>
    <n v="0"/>
    <x v="0"/>
    <n v="69.999999999999972"/>
    <n v="0"/>
    <x v="1"/>
    <n v="0"/>
    <n v="0"/>
    <s v=""/>
    <n v="0"/>
    <x v="0"/>
    <n v="8.623818"/>
    <n v="0"/>
    <x v="0"/>
    <n v="1532.9325178019997"/>
    <n v="0"/>
    <n v="201.22241999999997"/>
    <n v="0"/>
    <n v="23.819444444444439"/>
    <n v="0"/>
    <n v="9509132.4200913236"/>
    <n v="0"/>
    <n v="0.12191195410373491"/>
    <n v="0"/>
    <n v="0"/>
    <n v="0"/>
    <n v="0"/>
    <n v="0"/>
    <s v="Revisar horas diligenciadas"/>
  </r>
  <r>
    <n v="513"/>
    <x v="0"/>
    <x v="0"/>
    <n v="23"/>
    <x v="3"/>
    <x v="0"/>
    <x v="0"/>
    <x v="1"/>
    <x v="1"/>
    <s v="Bogotá D.C."/>
    <x v="4"/>
    <x v="0"/>
    <d v="1899-12-30T07:00:00"/>
    <d v="1899-12-30T08:30:00"/>
    <x v="1"/>
    <d v="1899-12-30T17:00:00"/>
    <x v="2"/>
    <d v="1899-12-30T18:30:00"/>
    <x v="2"/>
    <x v="1"/>
    <x v="1"/>
    <x v="1"/>
    <x v="1"/>
    <s v=""/>
    <x v="3"/>
    <x v="2"/>
    <n v="3.461689587426326"/>
    <x v="4"/>
    <x v="2"/>
    <n v="3.461689587426326"/>
    <n v="8.5"/>
    <n v="10"/>
    <n v="34.616895874263264"/>
    <x v="1"/>
    <n v="90"/>
    <n v="311.55206286836932"/>
    <x v="1"/>
    <n v="6.9233791748526521"/>
    <n v="6.9233791748526521"/>
    <n v="2.7666666666666666"/>
    <n v="9.5773411918795013"/>
    <x v="1"/>
    <n v="14.600259999999992"/>
    <n v="50.541568015717061"/>
    <x v="1"/>
    <n v="137.19842527405117"/>
    <n v="474.93836018247185"/>
    <n v="16.898022622185831"/>
    <n v="58.495708959315195"/>
    <n v="30.625"/>
    <n v="106.01424361493123"/>
    <n v="1592500"/>
    <n v="5512740.6679764241"/>
    <n v="6.6354166666666672E-2"/>
    <n v="0.22969752783235103"/>
    <n v="0"/>
    <n v="0"/>
    <n v="3.461689587426326"/>
    <n v="3.461689587426326"/>
    <s v=""/>
  </r>
  <r>
    <n v="514"/>
    <x v="0"/>
    <x v="0"/>
    <n v="43"/>
    <x v="1"/>
    <x v="0"/>
    <x v="0"/>
    <x v="0"/>
    <x v="1"/>
    <s v="Soacha"/>
    <x v="10"/>
    <x v="2"/>
    <d v="1899-12-30T05:30:00"/>
    <d v="1899-12-30T07:00:00"/>
    <x v="3"/>
    <d v="1899-12-30T17:30:00"/>
    <x v="2"/>
    <d v="1899-12-30T19:00:00"/>
    <x v="2"/>
    <x v="1"/>
    <x v="1"/>
    <x v="8"/>
    <x v="1"/>
    <s v=""/>
    <x v="10"/>
    <x v="1"/>
    <n v="3.461689587426326"/>
    <x v="2"/>
    <x v="1"/>
    <n v="0"/>
    <n v="10.499999999999998"/>
    <n v="7.5"/>
    <n v="25.962671905697444"/>
    <x v="1"/>
    <n v="90.000000000000028"/>
    <n v="311.55206286836943"/>
    <x v="1"/>
    <n v="6.9233791748526521"/>
    <n v="6.9233791748526521"/>
    <n v="2.125"/>
    <n v="7.3560903732809431"/>
    <x v="1"/>
    <n v="22.883026000000001"/>
    <n v="79.213932833005899"/>
    <x v="2"/>
    <n v="169.23524544662661"/>
    <n v="585.83988698812584"/>
    <n v="20.843832575454062"/>
    <n v="72.154878188506984"/>
    <n v="30.625000000000011"/>
    <n v="106.01424361493127"/>
    <n v="2572500"/>
    <n v="8905196.4636542238"/>
    <n v="0.1071875"/>
    <n v="0.37104985265225932"/>
    <n v="0"/>
    <n v="0"/>
    <n v="3.461689587426326"/>
    <n v="3.461689587426326"/>
    <s v=""/>
  </r>
  <r>
    <n v="515"/>
    <x v="0"/>
    <x v="1"/>
    <n v="41"/>
    <x v="1"/>
    <x v="0"/>
    <x v="0"/>
    <x v="5"/>
    <x v="3"/>
    <s v="Bogotá D.C."/>
    <x v="4"/>
    <x v="0"/>
    <d v="1899-12-30T07:00:00"/>
    <d v="1899-12-30T07:45:00"/>
    <x v="3"/>
    <d v="1899-12-30T18:00:00"/>
    <x v="0"/>
    <d v="1899-12-30T19:00:00"/>
    <x v="3"/>
    <x v="2"/>
    <x v="2"/>
    <x v="0"/>
    <x v="0"/>
    <s v=""/>
    <x v="3"/>
    <x v="2"/>
    <n v="3.461689587426326"/>
    <x v="3"/>
    <x v="2"/>
    <n v="0"/>
    <n v="10.25"/>
    <n v="0"/>
    <n v="0"/>
    <x v="0"/>
    <n v="52.499999999999972"/>
    <n v="181.73870333988202"/>
    <x v="2"/>
    <n v="6.9233791748526521"/>
    <n v="0"/>
    <s v=""/>
    <n v="0"/>
    <x v="0"/>
    <n v="14.600259999999992"/>
    <n v="50.541568015717061"/>
    <x v="1"/>
    <n v="1397.4578960497429"/>
    <n v="4837.5654476220961"/>
    <n v="183.43916410256401"/>
    <n v="635.00944430003494"/>
    <n v="17.864583333333325"/>
    <n v="61.841642108709856"/>
    <n v="4547602.7397260284"/>
    <n v="15742389.051861025"/>
    <n v="3.0317351598173524E-2"/>
    <n v="0.10494926034574018"/>
    <n v="0"/>
    <n v="0"/>
    <n v="3.461689587426326"/>
    <n v="3.461689587426326"/>
    <s v=""/>
  </r>
  <r>
    <n v="516"/>
    <x v="0"/>
    <x v="1"/>
    <n v="49"/>
    <x v="1"/>
    <x v="0"/>
    <x v="0"/>
    <x v="0"/>
    <x v="0"/>
    <s v="Bogotá D.C."/>
    <x v="0"/>
    <x v="0"/>
    <d v="1899-12-30T07:15:00"/>
    <d v="1899-12-30T08:00:00"/>
    <x v="1"/>
    <d v="1899-12-30T17:30:00"/>
    <x v="2"/>
    <d v="1899-12-30T18:30:00"/>
    <x v="2"/>
    <x v="1"/>
    <x v="1"/>
    <x v="0"/>
    <x v="0"/>
    <s v=""/>
    <x v="2"/>
    <x v="1"/>
    <n v="0"/>
    <x v="2"/>
    <x v="1"/>
    <n v="0"/>
    <n v="9.5"/>
    <n v="0"/>
    <n v="0"/>
    <x v="0"/>
    <n v="52.500000000000057"/>
    <n v="181.73870333988231"/>
    <x v="2"/>
    <n v="6.9233791748526521"/>
    <n v="0"/>
    <s v=""/>
    <n v="0"/>
    <x v="0"/>
    <n v="9.6757879999999972"/>
    <n v="33.494574569744586"/>
    <x v="0"/>
    <n v="57.833882790721134"/>
    <n v="200.20294985707395"/>
    <n v="7.123101141826921"/>
    <n v="24.657965052846826"/>
    <n v="17.864583333333353"/>
    <n v="61.841642108709955"/>
    <n v="1470000"/>
    <n v="5088683.6935166996"/>
    <n v="1.8846153846153846E-2"/>
    <n v="6.5239534532265372E-2"/>
    <n v="0"/>
    <n v="0"/>
    <n v="3.461689587426326"/>
    <n v="3.461689587426326"/>
    <s v=""/>
  </r>
  <r>
    <n v="517"/>
    <x v="0"/>
    <x v="1"/>
    <n v="43"/>
    <x v="1"/>
    <x v="0"/>
    <x v="0"/>
    <x v="1"/>
    <x v="4"/>
    <s v="Bogotá D.C."/>
    <x v="7"/>
    <x v="0"/>
    <d v="1899-12-30T07:30:00"/>
    <d v="1899-12-30T08:00:00"/>
    <x v="1"/>
    <d v="1899-12-30T18:30:00"/>
    <x v="0"/>
    <d v="1899-12-30T19:00:00"/>
    <x v="0"/>
    <x v="0"/>
    <x v="0"/>
    <x v="0"/>
    <x v="0"/>
    <s v=""/>
    <x v="0"/>
    <x v="0"/>
    <n v="0"/>
    <x v="0"/>
    <x v="0"/>
    <n v="0"/>
    <n v="10.500000000000002"/>
    <n v="0"/>
    <n v="0"/>
    <x v="0"/>
    <n v="29.999999999999932"/>
    <n v="103.85068762278955"/>
    <x v="0"/>
    <n v="6.9233791748526521"/>
    <n v="0"/>
    <s v=""/>
    <n v="0"/>
    <x v="0"/>
    <n v="7.4999999999999822"/>
    <n v="25.962671905697384"/>
    <x v="0"/>
    <n v="0"/>
    <n v="0"/>
    <n v="0"/>
    <n v="0"/>
    <n v="10.208333333333311"/>
    <n v="35.338081204977001"/>
    <n v="100595.43378995433"/>
    <n v="348230.16569331929"/>
    <n v="9.3143920175883636E-4"/>
    <n v="3.2243533860492526E-3"/>
    <n v="59.999999999999865"/>
    <n v="207.7013752455791"/>
    <n v="0"/>
    <n v="3.461689587426326"/>
    <s v=""/>
  </r>
  <r>
    <n v="518"/>
    <x v="0"/>
    <x v="0"/>
    <n v="29"/>
    <x v="3"/>
    <x v="0"/>
    <x v="0"/>
    <x v="3"/>
    <x v="2"/>
    <s v="Bogotá D.C."/>
    <x v="4"/>
    <x v="2"/>
    <d v="1899-12-30T06:55:00"/>
    <d v="1899-12-30T08:10:00"/>
    <x v="1"/>
    <d v="1899-12-30T17:00:00"/>
    <x v="2"/>
    <d v="1899-12-30T18:20:00"/>
    <x v="2"/>
    <x v="1"/>
    <x v="1"/>
    <x v="6"/>
    <x v="3"/>
    <s v="Propulsión humana"/>
    <x v="2"/>
    <x v="1"/>
    <n v="0"/>
    <x v="2"/>
    <x v="1"/>
    <n v="0"/>
    <n v="8.8333333333333357"/>
    <n v="8"/>
    <n v="27.693516699410608"/>
    <x v="1"/>
    <n v="77.499999999999886"/>
    <n v="268.2809430255399"/>
    <x v="1"/>
    <n v="6.9233791748526521"/>
    <n v="6.9233791748526521"/>
    <n v="1.9999999999999998"/>
    <n v="6.9233791748526512"/>
    <x v="1"/>
    <n v="24.811846000000003"/>
    <n v="85.890908943025551"/>
    <x v="2"/>
    <n v="163.62048789874038"/>
    <n v="566.4033392486848"/>
    <n v="20.152291838942311"/>
    <n v="69.760978821643121"/>
    <n v="26.371527777777739"/>
    <n v="91.290043112857319"/>
    <n v="1734600"/>
    <n v="6004646.7583497055"/>
    <n v="3.6137500000000003E-2"/>
    <n v="0.12509680746561888"/>
    <n v="0"/>
    <n v="0"/>
    <n v="3.461689587426326"/>
    <n v="3.461689587426326"/>
    <s v=""/>
  </r>
  <r>
    <n v="519"/>
    <x v="0"/>
    <x v="1"/>
    <n v="51"/>
    <x v="2"/>
    <x v="3"/>
    <x v="0"/>
    <x v="0"/>
    <x v="0"/>
    <s v="Bogotá D.C."/>
    <x v="0"/>
    <x v="8"/>
    <d v="1899-12-30T07:00:00"/>
    <d v="1899-12-30T08:00:00"/>
    <x v="1"/>
    <d v="1899-12-30T16:00:00"/>
    <x v="1"/>
    <d v="1899-12-30T17:00:00"/>
    <x v="2"/>
    <x v="1"/>
    <x v="1"/>
    <x v="0"/>
    <x v="0"/>
    <s v=""/>
    <x v="2"/>
    <x v="1"/>
    <n v="0"/>
    <x v="2"/>
    <x v="1"/>
    <n v="0"/>
    <n v="8"/>
    <n v="0"/>
    <n v="0"/>
    <x v="0"/>
    <n v="60.000000000000028"/>
    <n v="207.70137524557967"/>
    <x v="1"/>
    <n v="6.9233791748526521"/>
    <n v="0"/>
    <s v=""/>
    <n v="0"/>
    <x v="0"/>
    <n v="14.4"/>
    <n v="49.848330058939098"/>
    <x v="1"/>
    <n v="34.428530769230768"/>
    <n v="119.18088647423303"/>
    <n v="4.2403846153846159"/>
    <n v="14.67889526975971"/>
    <n v="20.416666666666675"/>
    <n v="70.676162409954188"/>
    <n v="578200"/>
    <n v="2001548.9194499017"/>
    <n v="7.4128205128205131E-3"/>
    <n v="2.5660883582691047E-2"/>
    <n v="0"/>
    <n v="0"/>
    <n v="3.461689587426326"/>
    <n v="3.461689587426326"/>
    <s v=""/>
  </r>
  <r>
    <n v="520"/>
    <x v="0"/>
    <x v="1"/>
    <n v="57"/>
    <x v="2"/>
    <x v="1"/>
    <x v="0"/>
    <x v="1"/>
    <x v="2"/>
    <s v="Bogotá D.C."/>
    <x v="2"/>
    <x v="0"/>
    <d v="1899-12-30T06:00:00"/>
    <d v="1899-12-30T07:00:00"/>
    <x v="3"/>
    <d v="1899-12-30T17:00:00"/>
    <x v="2"/>
    <d v="1899-12-30T18:00:00"/>
    <x v="2"/>
    <x v="1"/>
    <x v="1"/>
    <x v="0"/>
    <x v="0"/>
    <s v=""/>
    <x v="2"/>
    <x v="1"/>
    <n v="0"/>
    <x v="2"/>
    <x v="1"/>
    <n v="0"/>
    <n v="10"/>
    <n v="0"/>
    <n v="0"/>
    <x v="0"/>
    <n v="59.999999999999986"/>
    <n v="207.70137524557953"/>
    <x v="2"/>
    <n v="6.9233791748526521"/>
    <n v="0"/>
    <s v=""/>
    <n v="0"/>
    <x v="0"/>
    <n v="6.1"/>
    <n v="21.116306483300587"/>
    <x v="0"/>
    <n v="14.584308173076922"/>
    <n v="50.486347742557044"/>
    <n v="1.7962740384615385"/>
    <n v="6.2181431351065442"/>
    <n v="20.416666666666661"/>
    <n v="70.676162409954131"/>
    <n v="578200"/>
    <n v="2001548.9194499017"/>
    <n v="1.2045833333333334E-2"/>
    <n v="4.1698935821872951E-2"/>
    <n v="0"/>
    <n v="0"/>
    <n v="3.461689587426326"/>
    <n v="3.461689587426326"/>
    <s v=""/>
  </r>
  <r>
    <n v="521"/>
    <x v="0"/>
    <x v="0"/>
    <n v="48"/>
    <x v="1"/>
    <x v="1"/>
    <x v="0"/>
    <x v="0"/>
    <x v="2"/>
    <s v="Bogotá D.C."/>
    <x v="8"/>
    <x v="2"/>
    <d v="1899-12-30T06:06:00"/>
    <d v="1899-12-30T06:30:00"/>
    <x v="2"/>
    <d v="1899-12-30T07:19:00"/>
    <x v="14"/>
    <d v="1899-12-30T08:20:00"/>
    <x v="7"/>
    <x v="2"/>
    <x v="4"/>
    <x v="0"/>
    <x v="0"/>
    <s v=""/>
    <x v="9"/>
    <x v="5"/>
    <n v="0"/>
    <x v="9"/>
    <x v="4"/>
    <n v="0"/>
    <n v="0.81666666666666643"/>
    <n v="0"/>
    <n v="0"/>
    <x v="0"/>
    <n v="42.500000000000043"/>
    <n v="147.12180746561901"/>
    <x v="2"/>
    <n v="6.9233791748526521"/>
    <n v="0"/>
    <s v=""/>
    <n v="0"/>
    <x v="0"/>
    <n v="11.11345"/>
    <n v="38.471314145383104"/>
    <x v="1"/>
    <n v="493.8696784291667"/>
    <n v="1709.6235233638345"/>
    <n v="64.82845833333333"/>
    <n v="224.41599918140142"/>
    <n v="14.46180555555557"/>
    <n v="50.062281707050907"/>
    <n v="0"/>
    <n v="0"/>
    <n v="0"/>
    <n v="0"/>
    <n v="0"/>
    <n v="0"/>
    <n v="3.461689587426326"/>
    <n v="3.461689587426326"/>
    <s v=""/>
  </r>
  <r>
    <n v="522"/>
    <x v="0"/>
    <x v="1"/>
    <n v="50"/>
    <x v="2"/>
    <x v="1"/>
    <x v="0"/>
    <x v="0"/>
    <x v="2"/>
    <s v="Bogotá D.C."/>
    <x v="8"/>
    <x v="2"/>
    <d v="1899-12-30T06:06:00"/>
    <d v="1899-12-30T06:06:00"/>
    <x v="2"/>
    <d v="1899-12-30T19:19:00"/>
    <x v="4"/>
    <d v="1899-12-30T20:20:00"/>
    <x v="4"/>
    <x v="2"/>
    <x v="2"/>
    <x v="0"/>
    <x v="0"/>
    <s v=""/>
    <x v="3"/>
    <x v="2"/>
    <n v="0"/>
    <x v="4"/>
    <x v="2"/>
    <n v="0"/>
    <n v="13.216666666666669"/>
    <n v="0"/>
    <n v="0"/>
    <x v="0"/>
    <n v="30.499999999999972"/>
    <n v="0"/>
    <x v="2"/>
    <n v="0"/>
    <n v="0"/>
    <s v=""/>
    <n v="0"/>
    <x v="0"/>
    <n v="6.2594500000000011"/>
    <n v="0"/>
    <x v="0"/>
    <n v="370.88423590555561"/>
    <n v="0"/>
    <n v="48.684611111111124"/>
    <n v="0"/>
    <n v="10.378472222222213"/>
    <n v="0"/>
    <n v="4318264.840182649"/>
    <n v="0"/>
    <n v="8.9963850837138523E-2"/>
    <n v="0"/>
    <n v="0"/>
    <n v="0"/>
    <n v="0"/>
    <n v="0"/>
    <s v="Revisar horas diligenciadas"/>
  </r>
  <r>
    <n v="523"/>
    <x v="0"/>
    <x v="0"/>
    <n v="47"/>
    <x v="1"/>
    <x v="3"/>
    <x v="0"/>
    <x v="0"/>
    <x v="0"/>
    <s v="Bogotá D.C."/>
    <x v="3"/>
    <x v="0"/>
    <d v="1899-12-30T07:00:00"/>
    <d v="1899-12-30T08:15:00"/>
    <x v="1"/>
    <d v="1899-12-30T18:00:00"/>
    <x v="0"/>
    <d v="1899-12-30T20:00:00"/>
    <x v="2"/>
    <x v="1"/>
    <x v="1"/>
    <x v="5"/>
    <x v="1"/>
    <s v=""/>
    <x v="8"/>
    <x v="1"/>
    <n v="3.461689587426326"/>
    <x v="2"/>
    <x v="1"/>
    <n v="0"/>
    <n v="9.75"/>
    <n v="7.5"/>
    <n v="25.962671905697444"/>
    <x v="1"/>
    <n v="97.500000000000014"/>
    <n v="337.51473477406682"/>
    <x v="1"/>
    <n v="6.9233791748526521"/>
    <n v="6.9233791748526521"/>
    <n v="2.25"/>
    <n v="7.788801571709234"/>
    <x v="1"/>
    <n v="26.017185000000012"/>
    <n v="90.063418408644438"/>
    <x v="2"/>
    <n v="155.64328459312506"/>
    <n v="538.78873762885337"/>
    <n v="19.510000781250007"/>
    <n v="67.537566555132628"/>
    <n v="33.177083333333336"/>
    <n v="114.84876391617551"/>
    <n v="1372000"/>
    <n v="4749438.1139489189"/>
    <n v="1.7589743589743589E-2"/>
    <n v="6.0890232230114347E-2"/>
    <n v="0"/>
    <n v="0"/>
    <n v="3.461689587426326"/>
    <n v="3.461689587426326"/>
    <s v=""/>
  </r>
  <r>
    <n v="524"/>
    <x v="0"/>
    <x v="0"/>
    <n v="44"/>
    <x v="1"/>
    <x v="2"/>
    <x v="0"/>
    <x v="1"/>
    <x v="0"/>
    <s v="Bogotá D.C."/>
    <x v="4"/>
    <x v="0"/>
    <d v="1899-12-30T07:35:00"/>
    <d v="1899-12-30T08:45:00"/>
    <x v="1"/>
    <d v="1899-12-30T16:30:00"/>
    <x v="1"/>
    <d v="1899-12-30T17:55:00"/>
    <x v="2"/>
    <x v="1"/>
    <x v="1"/>
    <x v="0"/>
    <x v="0"/>
    <s v=""/>
    <x v="2"/>
    <x v="1"/>
    <n v="0"/>
    <x v="2"/>
    <x v="1"/>
    <n v="0"/>
    <n v="7.75"/>
    <n v="0"/>
    <n v="0"/>
    <x v="0"/>
    <n v="77.5"/>
    <n v="268.2809430255403"/>
    <x v="1"/>
    <n v="6.9233791748526521"/>
    <n v="0"/>
    <s v=""/>
    <n v="0"/>
    <x v="0"/>
    <n v="14.600259999999992"/>
    <n v="50.541568015717061"/>
    <x v="1"/>
    <n v="69.814652867884575"/>
    <n v="241.67665688253953"/>
    <n v="8.5987108173076869"/>
    <n v="29.766067701564133"/>
    <n v="26.371527777777782"/>
    <n v="91.290043112857461"/>
    <n v="1156400"/>
    <n v="4003097.8388998033"/>
    <n v="1.4825641025641026E-2"/>
    <n v="5.1321767165382094E-2"/>
    <n v="0"/>
    <n v="0"/>
    <n v="3.461689587426326"/>
    <n v="3.461689587426326"/>
    <s v=""/>
  </r>
  <r>
    <n v="525"/>
    <x v="0"/>
    <x v="0"/>
    <n v="25"/>
    <x v="3"/>
    <x v="3"/>
    <x v="0"/>
    <x v="3"/>
    <x v="0"/>
    <s v="Bogotá D.C."/>
    <x v="5"/>
    <x v="0"/>
    <d v="1899-12-30T07:00:00"/>
    <d v="1899-12-30T08:15:00"/>
    <x v="1"/>
    <d v="1899-12-30T17:00:00"/>
    <x v="2"/>
    <d v="1899-12-30T18:30:00"/>
    <x v="2"/>
    <x v="1"/>
    <x v="1"/>
    <x v="0"/>
    <x v="0"/>
    <s v=""/>
    <x v="2"/>
    <x v="1"/>
    <n v="0"/>
    <x v="2"/>
    <x v="1"/>
    <n v="0"/>
    <n v="8.75"/>
    <n v="0"/>
    <n v="0"/>
    <x v="0"/>
    <n v="82.499999999999986"/>
    <n v="285.58939096267187"/>
    <x v="1"/>
    <n v="6.9233791748526521"/>
    <n v="0"/>
    <s v=""/>
    <n v="0"/>
    <x v="0"/>
    <n v="12.411818000000011"/>
    <n v="42.965861131630682"/>
    <x v="1"/>
    <n v="44.512568532822151"/>
    <n v="154.08869499967116"/>
    <n v="5.4823835516826982"/>
    <n v="18.978310055137356"/>
    <n v="28.072916666666661"/>
    <n v="97.179723313686949"/>
    <n v="441000"/>
    <n v="1526605.1080550097"/>
    <n v="5.6538461538461543E-3"/>
    <n v="1.9571860359679612E-2"/>
    <n v="0"/>
    <n v="0"/>
    <n v="3.461689587426326"/>
    <n v="3.461689587426326"/>
    <s v=""/>
  </r>
  <r>
    <n v="526"/>
    <x v="0"/>
    <x v="1"/>
    <n v="47"/>
    <x v="1"/>
    <x v="0"/>
    <x v="0"/>
    <x v="0"/>
    <x v="2"/>
    <s v="Bogotá D.C."/>
    <x v="4"/>
    <x v="0"/>
    <d v="1899-12-30T07:00:00"/>
    <d v="1899-12-30T10:00:00"/>
    <x v="0"/>
    <d v="1899-12-30T19:00:00"/>
    <x v="4"/>
    <d v="1899-12-30T20:00:00"/>
    <x v="2"/>
    <x v="1"/>
    <x v="1"/>
    <x v="0"/>
    <x v="0"/>
    <s v=""/>
    <x v="3"/>
    <x v="2"/>
    <n v="3.461689587426326"/>
    <x v="4"/>
    <x v="2"/>
    <n v="3.461689587426326"/>
    <n v="8.9999999999999982"/>
    <n v="0"/>
    <n v="0"/>
    <x v="0"/>
    <n v="120.00000000000006"/>
    <n v="415.40275049115934"/>
    <x v="3"/>
    <n v="6.9233791748526521"/>
    <n v="0"/>
    <s v=""/>
    <n v="0"/>
    <x v="0"/>
    <n v="14.600259999999992"/>
    <n v="50.541568015717061"/>
    <x v="1"/>
    <n v="69.814652867884575"/>
    <n v="241.67665688253953"/>
    <n v="8.5987108173076869"/>
    <n v="29.766067701564133"/>
    <n v="40.83333333333335"/>
    <n v="141.35232481990838"/>
    <n v="2352000"/>
    <n v="8141893.9096267186"/>
    <n v="4.9000000000000002E-2"/>
    <n v="0.16962278978388998"/>
    <n v="0"/>
    <n v="0"/>
    <n v="3.461689587426326"/>
    <n v="3.461689587426326"/>
    <s v=""/>
  </r>
  <r>
    <n v="527"/>
    <x v="0"/>
    <x v="0"/>
    <n v="54"/>
    <x v="2"/>
    <x v="1"/>
    <x v="0"/>
    <x v="5"/>
    <x v="0"/>
    <s v="Bogotá D.C."/>
    <x v="13"/>
    <x v="0"/>
    <d v="1899-12-30T06:40:00"/>
    <d v="1899-12-30T07:30:00"/>
    <x v="3"/>
    <d v="1899-12-30T17:00:00"/>
    <x v="2"/>
    <d v="1899-12-30T18:20:00"/>
    <x v="7"/>
    <x v="3"/>
    <x v="4"/>
    <x v="0"/>
    <x v="0"/>
    <s v=""/>
    <x v="9"/>
    <x v="5"/>
    <n v="0"/>
    <x v="9"/>
    <x v="4"/>
    <n v="0"/>
    <n v="9.5"/>
    <n v="0"/>
    <n v="0"/>
    <x v="0"/>
    <n v="64.999999999999929"/>
    <n v="225.00982318271096"/>
    <x v="1"/>
    <n v="6.9233791748526521"/>
    <n v="0"/>
    <s v=""/>
    <n v="0"/>
    <x v="0"/>
    <n v="17.594754999999992"/>
    <n v="60.907580176817262"/>
    <x v="2"/>
    <n v="0"/>
    <n v="0"/>
    <n v="0"/>
    <n v="0"/>
    <n v="22.118055555555532"/>
    <n v="76.565842610783591"/>
    <n v="4508000"/>
    <n v="15605296.660117878"/>
    <n v="5.7794871794871798E-2"/>
    <n v="0.20006790589894716"/>
    <n v="0"/>
    <n v="0"/>
    <n v="3.461689587426326"/>
    <n v="3.461689587426326"/>
    <s v=""/>
  </r>
  <r>
    <n v="528"/>
    <x v="0"/>
    <x v="1"/>
    <n v="38"/>
    <x v="0"/>
    <x v="3"/>
    <x v="0"/>
    <x v="1"/>
    <x v="0"/>
    <s v="Bogotá D.C."/>
    <x v="13"/>
    <x v="0"/>
    <d v="1899-12-30T07:00:00"/>
    <d v="1899-12-30T09:00:00"/>
    <x v="5"/>
    <d v="1899-12-30T17:00:00"/>
    <x v="2"/>
    <d v="1899-12-30T18:30:00"/>
    <x v="4"/>
    <x v="2"/>
    <x v="2"/>
    <x v="0"/>
    <x v="0"/>
    <s v=""/>
    <x v="3"/>
    <x v="2"/>
    <n v="0"/>
    <x v="4"/>
    <x v="2"/>
    <n v="0"/>
    <n v="8"/>
    <n v="0"/>
    <n v="0"/>
    <x v="0"/>
    <n v="104.99999999999999"/>
    <n v="363.47740667976416"/>
    <x v="1"/>
    <n v="6.9233791748526521"/>
    <n v="0"/>
    <s v=""/>
    <n v="0"/>
    <x v="0"/>
    <n v="17.594754999999992"/>
    <n v="60.907580176817262"/>
    <x v="2"/>
    <n v="834.0179746297772"/>
    <n v="2887.1113385022936"/>
    <n v="109.47847555555551"/>
    <n v="378.98049887797407"/>
    <n v="35.729166666666664"/>
    <n v="123.68328421741977"/>
    <n v="10001369.8630137"/>
    <n v="34621637.914793983"/>
    <n v="0.12822269055145769"/>
    <n v="0.44386715275376903"/>
    <n v="0"/>
    <n v="0"/>
    <n v="3.461689587426326"/>
    <n v="3.461689587426326"/>
    <s v=""/>
  </r>
  <r>
    <n v="529"/>
    <x v="0"/>
    <x v="0"/>
    <n v="39"/>
    <x v="0"/>
    <x v="0"/>
    <x v="0"/>
    <x v="0"/>
    <x v="0"/>
    <s v="Bogotá D.C."/>
    <x v="7"/>
    <x v="0"/>
    <d v="1899-12-30T07:00:00"/>
    <d v="1899-12-30T09:00:00"/>
    <x v="5"/>
    <d v="1899-12-30T18:00:00"/>
    <x v="0"/>
    <d v="1899-12-30T20:30:00"/>
    <x v="1"/>
    <x v="1"/>
    <x v="1"/>
    <x v="0"/>
    <x v="0"/>
    <s v=""/>
    <x v="1"/>
    <x v="1"/>
    <n v="0"/>
    <x v="1"/>
    <x v="1"/>
    <n v="0"/>
    <n v="9"/>
    <n v="0"/>
    <n v="0"/>
    <x v="0"/>
    <n v="134.99999999999994"/>
    <n v="467.32809430255384"/>
    <x v="3"/>
    <n v="6.9233791748526521"/>
    <n v="0"/>
    <s v=""/>
    <n v="0"/>
    <x v="0"/>
    <n v="8.623818"/>
    <n v="29.852980974459726"/>
    <x v="0"/>
    <n v="207.18035339217388"/>
    <n v="717.19407205699486"/>
    <n v="25.517335869565215"/>
    <n v="88.333095878534195"/>
    <n v="45.937499999999979"/>
    <n v="159.02136542239677"/>
    <n v="1102500"/>
    <n v="3816512.7701375242"/>
    <n v="1.4134615384615384E-2"/>
    <n v="4.8929650899199033E-2"/>
    <n v="0"/>
    <n v="0"/>
    <n v="3.461689587426326"/>
    <n v="3.461689587426326"/>
    <s v=""/>
  </r>
  <r>
    <n v="530"/>
    <x v="0"/>
    <x v="1"/>
    <n v="45"/>
    <x v="1"/>
    <x v="1"/>
    <x v="0"/>
    <x v="0"/>
    <x v="1"/>
    <s v="Bogotá D.C."/>
    <x v="7"/>
    <x v="0"/>
    <d v="1899-12-30T08:00:00"/>
    <d v="1899-12-30T08:30:00"/>
    <x v="1"/>
    <d v="1899-12-30T16:00:00"/>
    <x v="1"/>
    <d v="1899-12-30T16:30:00"/>
    <x v="3"/>
    <x v="2"/>
    <x v="2"/>
    <x v="0"/>
    <x v="0"/>
    <s v=""/>
    <x v="4"/>
    <x v="2"/>
    <n v="0"/>
    <x v="3"/>
    <x v="2"/>
    <n v="0"/>
    <n v="7.4999999999999982"/>
    <n v="0"/>
    <n v="0"/>
    <x v="0"/>
    <n v="30.000000000000053"/>
    <n v="103.85068762278996"/>
    <x v="2"/>
    <n v="6.9233791748526521"/>
    <n v="0"/>
    <s v=""/>
    <n v="0"/>
    <x v="0"/>
    <n v="8.623818"/>
    <n v="29.852980974459726"/>
    <x v="0"/>
    <n v="165.08504037867692"/>
    <n v="571.47316531872048"/>
    <n v="21.67010676923077"/>
    <n v="75.015182961462898"/>
    <n v="10.208333333333352"/>
    <n v="35.338081204977144"/>
    <n v="675036.52968036535"/>
    <n v="2336766.9259269228"/>
    <n v="2.8126522070015224E-2"/>
    <n v="9.736528858028845E-2"/>
    <n v="0"/>
    <n v="0"/>
    <n v="3.461689587426326"/>
    <n v="3.461689587426326"/>
    <s v=""/>
  </r>
  <r>
    <n v="531"/>
    <x v="0"/>
    <x v="1"/>
    <n v="48"/>
    <x v="1"/>
    <x v="0"/>
    <x v="0"/>
    <x v="3"/>
    <x v="1"/>
    <s v="Bogotá D.C."/>
    <x v="6"/>
    <x v="5"/>
    <d v="1899-12-30T05:15:00"/>
    <d v="1899-12-30T06:10:00"/>
    <x v="2"/>
    <d v="1899-12-30T15:15:00"/>
    <x v="8"/>
    <d v="1899-12-30T16:45:00"/>
    <x v="3"/>
    <x v="2"/>
    <x v="2"/>
    <x v="6"/>
    <x v="3"/>
    <s v="Propulsión humana"/>
    <x v="4"/>
    <x v="2"/>
    <n v="0"/>
    <x v="3"/>
    <x v="2"/>
    <n v="0"/>
    <n v="9.0833333333333321"/>
    <n v="40"/>
    <n v="138.46758349705306"/>
    <x v="3"/>
    <n v="72.500000000000028"/>
    <n v="250.97249508840875"/>
    <x v="1"/>
    <n v="6.9233791748526521"/>
    <n v="6.9233791748526521"/>
    <n v="10"/>
    <n v="34.616895874263264"/>
    <x v="4"/>
    <n v="23.146250000000009"/>
    <n v="80.125132612966624"/>
    <x v="2"/>
    <n v="1258.2879254166676"/>
    <n v="4355.8022093991513"/>
    <n v="165.17083333333346"/>
    <n v="571.77015389652956"/>
    <n v="24.670138888888896"/>
    <n v="85.400362912027958"/>
    <n v="3010479.4520547944"/>
    <n v="10421345.372338993"/>
    <n v="0.12543664383561642"/>
    <n v="0.43422272384745803"/>
    <n v="0"/>
    <n v="0"/>
    <n v="3.461689587426326"/>
    <n v="3.461689587426326"/>
    <s v=""/>
  </r>
  <r>
    <n v="532"/>
    <x v="0"/>
    <x v="1"/>
    <n v="46"/>
    <x v="1"/>
    <x v="1"/>
    <x v="0"/>
    <x v="0"/>
    <x v="1"/>
    <s v="Bogotá D.C."/>
    <x v="14"/>
    <x v="8"/>
    <d v="1899-12-30T07:00:00"/>
    <d v="1899-12-30T07:20:00"/>
    <x v="3"/>
    <d v="1899-12-30T15:00:00"/>
    <x v="8"/>
    <d v="1899-12-30T15:30:00"/>
    <x v="3"/>
    <x v="2"/>
    <x v="2"/>
    <x v="11"/>
    <x v="1"/>
    <s v=""/>
    <x v="4"/>
    <x v="2"/>
    <n v="0"/>
    <x v="3"/>
    <x v="2"/>
    <n v="0"/>
    <n v="7.6666666666666679"/>
    <n v="15"/>
    <n v="51.925343811394889"/>
    <x v="2"/>
    <n v="24.999999999999993"/>
    <n v="86.542239685658132"/>
    <x v="0"/>
    <n v="6.9233791748526521"/>
    <n v="6.9233791748526521"/>
    <n v="6.8349999999999991"/>
    <n v="23.660648330058937"/>
    <x v="4"/>
    <n v="10.879999999999997"/>
    <n v="37.663182711198417"/>
    <x v="1"/>
    <n v="428.01950992387805"/>
    <n v="1481.6706807188077"/>
    <n v="55.853570713140996"/>
    <n v="193.34772415826018"/>
    <n v="8.5069444444444429"/>
    <n v="29.448401004147559"/>
    <n v="6315182.6484018266"/>
    <n v="21861202.016668011"/>
    <n v="0.26313261035007612"/>
    <n v="0.91088341736116718"/>
    <n v="0"/>
    <n v="0"/>
    <n v="3.461689587426326"/>
    <n v="3.461689587426326"/>
    <s v=""/>
  </r>
  <r>
    <n v="533"/>
    <x v="0"/>
    <x v="0"/>
    <n v="37"/>
    <x v="0"/>
    <x v="1"/>
    <x v="0"/>
    <x v="3"/>
    <x v="1"/>
    <s v="Bogotá D.C."/>
    <x v="3"/>
    <x v="0"/>
    <d v="1899-12-30T07:00:00"/>
    <d v="1899-12-30T08:00:00"/>
    <x v="1"/>
    <d v="1899-12-30T17:00:00"/>
    <x v="2"/>
    <d v="1899-12-30T18:00:00"/>
    <x v="2"/>
    <x v="1"/>
    <x v="1"/>
    <x v="13"/>
    <x v="5"/>
    <s v="No Sabe"/>
    <x v="2"/>
    <x v="1"/>
    <n v="0"/>
    <x v="2"/>
    <x v="1"/>
    <n v="0"/>
    <n v="9.0000000000000018"/>
    <n v="30"/>
    <n v="103.85068762278978"/>
    <x v="2"/>
    <n v="59.999999999999943"/>
    <n v="207.70137524557936"/>
    <x v="2"/>
    <n v="6.9233791748526521"/>
    <n v="6.9233791748526521"/>
    <n v="12.134999999999998"/>
    <n v="42.007603143418457"/>
    <x v="4"/>
    <n v="25.804999999999975"/>
    <n v="89.32889980353626"/>
    <x v="2"/>
    <n v="662.45626209134593"/>
    <n v="2293.2179446069772"/>
    <n v="86.296243990384582"/>
    <n v="298.73080925551596"/>
    <n v="20.416666666666647"/>
    <n v="70.676162409954088"/>
    <n v="5390000"/>
    <n v="18658506.876227897"/>
    <n v="0.22458333333333333"/>
    <n v="0.77743778650949569"/>
    <n v="0"/>
    <n v="0"/>
    <n v="3.461689587426326"/>
    <n v="3.461689587426326"/>
    <s v=""/>
  </r>
  <r>
    <n v="534"/>
    <x v="0"/>
    <x v="1"/>
    <n v="47"/>
    <x v="1"/>
    <x v="1"/>
    <x v="0"/>
    <x v="0"/>
    <x v="1"/>
    <s v="Bogotá D.C."/>
    <x v="1"/>
    <x v="13"/>
    <d v="1899-12-30T07:00:00"/>
    <d v="1899-12-30T08:00:00"/>
    <x v="1"/>
    <d v="1899-12-30T15:00:00"/>
    <x v="8"/>
    <d v="1899-12-30T16:00:00"/>
    <x v="2"/>
    <x v="1"/>
    <x v="1"/>
    <x v="13"/>
    <x v="5"/>
    <s v="No Sabe"/>
    <x v="3"/>
    <x v="2"/>
    <n v="3.461689587426326"/>
    <x v="3"/>
    <x v="2"/>
    <n v="3.461689587426326"/>
    <n v="7"/>
    <n v="15"/>
    <n v="51.925343811394889"/>
    <x v="2"/>
    <n v="59.999999999999943"/>
    <n v="207.70137524557936"/>
    <x v="2"/>
    <n v="6.9233791748526521"/>
    <n v="6.9233791748526521"/>
    <n v="6.067499999999999"/>
    <n v="21.003801571709229"/>
    <x v="4"/>
    <n v="7.991810000000001"/>
    <n v="27.66516546168959"/>
    <x v="0"/>
    <n v="301.87607518401438"/>
    <n v="1045.0012661576293"/>
    <n v="39.532980618990386"/>
    <n v="136.85090736868577"/>
    <n v="20.416666666666647"/>
    <n v="70.676162409954088"/>
    <n v="5390000"/>
    <n v="18658506.876227897"/>
    <n v="0.22458333333333333"/>
    <n v="0.77743778650949569"/>
    <n v="0"/>
    <n v="0"/>
    <n v="3.461689587426326"/>
    <n v="3.461689587426326"/>
    <s v=""/>
  </r>
  <r>
    <n v="535"/>
    <x v="0"/>
    <x v="0"/>
    <n v="42"/>
    <x v="1"/>
    <x v="0"/>
    <x v="0"/>
    <x v="0"/>
    <x v="2"/>
    <s v="Bogotá D.C."/>
    <x v="17"/>
    <x v="2"/>
    <d v="1899-12-30T05:30:00"/>
    <d v="1899-12-30T06:00:00"/>
    <x v="2"/>
    <d v="1899-12-30T16:30:00"/>
    <x v="1"/>
    <d v="1899-12-30T17:40:00"/>
    <x v="1"/>
    <x v="1"/>
    <x v="1"/>
    <x v="2"/>
    <x v="2"/>
    <s v=""/>
    <x v="2"/>
    <x v="1"/>
    <n v="3.461689587426326"/>
    <x v="1"/>
    <x v="1"/>
    <n v="0"/>
    <n v="10.5"/>
    <n v="10"/>
    <n v="34.616895874263264"/>
    <x v="1"/>
    <n v="50.000000000000043"/>
    <n v="173.08447937131646"/>
    <x v="2"/>
    <n v="6.9233791748526521"/>
    <n v="6.9233791748526521"/>
    <n v="0.56666666666666665"/>
    <n v="1.9616240995415848"/>
    <x v="3"/>
    <n v="7.9350715000000065"/>
    <n v="27.468754387033421"/>
    <x v="0"/>
    <n v="177.02005275466198"/>
    <n v="612.78847338647233"/>
    <n v="21.802647151771353"/>
    <n v="75.47399662361714"/>
    <n v="17.013888888888903"/>
    <n v="58.896802008295182"/>
    <n v="2205000"/>
    <n v="7633025.5402750485"/>
    <n v="4.5937499999999999E-2"/>
    <n v="0.15902136542239684"/>
    <n v="20"/>
    <n v="69.233791748526528"/>
    <n v="3.461689587426326"/>
    <n v="3.461689587426326"/>
    <s v=""/>
  </r>
  <r>
    <n v="536"/>
    <x v="0"/>
    <x v="0"/>
    <n v="39"/>
    <x v="0"/>
    <x v="0"/>
    <x v="0"/>
    <x v="0"/>
    <x v="2"/>
    <s v="Soacha"/>
    <x v="10"/>
    <x v="0"/>
    <d v="1899-12-30T05:40:00"/>
    <d v="1899-12-30T07:00:00"/>
    <x v="3"/>
    <d v="1899-12-30T16:30:00"/>
    <x v="1"/>
    <d v="1899-12-30T18:00:00"/>
    <x v="2"/>
    <x v="1"/>
    <x v="1"/>
    <x v="4"/>
    <x v="1"/>
    <s v=""/>
    <x v="2"/>
    <x v="1"/>
    <n v="0"/>
    <x v="2"/>
    <x v="1"/>
    <n v="0"/>
    <n v="9.5"/>
    <n v="15"/>
    <n v="51.925343811394889"/>
    <x v="2"/>
    <n v="85"/>
    <n v="294.24361493123769"/>
    <x v="1"/>
    <n v="6.9233791748526521"/>
    <n v="6.9233791748526521"/>
    <n v="4.25"/>
    <n v="14.712180746561886"/>
    <x v="5"/>
    <n v="30.919868000000008"/>
    <n v="107.03498510019649"/>
    <x v="2"/>
    <n v="261.51334340379253"/>
    <n v="905.27801783395364"/>
    <n v="32.209250098998986"/>
    <n v="111.49842568651515"/>
    <n v="28.923611111111114"/>
    <n v="100.12456341410173"/>
    <n v="2180500"/>
    <n v="7548214.1453831038"/>
    <n v="4.5427083333333333E-2"/>
    <n v="0.15725446136214799"/>
    <n v="0"/>
    <n v="0"/>
    <n v="3.461689587426326"/>
    <n v="3.461689587426326"/>
    <s v=""/>
  </r>
  <r>
    <n v="537"/>
    <x v="0"/>
    <x v="1"/>
    <n v="46"/>
    <x v="1"/>
    <x v="1"/>
    <x v="0"/>
    <x v="0"/>
    <x v="0"/>
    <s v="Bogotá D.C."/>
    <x v="12"/>
    <x v="0"/>
    <d v="1899-12-30T06:00:00"/>
    <d v="1899-12-30T08:00:00"/>
    <x v="1"/>
    <d v="1899-12-30T17:00:00"/>
    <x v="2"/>
    <d v="1899-12-30T19:30:00"/>
    <x v="1"/>
    <x v="1"/>
    <x v="1"/>
    <x v="0"/>
    <x v="0"/>
    <s v=""/>
    <x v="1"/>
    <x v="1"/>
    <n v="0"/>
    <x v="1"/>
    <x v="1"/>
    <n v="0"/>
    <n v="9.0000000000000018"/>
    <n v="0"/>
    <n v="0"/>
    <x v="0"/>
    <n v="134.99999999999994"/>
    <n v="467.32809430255384"/>
    <x v="3"/>
    <n v="6.9233791748526521"/>
    <n v="0"/>
    <s v=""/>
    <n v="0"/>
    <x v="0"/>
    <n v="10.130378999999991"/>
    <n v="35.068227500982282"/>
    <x v="1"/>
    <n v="48.674856107043432"/>
    <n v="168.49724255522696"/>
    <n v="5.9950310507246325"/>
    <n v="20.752936564590968"/>
    <n v="45.937499999999979"/>
    <n v="159.02136542239677"/>
    <n v="343000"/>
    <n v="1187359.5284872297"/>
    <n v="4.3974358974358972E-3"/>
    <n v="1.5222558057528587E-2"/>
    <n v="0"/>
    <n v="0"/>
    <n v="3.461689587426326"/>
    <n v="3.461689587426326"/>
    <s v=""/>
  </r>
  <r>
    <n v="538"/>
    <x v="0"/>
    <x v="1"/>
    <n v="40"/>
    <x v="1"/>
    <x v="0"/>
    <x v="0"/>
    <x v="1"/>
    <x v="0"/>
    <s v="Bogotá D.C."/>
    <x v="16"/>
    <x v="0"/>
    <d v="1899-12-30T06:30:00"/>
    <d v="1899-12-30T07:00:00"/>
    <x v="3"/>
    <d v="1899-12-30T18:00:00"/>
    <x v="0"/>
    <d v="1899-12-30T18:30:00"/>
    <x v="4"/>
    <x v="2"/>
    <x v="2"/>
    <x v="0"/>
    <x v="0"/>
    <s v=""/>
    <x v="3"/>
    <x v="2"/>
    <n v="0"/>
    <x v="4"/>
    <x v="2"/>
    <n v="0"/>
    <n v="11"/>
    <n v="0"/>
    <n v="0"/>
    <x v="0"/>
    <n v="30.000000000000053"/>
    <n v="103.85068762278996"/>
    <x v="2"/>
    <n v="6.9233791748526521"/>
    <n v="0"/>
    <s v=""/>
    <n v="0"/>
    <x v="0"/>
    <n v="4.4969639999999913"/>
    <n v="15.56709345383101"/>
    <x v="3"/>
    <n v="799.36083379599836"/>
    <n v="2767.1390749480333"/>
    <n v="104.9291599999998"/>
    <n v="363.23218058939023"/>
    <n v="10.208333333333352"/>
    <n v="35.338081204977144"/>
    <n v="2830365.2968036528"/>
    <n v="9797846.0765580274"/>
    <n v="3.6286734574405802E-2"/>
    <n v="0.12561341123792341"/>
    <n v="0"/>
    <n v="0"/>
    <n v="3.461689587426326"/>
    <n v="3.461689587426326"/>
    <s v=""/>
  </r>
  <r>
    <n v="539"/>
    <x v="0"/>
    <x v="1"/>
    <n v="52"/>
    <x v="2"/>
    <x v="1"/>
    <x v="0"/>
    <x v="0"/>
    <x v="0"/>
    <s v="Bogotá D.C."/>
    <x v="2"/>
    <x v="0"/>
    <d v="1899-12-30T08:00:00"/>
    <d v="1899-12-30T08:30:00"/>
    <x v="1"/>
    <d v="1899-12-30T17:00:00"/>
    <x v="2"/>
    <d v="1899-12-30T17:30:00"/>
    <x v="6"/>
    <x v="1"/>
    <x v="3"/>
    <x v="0"/>
    <x v="0"/>
    <s v=""/>
    <x v="6"/>
    <x v="3"/>
    <n v="0"/>
    <x v="2"/>
    <x v="1"/>
    <n v="3.461689587426326"/>
    <n v="8.5"/>
    <n v="0"/>
    <n v="0"/>
    <x v="0"/>
    <n v="29.999999999999972"/>
    <n v="103.85068762278968"/>
    <x v="0"/>
    <n v="6.9233791748526521"/>
    <n v="0"/>
    <s v=""/>
    <n v="0"/>
    <x v="0"/>
    <n v="1.6999999999999984"/>
    <n v="5.8848722986247486"/>
    <x v="4"/>
    <n v="0"/>
    <n v="0"/>
    <n v="0"/>
    <n v="0"/>
    <n v="10.208333333333323"/>
    <n v="35.338081204977044"/>
    <n v="0"/>
    <n v="0"/>
    <n v="0"/>
    <n v="0"/>
    <n v="59.999999999999943"/>
    <n v="207.70137524557936"/>
    <n v="0"/>
    <n v="3.461689587426326"/>
    <s v=""/>
  </r>
  <r>
    <n v="540"/>
    <x v="0"/>
    <x v="1"/>
    <n v="40"/>
    <x v="1"/>
    <x v="0"/>
    <x v="0"/>
    <x v="1"/>
    <x v="0"/>
    <s v="Bogotá D.C."/>
    <x v="16"/>
    <x v="0"/>
    <d v="1899-12-30T06:30:00"/>
    <d v="1899-12-30T07:00:00"/>
    <x v="3"/>
    <d v="1899-12-30T16:00:00"/>
    <x v="1"/>
    <d v="1899-12-30T16:30:00"/>
    <x v="4"/>
    <x v="2"/>
    <x v="2"/>
    <x v="0"/>
    <x v="0"/>
    <s v=""/>
    <x v="3"/>
    <x v="2"/>
    <n v="0"/>
    <x v="4"/>
    <x v="2"/>
    <n v="0"/>
    <n v="8.9999999999999982"/>
    <n v="0"/>
    <n v="0"/>
    <x v="0"/>
    <n v="30.000000000000053"/>
    <n v="103.85068762278996"/>
    <x v="2"/>
    <n v="6.9233791748526521"/>
    <n v="0"/>
    <s v=""/>
    <n v="0"/>
    <x v="0"/>
    <n v="4.4969639999999913"/>
    <n v="15.56709345383101"/>
    <x v="3"/>
    <n v="799.36083379599836"/>
    <n v="2767.1390749480333"/>
    <n v="104.9291599999998"/>
    <n v="363.23218058939023"/>
    <n v="10.208333333333352"/>
    <n v="35.338081204977144"/>
    <n v="2830365.2968036528"/>
    <n v="9797846.0765580274"/>
    <n v="3.6286734574405802E-2"/>
    <n v="0.12561341123792341"/>
    <n v="0"/>
    <n v="0"/>
    <n v="3.461689587426326"/>
    <n v="3.461689587426326"/>
    <s v=""/>
  </r>
  <r>
    <n v="541"/>
    <x v="0"/>
    <x v="0"/>
    <n v="28"/>
    <x v="3"/>
    <x v="0"/>
    <x v="0"/>
    <x v="3"/>
    <x v="1"/>
    <s v="Bogotá D.C."/>
    <x v="12"/>
    <x v="2"/>
    <d v="1899-12-30T06:00:00"/>
    <d v="1899-12-30T08:00:00"/>
    <x v="1"/>
    <d v="1899-12-30T14:00:00"/>
    <x v="11"/>
    <d v="1899-12-30T19:00:00"/>
    <x v="1"/>
    <x v="1"/>
    <x v="1"/>
    <x v="2"/>
    <x v="2"/>
    <s v=""/>
    <x v="1"/>
    <x v="1"/>
    <n v="0"/>
    <x v="1"/>
    <x v="1"/>
    <n v="0"/>
    <n v="6.0000000000000018"/>
    <n v="10"/>
    <n v="34.616895874263264"/>
    <x v="1"/>
    <n v="209.99999999999994"/>
    <n v="726.95481335952832"/>
    <x v="3"/>
    <n v="6.9233791748526521"/>
    <n v="6.9233791748526521"/>
    <n v="0.56666666666666665"/>
    <n v="1.9616240995415848"/>
    <x v="3"/>
    <n v="22.542197000000002"/>
    <n v="78.034088632612963"/>
    <x v="2"/>
    <n v="527.94459953125602"/>
    <n v="1827.5803229353105"/>
    <n v="65.024214150563608"/>
    <n v="225.0936450555856"/>
    <n v="71.458333333333314"/>
    <n v="247.36656843483948"/>
    <n v="1470000"/>
    <n v="5088683.6935166996"/>
    <n v="6.1249999999999999E-2"/>
    <n v="0.21202848722986248"/>
    <n v="20"/>
    <n v="69.233791748526528"/>
    <n v="3.461689587426326"/>
    <n v="3.461689587426326"/>
    <s v=""/>
  </r>
  <r>
    <n v="542"/>
    <x v="0"/>
    <x v="0"/>
    <n v="32"/>
    <x v="0"/>
    <x v="0"/>
    <x v="0"/>
    <x v="3"/>
    <x v="1"/>
    <s v="Bogotá D.C."/>
    <x v="5"/>
    <x v="0"/>
    <d v="1899-12-30T05:30:00"/>
    <d v="1899-12-30T07:00:00"/>
    <x v="3"/>
    <d v="1899-12-30T16:00:00"/>
    <x v="1"/>
    <d v="1899-12-30T17:40:00"/>
    <x v="2"/>
    <x v="1"/>
    <x v="1"/>
    <x v="1"/>
    <x v="1"/>
    <s v=""/>
    <x v="1"/>
    <x v="1"/>
    <n v="3.461689587426326"/>
    <x v="2"/>
    <x v="1"/>
    <n v="0"/>
    <n v="8.9999999999999982"/>
    <n v="22.5"/>
    <n v="77.88801571709233"/>
    <x v="2"/>
    <n v="95.000000000000085"/>
    <n v="328.86051080550129"/>
    <x v="1"/>
    <n v="6.9233791748526521"/>
    <n v="6.9233791748526521"/>
    <n v="6.2250000000000014"/>
    <n v="21.549017681728884"/>
    <x v="4"/>
    <n v="12.411818000000011"/>
    <n v="42.965861131630682"/>
    <x v="1"/>
    <n v="186.53035989706007"/>
    <n v="645.71020459453803"/>
    <n v="22.973982645711413"/>
    <n v="79.528796506372316"/>
    <n v="32.326388888888921"/>
    <n v="111.90392381576086"/>
    <n v="2891000"/>
    <n v="10007744.597249508"/>
    <n v="0.12045833333333333"/>
    <n v="0.41698935821872951"/>
    <n v="0"/>
    <n v="0"/>
    <n v="3.461689587426326"/>
    <n v="3.461689587426326"/>
    <s v=""/>
  </r>
  <r>
    <n v="543"/>
    <x v="0"/>
    <x v="0"/>
    <n v="55"/>
    <x v="2"/>
    <x v="1"/>
    <x v="0"/>
    <x v="0"/>
    <x v="1"/>
    <s v="Bogotá D.C."/>
    <x v="0"/>
    <x v="2"/>
    <d v="1899-12-30T04:45:00"/>
    <d v="1899-12-30T07:45:00"/>
    <x v="3"/>
    <d v="1899-12-30T17:00:00"/>
    <x v="2"/>
    <d v="1899-12-30T18:20:00"/>
    <x v="2"/>
    <x v="1"/>
    <x v="1"/>
    <x v="2"/>
    <x v="2"/>
    <s v=""/>
    <x v="2"/>
    <x v="1"/>
    <n v="0"/>
    <x v="2"/>
    <x v="1"/>
    <n v="0"/>
    <n v="9.25"/>
    <n v="10"/>
    <n v="34.616895874263264"/>
    <x v="1"/>
    <n v="129.99999999999997"/>
    <n v="450.01964636542226"/>
    <x v="3"/>
    <n v="6.9233791748526521"/>
    <n v="6.9233791748526521"/>
    <n v="0.56666666666666665"/>
    <n v="1.9616240995415848"/>
    <x v="3"/>
    <n v="22.087606000000008"/>
    <n v="76.460435701375275"/>
    <x v="2"/>
    <n v="154.36131708758657"/>
    <n v="534.35096406351181"/>
    <n v="19.011887512019239"/>
    <n v="65.813253037677597"/>
    <n v="44.236111111111093"/>
    <n v="153.13168522156727"/>
    <n v="1705200"/>
    <n v="5902873.0844793711"/>
    <n v="7.1050000000000002E-2"/>
    <n v="0.24595304518664046"/>
    <n v="20"/>
    <n v="69.233791748526528"/>
    <n v="3.461689587426326"/>
    <n v="3.461689587426326"/>
    <s v=""/>
  </r>
  <r>
    <n v="544"/>
    <x v="0"/>
    <x v="2"/>
    <n v="47"/>
    <x v="1"/>
    <x v="1"/>
    <x v="0"/>
    <x v="3"/>
    <x v="2"/>
    <s v="Bogotá D.C."/>
    <x v="0"/>
    <x v="0"/>
    <d v="1899-12-30T08:00:00"/>
    <d v="1899-12-30T09:00:00"/>
    <x v="5"/>
    <d v="1899-12-30T18:00:00"/>
    <x v="0"/>
    <d v="1899-12-30T19:00:00"/>
    <x v="2"/>
    <x v="1"/>
    <x v="1"/>
    <x v="3"/>
    <x v="1"/>
    <s v=""/>
    <x v="4"/>
    <x v="2"/>
    <n v="3.461689587426326"/>
    <x v="3"/>
    <x v="2"/>
    <n v="3.461689587426326"/>
    <n v="9"/>
    <n v="15"/>
    <n v="51.925343811394889"/>
    <x v="2"/>
    <n v="59.999999999999986"/>
    <n v="207.70137524557953"/>
    <x v="2"/>
    <n v="6.9233791748526521"/>
    <n v="6.9233791748526521"/>
    <n v="4.0724999999999998"/>
    <n v="14.097730844793713"/>
    <x v="5"/>
    <n v="9.6757879999999972"/>
    <n v="33.494574569744586"/>
    <x v="0"/>
    <n v="64.17756780437935"/>
    <n v="222.16281821476701"/>
    <n v="7.9044201158216767"/>
    <n v="27.362648809583092"/>
    <n v="20.416666666666661"/>
    <n v="70.676162409954131"/>
    <n v="1715000"/>
    <n v="5936797.6424361495"/>
    <n v="3.5729166666666666E-2"/>
    <n v="0.12368328421741977"/>
    <n v="30"/>
    <n v="103.85068762278978"/>
    <n v="0"/>
    <n v="3.461689587426326"/>
    <s v=""/>
  </r>
  <r>
    <n v="545"/>
    <x v="0"/>
    <x v="1"/>
    <n v="47"/>
    <x v="1"/>
    <x v="0"/>
    <x v="0"/>
    <x v="0"/>
    <x v="1"/>
    <s v="Bogotá D.C."/>
    <x v="4"/>
    <x v="0"/>
    <d v="1899-12-30T08:08:00"/>
    <d v="1899-12-30T09:09:00"/>
    <x v="5"/>
    <d v="1899-12-30T17:17:00"/>
    <x v="2"/>
    <d v="1899-12-30T19:19:00"/>
    <x v="2"/>
    <x v="1"/>
    <x v="1"/>
    <x v="0"/>
    <x v="0"/>
    <s v=""/>
    <x v="2"/>
    <x v="1"/>
    <n v="0"/>
    <x v="2"/>
    <x v="1"/>
    <n v="0"/>
    <n v="8.1333333333333346"/>
    <n v="0"/>
    <n v="0"/>
    <x v="0"/>
    <n v="91.5"/>
    <n v="316.74459724950884"/>
    <x v="1"/>
    <n v="6.9233791748526521"/>
    <n v="0"/>
    <s v=""/>
    <n v="0"/>
    <x v="0"/>
    <n v="14.600259999999992"/>
    <n v="50.541568015717061"/>
    <x v="1"/>
    <n v="87.268316084855726"/>
    <n v="302.09582110317444"/>
    <n v="10.74838852163461"/>
    <n v="37.207584626955168"/>
    <n v="31.135416666666668"/>
    <n v="107.78114767518009"/>
    <n v="1445500"/>
    <n v="5003872.298624754"/>
    <n v="6.0229166666666667E-2"/>
    <n v="0.20849467910936476"/>
    <n v="0"/>
    <n v="0"/>
    <n v="3.461689587426326"/>
    <n v="3.461689587426326"/>
    <s v=""/>
  </r>
  <r>
    <n v="546"/>
    <x v="0"/>
    <x v="1"/>
    <n v="49"/>
    <x v="1"/>
    <x v="1"/>
    <x v="0"/>
    <x v="0"/>
    <x v="1"/>
    <s v="Bogotá D.C."/>
    <x v="7"/>
    <x v="0"/>
    <d v="1899-12-30T07:00:00"/>
    <d v="1899-12-30T18:00:00"/>
    <x v="12"/>
    <d v="1899-12-30T17:00:00"/>
    <x v="2"/>
    <d v="1899-12-30T18:30:00"/>
    <x v="0"/>
    <x v="0"/>
    <x v="0"/>
    <x v="0"/>
    <x v="0"/>
    <s v=""/>
    <x v="0"/>
    <x v="0"/>
    <n v="0"/>
    <x v="0"/>
    <x v="0"/>
    <n v="0"/>
    <n v="23"/>
    <n v="0"/>
    <n v="0"/>
    <x v="0"/>
    <n v="375"/>
    <n v="0"/>
    <x v="3"/>
    <n v="0"/>
    <n v="0"/>
    <s v=""/>
    <n v="0"/>
    <x v="0"/>
    <n v="8.623818"/>
    <n v="0"/>
    <x v="0"/>
    <n v="0"/>
    <n v="0"/>
    <n v="0"/>
    <n v="0"/>
    <n v="127.60416666666667"/>
    <n v="0"/>
    <n v="1340228.3105022833"/>
    <n v="0"/>
    <n v="5.5842846270928469E-2"/>
    <n v="0"/>
    <n v="750"/>
    <n v="0"/>
    <n v="0"/>
    <n v="0"/>
    <s v="Revisar horario laboral"/>
  </r>
  <r>
    <n v="547"/>
    <x v="0"/>
    <x v="0"/>
    <n v="21"/>
    <x v="3"/>
    <x v="1"/>
    <x v="0"/>
    <x v="0"/>
    <x v="1"/>
    <s v="Bogotá D.C."/>
    <x v="0"/>
    <x v="2"/>
    <d v="1899-12-30T06:10:00"/>
    <d v="1899-12-30T08:05:00"/>
    <x v="1"/>
    <d v="1899-12-30T16:00:00"/>
    <x v="1"/>
    <d v="1899-12-30T18:15:00"/>
    <x v="2"/>
    <x v="1"/>
    <x v="1"/>
    <x v="3"/>
    <x v="1"/>
    <s v=""/>
    <x v="2"/>
    <x v="1"/>
    <n v="0"/>
    <x v="2"/>
    <x v="1"/>
    <n v="0"/>
    <n v="7.9166666666666652"/>
    <n v="10"/>
    <n v="34.616895874263264"/>
    <x v="1"/>
    <n v="125"/>
    <n v="432.71119842829074"/>
    <x v="3"/>
    <n v="6.9233791748526521"/>
    <n v="6.9233791748526521"/>
    <n v="2.7149999999999994"/>
    <n v="9.3984872298624733"/>
    <x v="1"/>
    <n v="22.087606000000008"/>
    <n v="76.460435701375275"/>
    <x v="2"/>
    <n v="136.25062035453018"/>
    <n v="471.65735376165458"/>
    <n v="16.781286377294588"/>
    <n v="58.091604315899929"/>
    <n v="42.534722222222221"/>
    <n v="147.24200502073782"/>
    <n v="1445500"/>
    <n v="5003872.298624754"/>
    <n v="6.0229166666666667E-2"/>
    <n v="0.20849467910936476"/>
    <n v="20"/>
    <n v="69.233791748526528"/>
    <n v="3.461689587426326"/>
    <n v="3.461689587426326"/>
    <s v=""/>
  </r>
  <r>
    <n v="548"/>
    <x v="0"/>
    <x v="1"/>
    <n v="25"/>
    <x v="3"/>
    <x v="0"/>
    <x v="0"/>
    <x v="4"/>
    <x v="2"/>
    <s v="Bogotá D.C."/>
    <x v="13"/>
    <x v="0"/>
    <d v="1899-12-30T07:15:00"/>
    <d v="1899-12-30T08:00:00"/>
    <x v="1"/>
    <d v="1899-12-30T16:00:00"/>
    <x v="1"/>
    <d v="1899-12-30T17:00:00"/>
    <x v="4"/>
    <x v="2"/>
    <x v="2"/>
    <x v="0"/>
    <x v="0"/>
    <s v=""/>
    <x v="3"/>
    <x v="2"/>
    <n v="0"/>
    <x v="4"/>
    <x v="2"/>
    <n v="0"/>
    <n v="8"/>
    <n v="0"/>
    <n v="0"/>
    <x v="0"/>
    <n v="52.500000000000057"/>
    <n v="181.73870333988231"/>
    <x v="2"/>
    <n v="6.9233791748526521"/>
    <n v="0"/>
    <s v=""/>
    <n v="0"/>
    <x v="0"/>
    <n v="17.594754999999992"/>
    <n v="60.907580176817262"/>
    <x v="2"/>
    <n v="3127.5674048616647"/>
    <n v="10826.667519383602"/>
    <n v="410.54428333333311"/>
    <n v="1421.1768707924025"/>
    <n v="17.864583333333353"/>
    <n v="61.841642108709955"/>
    <n v="10515981.735159818"/>
    <n v="36403064.474168174"/>
    <n v="0.21908295281582954"/>
    <n v="0.75839717654517025"/>
    <n v="0"/>
    <n v="0"/>
    <n v="3.461689587426326"/>
    <n v="3.461689587426326"/>
    <s v=""/>
  </r>
  <r>
    <n v="549"/>
    <x v="0"/>
    <x v="1"/>
    <n v="23"/>
    <x v="3"/>
    <x v="3"/>
    <x v="0"/>
    <x v="2"/>
    <x v="5"/>
    <s v="Bogotá D.C."/>
    <x v="15"/>
    <x v="2"/>
    <d v="1899-12-30T06:00:00"/>
    <d v="1899-12-30T08:00:00"/>
    <x v="1"/>
    <d v="1899-12-30T16:00:00"/>
    <x v="1"/>
    <d v="1899-12-30T18:00:00"/>
    <x v="3"/>
    <x v="2"/>
    <x v="2"/>
    <x v="0"/>
    <x v="0"/>
    <s v=""/>
    <x v="2"/>
    <x v="1"/>
    <n v="3.461689587426326"/>
    <x v="3"/>
    <x v="2"/>
    <n v="0"/>
    <n v="8"/>
    <n v="0"/>
    <n v="0"/>
    <x v="0"/>
    <n v="120.00000000000001"/>
    <n v="415.40275049115917"/>
    <x v="3"/>
    <n v="6.9233791748526521"/>
    <n v="0"/>
    <s v=""/>
    <n v="0"/>
    <x v="0"/>
    <n v="26.079206999999997"/>
    <n v="90.278119320235746"/>
    <x v="2"/>
    <n v="1248.0802994215769"/>
    <n v="4320.4665767796041"/>
    <n v="163.83091576923073"/>
    <n v="567.13177521686555"/>
    <n v="40.833333333333343"/>
    <n v="141.35232481990835"/>
    <n v="2485799.086757991"/>
    <n v="8605064.8150640074"/>
    <n v="0.4142998477929985"/>
    <n v="1.4341774691773346"/>
    <n v="0"/>
    <n v="0"/>
    <n v="3.461689587426326"/>
    <n v="3.461689587426326"/>
    <s v=""/>
  </r>
  <r>
    <n v="550"/>
    <x v="0"/>
    <x v="1"/>
    <n v="40"/>
    <x v="1"/>
    <x v="1"/>
    <x v="0"/>
    <x v="0"/>
    <x v="1"/>
    <s v="Bogotá D.C."/>
    <x v="1"/>
    <x v="0"/>
    <d v="1899-12-30T08:00:00"/>
    <d v="1899-12-30T09:00:00"/>
    <x v="5"/>
    <d v="1899-12-30T17:00:00"/>
    <x v="2"/>
    <d v="1899-12-30T18:00:00"/>
    <x v="7"/>
    <x v="2"/>
    <x v="4"/>
    <x v="0"/>
    <x v="0"/>
    <s v=""/>
    <x v="9"/>
    <x v="5"/>
    <n v="0"/>
    <x v="9"/>
    <x v="4"/>
    <n v="0"/>
    <n v="8"/>
    <n v="0"/>
    <n v="0"/>
    <x v="0"/>
    <n v="59.999999999999986"/>
    <n v="207.70137524557953"/>
    <x v="2"/>
    <n v="6.9233791748526521"/>
    <n v="0"/>
    <s v=""/>
    <n v="0"/>
    <x v="0"/>
    <n v="12.912758000000011"/>
    <n v="44.699959913556029"/>
    <x v="1"/>
    <n v="1147.6579533976674"/>
    <n v="3972.8355872037127"/>
    <n v="150.64884333333345"/>
    <n v="521.49953232482028"/>
    <n v="20.416666666666661"/>
    <n v="70.676162409954131"/>
    <n v="4900"/>
    <n v="16962.278978388997"/>
    <n v="2.0416666666666668E-4"/>
    <n v="7.0676162409954156E-4"/>
    <n v="0"/>
    <n v="0"/>
    <n v="3.461689587426326"/>
    <n v="3.461689587426326"/>
    <s v=""/>
  </r>
  <r>
    <n v="551"/>
    <x v="0"/>
    <x v="1"/>
    <n v="43"/>
    <x v="1"/>
    <x v="1"/>
    <x v="0"/>
    <x v="0"/>
    <x v="1"/>
    <s v="Bogotá D.C."/>
    <x v="1"/>
    <x v="0"/>
    <d v="1899-12-30T08:00:00"/>
    <d v="1899-12-30T09:00:00"/>
    <x v="5"/>
    <d v="1899-12-30T16:30:00"/>
    <x v="1"/>
    <d v="1899-12-30T18:00:00"/>
    <x v="7"/>
    <x v="2"/>
    <x v="4"/>
    <x v="0"/>
    <x v="0"/>
    <s v=""/>
    <x v="9"/>
    <x v="5"/>
    <n v="0"/>
    <x v="9"/>
    <x v="4"/>
    <n v="0"/>
    <n v="7.5"/>
    <n v="0"/>
    <n v="0"/>
    <x v="0"/>
    <n v="75.000000000000014"/>
    <n v="259.62671905697448"/>
    <x v="1"/>
    <n v="6.9233791748526521"/>
    <n v="0"/>
    <s v=""/>
    <n v="0"/>
    <x v="0"/>
    <n v="12.912758000000011"/>
    <n v="44.699959913556029"/>
    <x v="1"/>
    <n v="1147.6579533976674"/>
    <n v="3972.8355872037127"/>
    <n v="150.64884333333345"/>
    <n v="521.49953232482028"/>
    <n v="25.520833333333339"/>
    <n v="88.34520301244271"/>
    <n v="7350000"/>
    <n v="25443418.467583496"/>
    <n v="0.30625000000000002"/>
    <n v="1.0601424361493124"/>
    <n v="0"/>
    <n v="0"/>
    <n v="3.461689587426326"/>
    <n v="3.461689587426326"/>
    <s v=""/>
  </r>
  <r>
    <n v="552"/>
    <x v="0"/>
    <x v="0"/>
    <n v="48"/>
    <x v="1"/>
    <x v="3"/>
    <x v="0"/>
    <x v="0"/>
    <x v="2"/>
    <s v="Bogotá D.C."/>
    <x v="19"/>
    <x v="2"/>
    <d v="1899-12-30T05:30:00"/>
    <d v="1899-12-30T07:00:00"/>
    <x v="3"/>
    <d v="1899-12-30T17:30:00"/>
    <x v="2"/>
    <d v="1899-12-30T20:00:00"/>
    <x v="1"/>
    <x v="1"/>
    <x v="1"/>
    <x v="14"/>
    <x v="1"/>
    <s v=""/>
    <x v="1"/>
    <x v="1"/>
    <n v="0"/>
    <x v="1"/>
    <x v="1"/>
    <n v="0"/>
    <n v="10.499999999999998"/>
    <n v="15"/>
    <n v="51.925343811394889"/>
    <x v="2"/>
    <n v="120.00000000000009"/>
    <n v="415.4027504911594"/>
    <x v="3"/>
    <n v="6.9233791748526521"/>
    <n v="6.9233791748526521"/>
    <n v="6.0674999999999999"/>
    <n v="21.003801571709232"/>
    <x v="4"/>
    <n v="22.322901000000002"/>
    <n v="77.274953952848733"/>
    <x v="2"/>
    <n v="1334.2389958838046"/>
    <n v="4618.7212391891235"/>
    <n v="171.97683568840583"/>
    <n v="595.3304213810826"/>
    <n v="40.833333333333364"/>
    <n v="141.35232481990843"/>
    <n v="4385500"/>
    <n v="15181239.685658153"/>
    <n v="9.1364583333333332E-2"/>
    <n v="0.31627582678454486"/>
    <n v="0"/>
    <n v="0"/>
    <n v="3.461689587426326"/>
    <n v="3.461689587426326"/>
    <s v=""/>
  </r>
  <r>
    <n v="553"/>
    <x v="0"/>
    <x v="0"/>
    <n v="42"/>
    <x v="1"/>
    <x v="2"/>
    <x v="0"/>
    <x v="1"/>
    <x v="2"/>
    <s v="Bogotá D.C."/>
    <x v="12"/>
    <x v="0"/>
    <d v="1899-12-30T06:00:00"/>
    <d v="1899-12-30T07:15:00"/>
    <x v="3"/>
    <d v="1899-12-30T16:30:00"/>
    <x v="1"/>
    <d v="1899-12-30T18:00:00"/>
    <x v="1"/>
    <x v="1"/>
    <x v="1"/>
    <x v="0"/>
    <x v="0"/>
    <s v=""/>
    <x v="1"/>
    <x v="1"/>
    <n v="0"/>
    <x v="1"/>
    <x v="1"/>
    <n v="0"/>
    <n v="9.25"/>
    <n v="0"/>
    <n v="0"/>
    <x v="0"/>
    <n v="82.499999999999986"/>
    <n v="285.58939096267187"/>
    <x v="1"/>
    <n v="6.9233791748526521"/>
    <n v="0"/>
    <s v=""/>
    <n v="0"/>
    <x v="0"/>
    <n v="10.130378999999991"/>
    <n v="35.068227500982282"/>
    <x v="1"/>
    <n v="97.349712214086864"/>
    <n v="336.99448511045392"/>
    <n v="11.990062101449265"/>
    <n v="41.505873129181936"/>
    <n v="28.072916666666661"/>
    <n v="97.179723313686949"/>
    <n v="578200"/>
    <n v="2001548.9194499017"/>
    <n v="1.2045833333333334E-2"/>
    <n v="4.1698935821872951E-2"/>
    <n v="0"/>
    <n v="0"/>
    <n v="3.461689587426326"/>
    <n v="3.461689587426326"/>
    <s v=""/>
  </r>
  <r>
    <n v="554"/>
    <x v="0"/>
    <x v="1"/>
    <n v="49"/>
    <x v="1"/>
    <x v="0"/>
    <x v="0"/>
    <x v="0"/>
    <x v="1"/>
    <s v="Soacha"/>
    <x v="10"/>
    <x v="0"/>
    <d v="1899-12-30T05:00:00"/>
    <d v="1899-12-30T07:10:00"/>
    <x v="3"/>
    <d v="1899-12-30T17:00:00"/>
    <x v="2"/>
    <d v="1899-12-30T19:00:00"/>
    <x v="2"/>
    <x v="1"/>
    <x v="1"/>
    <x v="0"/>
    <x v="0"/>
    <s v=""/>
    <x v="2"/>
    <x v="1"/>
    <n v="0"/>
    <x v="2"/>
    <x v="1"/>
    <n v="0"/>
    <n v="9.8333333333333339"/>
    <n v="0"/>
    <n v="0"/>
    <x v="0"/>
    <n v="124.99999999999993"/>
    <n v="432.71119842829052"/>
    <x v="3"/>
    <n v="6.9233791748526521"/>
    <n v="0"/>
    <s v=""/>
    <n v="0"/>
    <x v="0"/>
    <n v="30.919868000000008"/>
    <n v="107.03498510019649"/>
    <x v="2"/>
    <n v="36.962695375644238"/>
    <n v="127.95337770507886"/>
    <n v="4.552504603365386"/>
    <n v="15.759357782180373"/>
    <n v="42.5347222222222"/>
    <n v="147.24200502073774"/>
    <n v="416500"/>
    <n v="1441793.7131630648"/>
    <n v="1.7354166666666667E-2"/>
    <n v="6.0074738048461036E-2"/>
    <n v="0"/>
    <n v="0"/>
    <n v="3.461689587426326"/>
    <n v="3.461689587426326"/>
    <s v=""/>
  </r>
  <r>
    <n v="555"/>
    <x v="0"/>
    <x v="1"/>
    <n v="49"/>
    <x v="1"/>
    <x v="0"/>
    <x v="0"/>
    <x v="0"/>
    <x v="2"/>
    <s v="Bogotá D.C."/>
    <x v="6"/>
    <x v="0"/>
    <d v="1899-12-30T06:15:00"/>
    <d v="1899-12-30T07:00:00"/>
    <x v="3"/>
    <d v="1899-12-30T16:30:00"/>
    <x v="1"/>
    <d v="1899-12-30T17:30:00"/>
    <x v="3"/>
    <x v="2"/>
    <x v="2"/>
    <x v="0"/>
    <x v="0"/>
    <s v=""/>
    <x v="4"/>
    <x v="2"/>
    <n v="0"/>
    <x v="3"/>
    <x v="2"/>
    <n v="0"/>
    <n v="9.5"/>
    <n v="0"/>
    <n v="0"/>
    <x v="0"/>
    <n v="52.499999999999972"/>
    <n v="181.73870333988202"/>
    <x v="2"/>
    <n v="6.9233791748526521"/>
    <n v="0"/>
    <s v=""/>
    <n v="0"/>
    <x v="0"/>
    <n v="11.326204000000004"/>
    <n v="39.207802451866421"/>
    <x v="1"/>
    <n v="650.44978152732335"/>
    <n v="2251.6552358568638"/>
    <n v="85.382153230769262"/>
    <n v="295.56651079099299"/>
    <n v="17.864583333333325"/>
    <n v="61.841642108709856"/>
    <n v="794739.72602739721"/>
    <n v="2751142.2343030921"/>
    <n v="1.6557077625570776E-2"/>
    <n v="5.7315463214647755E-2"/>
    <n v="0"/>
    <n v="0"/>
    <n v="3.461689587426326"/>
    <n v="3.461689587426326"/>
    <s v=""/>
  </r>
  <r>
    <n v="556"/>
    <x v="0"/>
    <x v="0"/>
    <n v="54"/>
    <x v="2"/>
    <x v="0"/>
    <x v="0"/>
    <x v="0"/>
    <x v="0"/>
    <s v="Bogotá D.C."/>
    <x v="8"/>
    <x v="0"/>
    <d v="1899-12-30T08:30:00"/>
    <d v="1899-12-30T09:30:00"/>
    <x v="5"/>
    <d v="1899-12-30T17:30:00"/>
    <x v="2"/>
    <d v="1899-12-30T19:30:00"/>
    <x v="2"/>
    <x v="1"/>
    <x v="1"/>
    <x v="0"/>
    <x v="0"/>
    <s v=""/>
    <x v="8"/>
    <x v="1"/>
    <n v="3.461689587426326"/>
    <x v="2"/>
    <x v="1"/>
    <n v="0"/>
    <n v="8"/>
    <n v="0"/>
    <n v="0"/>
    <x v="0"/>
    <n v="90"/>
    <n v="311.55206286836932"/>
    <x v="1"/>
    <n v="6.9233791748526521"/>
    <n v="0"/>
    <s v=""/>
    <n v="0"/>
    <x v="0"/>
    <n v="5.6228680000000111"/>
    <n v="19.464623607072728"/>
    <x v="0"/>
    <n v="20.165321244721195"/>
    <n v="69.806082579958243"/>
    <n v="2.4836586418269277"/>
    <n v="8.5976552591336866"/>
    <n v="30.625"/>
    <n v="106.01424361493123"/>
    <n v="867300"/>
    <n v="3002323.3791748527"/>
    <n v="1.1119230769230768E-2"/>
    <n v="3.8491325374036565E-2"/>
    <n v="0"/>
    <n v="0"/>
    <n v="3.461689587426326"/>
    <n v="3.461689587426326"/>
    <s v=""/>
  </r>
  <r>
    <n v="557"/>
    <x v="0"/>
    <x v="0"/>
    <n v="42"/>
    <x v="1"/>
    <x v="0"/>
    <x v="0"/>
    <x v="1"/>
    <x v="0"/>
    <s v="Bogotá D.C."/>
    <x v="2"/>
    <x v="0"/>
    <d v="1899-12-30T06:50:00"/>
    <d v="1899-12-30T07:00:00"/>
    <x v="3"/>
    <d v="1899-12-30T16:30:00"/>
    <x v="1"/>
    <d v="1899-12-30T17:00:00"/>
    <x v="6"/>
    <x v="1"/>
    <x v="3"/>
    <x v="0"/>
    <x v="0"/>
    <s v=""/>
    <x v="6"/>
    <x v="3"/>
    <n v="0"/>
    <x v="4"/>
    <x v="2"/>
    <n v="3.461689587426326"/>
    <n v="9.5"/>
    <n v="0"/>
    <n v="0"/>
    <x v="0"/>
    <n v="20.00000000000005"/>
    <n v="69.233791748526698"/>
    <x v="0"/>
    <n v="6.9233791748526521"/>
    <n v="0"/>
    <s v=""/>
    <n v="0"/>
    <x v="0"/>
    <n v="1.1333333333333362"/>
    <n v="3.9232481990831793"/>
    <x v="4"/>
    <n v="0"/>
    <n v="0"/>
    <n v="0"/>
    <n v="0"/>
    <n v="6.8055555555555722"/>
    <n v="23.55872080331811"/>
    <n v="0"/>
    <n v="0"/>
    <n v="0"/>
    <n v="0"/>
    <n v="40.000000000000099"/>
    <n v="138.4675834970534"/>
    <n v="0"/>
    <n v="3.461689587426326"/>
    <s v=""/>
  </r>
  <r>
    <n v="558"/>
    <x v="0"/>
    <x v="1"/>
    <n v="38"/>
    <x v="0"/>
    <x v="0"/>
    <x v="0"/>
    <x v="0"/>
    <x v="0"/>
    <s v="Bogotá D.C."/>
    <x v="7"/>
    <x v="0"/>
    <d v="1899-12-30T06:15:00"/>
    <d v="1899-12-30T07:05:00"/>
    <x v="3"/>
    <d v="1899-12-30T16:40:00"/>
    <x v="1"/>
    <d v="1899-12-30T17:40:00"/>
    <x v="4"/>
    <x v="2"/>
    <x v="2"/>
    <x v="0"/>
    <x v="0"/>
    <s v=""/>
    <x v="3"/>
    <x v="2"/>
    <n v="0"/>
    <x v="13"/>
    <x v="0"/>
    <n v="3.461689587426326"/>
    <n v="9.5833333333333357"/>
    <n v="0"/>
    <n v="0"/>
    <x v="0"/>
    <n v="54.999999999999964"/>
    <n v="190.39292730844781"/>
    <x v="2"/>
    <n v="6.9233791748526521"/>
    <n v="0"/>
    <s v=""/>
    <n v="0"/>
    <x v="0"/>
    <n v="8.623818"/>
    <n v="29.852980974459726"/>
    <x v="0"/>
    <n v="1532.9325178019997"/>
    <n v="5306.5365351024038"/>
    <n v="201.22241999999997"/>
    <n v="696.56955607072678"/>
    <n v="18.715277777777768"/>
    <n v="64.786482209124614"/>
    <n v="1478949.7716894979"/>
    <n v="5119665.0249840766"/>
    <n v="1.8960894508839716E-2"/>
    <n v="6.5636731089539449E-2"/>
    <n v="0"/>
    <n v="0"/>
    <n v="3.461689587426326"/>
    <n v="3.461689587426326"/>
    <s v=""/>
  </r>
  <r>
    <n v="559"/>
    <x v="0"/>
    <x v="0"/>
    <n v="40"/>
    <x v="1"/>
    <x v="1"/>
    <x v="0"/>
    <x v="0"/>
    <x v="1"/>
    <s v="Bogotá D.C."/>
    <x v="12"/>
    <x v="0"/>
    <d v="1899-12-30T06:00:00"/>
    <d v="1899-12-30T08:00:00"/>
    <x v="1"/>
    <d v="1899-12-30T17:00:00"/>
    <x v="2"/>
    <d v="1899-12-30T18:00:00"/>
    <x v="2"/>
    <x v="1"/>
    <x v="1"/>
    <x v="3"/>
    <x v="1"/>
    <s v=""/>
    <x v="2"/>
    <x v="1"/>
    <n v="0"/>
    <x v="2"/>
    <x v="1"/>
    <n v="0"/>
    <n v="9.0000000000000018"/>
    <n v="15"/>
    <n v="51.925343811394889"/>
    <x v="2"/>
    <n v="89.999999999999957"/>
    <n v="311.55206286836921"/>
    <x v="1"/>
    <n v="6.9233791748526521"/>
    <n v="6.9233791748526521"/>
    <n v="4.0724999999999998"/>
    <n v="14.097730844793713"/>
    <x v="5"/>
    <n v="10.130378999999991"/>
    <n v="35.068227500982282"/>
    <x v="1"/>
    <n v="40.136842790014605"/>
    <n v="138.94129075836096"/>
    <n v="4.9434479739401196"/>
    <n v="17.11268237737228"/>
    <n v="30.624999999999986"/>
    <n v="106.01424361493119"/>
    <n v="940800"/>
    <n v="3256757.5638506874"/>
    <n v="3.9199999999999999E-2"/>
    <n v="0.13569823182711196"/>
    <n v="30"/>
    <n v="103.85068762278978"/>
    <n v="0"/>
    <n v="3.461689587426326"/>
    <s v=""/>
  </r>
  <r>
    <n v="560"/>
    <x v="0"/>
    <x v="1"/>
    <n v="54"/>
    <x v="2"/>
    <x v="0"/>
    <x v="0"/>
    <x v="0"/>
    <x v="2"/>
    <s v="Bogotá D.C."/>
    <x v="7"/>
    <x v="8"/>
    <d v="1899-12-30T06:00:00"/>
    <d v="1899-12-30T07:30:00"/>
    <x v="3"/>
    <d v="1899-12-30T15:00:00"/>
    <x v="8"/>
    <d v="1899-12-30T15:30:00"/>
    <x v="4"/>
    <x v="2"/>
    <x v="2"/>
    <x v="0"/>
    <x v="0"/>
    <s v=""/>
    <x v="3"/>
    <x v="2"/>
    <n v="0"/>
    <x v="4"/>
    <x v="2"/>
    <n v="0"/>
    <n v="7.5"/>
    <n v="0"/>
    <n v="0"/>
    <x v="0"/>
    <n v="60.000000000000028"/>
    <n v="207.70137524557967"/>
    <x v="1"/>
    <n v="6.9233791748526521"/>
    <n v="0"/>
    <s v=""/>
    <n v="0"/>
    <x v="0"/>
    <n v="13.06750000000001"/>
    <n v="45.235628683693548"/>
    <x v="1"/>
    <n v="464.56443483333362"/>
    <n v="1608.1778667511469"/>
    <n v="60.981666666666712"/>
    <n v="211.09960052390323"/>
    <n v="20.416666666666675"/>
    <n v="70.676162409954188"/>
    <n v="497159.81735159818"/>
    <n v="1721012.9630128015"/>
    <n v="1.0357496194824962E-2"/>
    <n v="3.5854436729433364E-2"/>
    <n v="0"/>
    <n v="0"/>
    <n v="3.461689587426326"/>
    <n v="3.461689587426326"/>
    <s v=""/>
  </r>
  <r>
    <n v="561"/>
    <x v="0"/>
    <x v="1"/>
    <n v="31"/>
    <x v="0"/>
    <x v="0"/>
    <x v="0"/>
    <x v="0"/>
    <x v="2"/>
    <s v="Bogotá D.C."/>
    <x v="7"/>
    <x v="8"/>
    <d v="1899-12-30T07:30:00"/>
    <d v="1899-12-30T08:00:00"/>
    <x v="1"/>
    <d v="1899-12-30T17:00:00"/>
    <x v="2"/>
    <d v="1899-12-30T17:30:00"/>
    <x v="0"/>
    <x v="0"/>
    <x v="0"/>
    <x v="0"/>
    <x v="0"/>
    <s v=""/>
    <x v="0"/>
    <x v="0"/>
    <n v="0"/>
    <x v="0"/>
    <x v="0"/>
    <n v="0"/>
    <n v="9.0000000000000018"/>
    <n v="0"/>
    <n v="0"/>
    <x v="0"/>
    <n v="29.999999999999932"/>
    <n v="103.85068762278955"/>
    <x v="0"/>
    <n v="6.9233791748526521"/>
    <n v="0"/>
    <s v=""/>
    <n v="0"/>
    <x v="0"/>
    <n v="7.4999999999999822"/>
    <n v="25.962671905697384"/>
    <x v="0"/>
    <n v="0"/>
    <n v="0"/>
    <n v="0"/>
    <n v="0"/>
    <n v="10.208333333333311"/>
    <n v="35.338081204977001"/>
    <n v="26849.31506849315"/>
    <n v="92943.994402131488"/>
    <n v="5.5936073059360727E-4"/>
    <n v="1.9363332167110726E-3"/>
    <n v="59.999999999999865"/>
    <n v="207.7013752455791"/>
    <n v="0"/>
    <n v="3.461689587426326"/>
    <s v=""/>
  </r>
  <r>
    <n v="562"/>
    <x v="0"/>
    <x v="1"/>
    <n v="61"/>
    <x v="4"/>
    <x v="3"/>
    <x v="0"/>
    <x v="1"/>
    <x v="1"/>
    <s v="Bogotá D.C."/>
    <x v="12"/>
    <x v="0"/>
    <d v="1899-12-30T06:30:00"/>
    <d v="1899-12-30T07:00:00"/>
    <x v="3"/>
    <d v="1899-12-30T16:50:00"/>
    <x v="1"/>
    <d v="1899-12-30T18:00:00"/>
    <x v="2"/>
    <x v="1"/>
    <x v="1"/>
    <x v="2"/>
    <x v="2"/>
    <s v=""/>
    <x v="1"/>
    <x v="1"/>
    <n v="3.461689587426326"/>
    <x v="2"/>
    <x v="1"/>
    <n v="0"/>
    <n v="9.8333333333333321"/>
    <n v="7.5"/>
    <n v="25.962671905697444"/>
    <x v="1"/>
    <n v="50.000000000000064"/>
    <n v="173.08447937131652"/>
    <x v="2"/>
    <n v="6.9233791748526521"/>
    <n v="6.9233791748526521"/>
    <n v="0.42499999999999999"/>
    <n v="1.4712180746561885"/>
    <x v="2"/>
    <n v="10.130378999999991"/>
    <n v="35.068227500982282"/>
    <x v="1"/>
    <n v="34.806452034223518"/>
    <n v="120.48913258212542"/>
    <n v="4.2869312289663419"/>
    <n v="14.840025197325529"/>
    <n v="17.013888888888911"/>
    <n v="58.896802008295204"/>
    <n v="867300"/>
    <n v="3002323.3791748527"/>
    <n v="3.6137500000000003E-2"/>
    <n v="0.12509680746561888"/>
    <n v="15"/>
    <n v="51.925343811394889"/>
    <n v="3.461689587426326"/>
    <n v="3.461689587426326"/>
    <s v=""/>
  </r>
  <r>
    <n v="563"/>
    <x v="0"/>
    <x v="0"/>
    <n v="41"/>
    <x v="1"/>
    <x v="1"/>
    <x v="0"/>
    <x v="3"/>
    <x v="2"/>
    <s v="Bogotá D.C."/>
    <x v="0"/>
    <x v="0"/>
    <d v="1899-12-30T06:00:00"/>
    <d v="1899-12-30T07:00:00"/>
    <x v="3"/>
    <d v="1899-12-30T16:30:00"/>
    <x v="1"/>
    <d v="1899-12-30T17:45:00"/>
    <x v="2"/>
    <x v="1"/>
    <x v="1"/>
    <x v="3"/>
    <x v="1"/>
    <s v=""/>
    <x v="2"/>
    <x v="1"/>
    <n v="0"/>
    <x v="2"/>
    <x v="1"/>
    <n v="0"/>
    <n v="9.5"/>
    <n v="30"/>
    <n v="103.85068762278978"/>
    <x v="3"/>
    <n v="67.500000000000043"/>
    <n v="233.66404715127715"/>
    <x v="1"/>
    <n v="6.9233791748526521"/>
    <n v="6.9233791748526521"/>
    <n v="8.1449999999999996"/>
    <n v="28.195461689587425"/>
    <x v="4"/>
    <n v="9.6757879999999972"/>
    <n v="33.494574569744586"/>
    <x v="0"/>
    <n v="42.312751690822537"/>
    <n v="146.47361194347604"/>
    <n v="5.2114434538898591"/>
    <n v="18.040399539791615"/>
    <n v="22.968750000000014"/>
    <n v="79.51068271119847"/>
    <n v="1234800"/>
    <n v="4274494.3025540272"/>
    <n v="2.5725000000000001E-2"/>
    <n v="8.9051964636542247E-2"/>
    <n v="60"/>
    <n v="207.70137524557956"/>
    <n v="0"/>
    <n v="3.461689587426326"/>
    <s v=""/>
  </r>
  <r>
    <n v="564"/>
    <x v="0"/>
    <x v="0"/>
    <n v="39"/>
    <x v="0"/>
    <x v="0"/>
    <x v="0"/>
    <x v="0"/>
    <x v="1"/>
    <s v="La Calera"/>
    <x v="10"/>
    <x v="0"/>
    <d v="1899-12-30T05:30:00"/>
    <d v="1899-12-30T07:00:00"/>
    <x v="3"/>
    <d v="1899-12-30T16:30:00"/>
    <x v="1"/>
    <d v="1899-12-30T20:00:00"/>
    <x v="5"/>
    <x v="1"/>
    <x v="1"/>
    <x v="11"/>
    <x v="1"/>
    <s v=""/>
    <x v="5"/>
    <x v="1"/>
    <n v="0"/>
    <x v="5"/>
    <x v="1"/>
    <n v="0"/>
    <n v="9.5"/>
    <n v="30"/>
    <n v="103.85068762278978"/>
    <x v="3"/>
    <n v="150.00000000000006"/>
    <n v="519.25343811394907"/>
    <x v="3"/>
    <n v="6.9233791748526521"/>
    <n v="6.9233791748526521"/>
    <n v="13.67"/>
    <n v="47.321296660117874"/>
    <x v="4"/>
    <n v="21.68168399999999"/>
    <n v="75.055259740667935"/>
    <x v="2"/>
    <n v="164.50938647831256"/>
    <n v="569.48043020586783"/>
    <n v="20.261772893673335"/>
    <n v="70.139968248825966"/>
    <n v="51.041666666666686"/>
    <n v="176.69040602488545"/>
    <n v="2675400"/>
    <n v="9261404.3222003933"/>
    <n v="0.111475"/>
    <n v="0.3858918467583497"/>
    <n v="0"/>
    <n v="0"/>
    <n v="3.461689587426326"/>
    <n v="3.461689587426326"/>
    <s v=""/>
  </r>
  <r>
    <n v="565"/>
    <x v="0"/>
    <x v="0"/>
    <n v="27"/>
    <x v="3"/>
    <x v="0"/>
    <x v="0"/>
    <x v="2"/>
    <x v="1"/>
    <s v="Bogotá D.C."/>
    <x v="19"/>
    <x v="0"/>
    <d v="1899-12-30T05:00:00"/>
    <d v="1899-12-30T07:00:00"/>
    <x v="3"/>
    <d v="1899-12-30T16:30:00"/>
    <x v="1"/>
    <d v="1899-12-30T18:20:00"/>
    <x v="2"/>
    <x v="1"/>
    <x v="1"/>
    <x v="1"/>
    <x v="1"/>
    <s v=""/>
    <x v="2"/>
    <x v="1"/>
    <n v="0"/>
    <x v="2"/>
    <x v="1"/>
    <n v="0"/>
    <n v="9.5"/>
    <n v="15"/>
    <n v="51.925343811394889"/>
    <x v="2"/>
    <n v="114.99999999999997"/>
    <n v="398.09430255402742"/>
    <x v="1"/>
    <n v="6.9233791748526521"/>
    <n v="6.9233791748526521"/>
    <n v="4.1500000000000004"/>
    <n v="14.366011787819254"/>
    <x v="5"/>
    <n v="14.202759000000015"/>
    <n v="49.165542943025592"/>
    <x v="1"/>
    <n v="95.872527982720683"/>
    <n v="331.88093183802329"/>
    <n v="11.808124936289374"/>
    <n v="40.876063138982076"/>
    <n v="39.131944444444436"/>
    <n v="135.46264461907876"/>
    <n v="1234800"/>
    <n v="4274494.3025540272"/>
    <n v="5.1450000000000003E-2"/>
    <n v="0.17810392927308449"/>
    <n v="0"/>
    <n v="0"/>
    <n v="3.461689587426326"/>
    <n v="3.461689587426326"/>
    <s v=""/>
  </r>
  <r>
    <n v="566"/>
    <x v="0"/>
    <x v="1"/>
    <n v="32"/>
    <x v="0"/>
    <x v="0"/>
    <x v="0"/>
    <x v="3"/>
    <x v="1"/>
    <s v="Bogotá D.C."/>
    <x v="5"/>
    <x v="2"/>
    <d v="1899-12-30T05:45:00"/>
    <d v="1899-12-30T06:40:00"/>
    <x v="2"/>
    <d v="1899-12-30T19:20:00"/>
    <x v="4"/>
    <d v="1899-12-30T20:40:00"/>
    <x v="3"/>
    <x v="2"/>
    <x v="2"/>
    <x v="0"/>
    <x v="0"/>
    <s v=""/>
    <x v="4"/>
    <x v="2"/>
    <n v="0"/>
    <x v="3"/>
    <x v="2"/>
    <n v="0"/>
    <n v="12.666666666666664"/>
    <n v="0"/>
    <n v="0"/>
    <x v="0"/>
    <n v="67.500000000000099"/>
    <n v="233.66404715127734"/>
    <x v="1"/>
    <n v="6.9233791748526521"/>
    <n v="0"/>
    <s v=""/>
    <n v="0"/>
    <x v="0"/>
    <n v="15.5"/>
    <n v="53.656188605108056"/>
    <x v="2"/>
    <n v="1780.2913692307693"/>
    <n v="6162.8160954511113"/>
    <n v="233.69230769230768"/>
    <n v="808.97022820009056"/>
    <n v="22.968750000000032"/>
    <n v="79.510682711198541"/>
    <n v="3364219.1780821923"/>
    <n v="11645882.498587077"/>
    <n v="0.14017579908675801"/>
    <n v="0.48524510410779492"/>
    <n v="0"/>
    <n v="0"/>
    <n v="3.461689587426326"/>
    <n v="3.461689587426326"/>
    <s v=""/>
  </r>
  <r>
    <n v="567"/>
    <x v="0"/>
    <x v="0"/>
    <n v="39"/>
    <x v="0"/>
    <x v="3"/>
    <x v="0"/>
    <x v="0"/>
    <x v="2"/>
    <s v="Bogotá D.C."/>
    <x v="0"/>
    <x v="0"/>
    <d v="1899-12-30T07:00:00"/>
    <d v="1899-12-30T09:00:00"/>
    <x v="5"/>
    <d v="1899-12-30T18:00:00"/>
    <x v="0"/>
    <d v="1899-12-30T20:00:00"/>
    <x v="2"/>
    <x v="1"/>
    <x v="1"/>
    <x v="4"/>
    <x v="1"/>
    <s v=""/>
    <x v="2"/>
    <x v="1"/>
    <n v="0"/>
    <x v="2"/>
    <x v="1"/>
    <n v="0"/>
    <n v="9"/>
    <n v="10"/>
    <n v="34.616895874263264"/>
    <x v="1"/>
    <n v="120.00000000000001"/>
    <n v="415.40275049115917"/>
    <x v="3"/>
    <n v="6.9233791748526521"/>
    <n v="6.9233791748526521"/>
    <n v="2.8333333333333335"/>
    <n v="9.8081204977079235"/>
    <x v="1"/>
    <n v="9.6757879999999972"/>
    <n v="33.494574569744586"/>
    <x v="0"/>
    <n v="43.586850856440805"/>
    <n v="150.88414775844538"/>
    <n v="5.3683676786433159"/>
    <n v="18.583622494635605"/>
    <n v="40.833333333333343"/>
    <n v="141.35232481990835"/>
    <n v="774200"/>
    <n v="2680040.0785854617"/>
    <n v="1.6129166666666667E-2"/>
    <n v="5.5834168303863785E-2"/>
    <n v="0"/>
    <n v="0"/>
    <n v="3.461689587426326"/>
    <n v="3.461689587426326"/>
    <s v=""/>
  </r>
  <r>
    <n v="568"/>
    <x v="0"/>
    <x v="1"/>
    <n v="50"/>
    <x v="2"/>
    <x v="1"/>
    <x v="0"/>
    <x v="0"/>
    <x v="0"/>
    <s v="Bogotá D.C."/>
    <x v="0"/>
    <x v="0"/>
    <d v="1899-12-30T06:00:00"/>
    <d v="1899-12-30T07:00:00"/>
    <x v="3"/>
    <d v="1899-12-30T19:00:00"/>
    <x v="4"/>
    <d v="1899-12-30T20:30:00"/>
    <x v="4"/>
    <x v="2"/>
    <x v="2"/>
    <x v="0"/>
    <x v="0"/>
    <s v=""/>
    <x v="3"/>
    <x v="2"/>
    <n v="0"/>
    <x v="4"/>
    <x v="2"/>
    <n v="0"/>
    <n v="11.999999999999998"/>
    <n v="0"/>
    <n v="0"/>
    <x v="0"/>
    <n v="75.000000000000014"/>
    <n v="259.62671905697448"/>
    <x v="1"/>
    <n v="6.9233791748526521"/>
    <n v="0"/>
    <s v=""/>
    <n v="0"/>
    <x v="0"/>
    <n v="9.6757879999999972"/>
    <n v="33.494574569744586"/>
    <x v="0"/>
    <n v="1719.926146465333"/>
    <n v="5953.8504323613297"/>
    <n v="225.7683866666666"/>
    <n v="781.54007329404033"/>
    <n v="25.520833333333339"/>
    <n v="88.34520301244271"/>
    <n v="2785616.4383561644"/>
    <n v="9642939.4192211423"/>
    <n v="3.5713031260976469E-2"/>
    <n v="0.12362742845155311"/>
    <n v="0"/>
    <n v="0"/>
    <n v="3.461689587426326"/>
    <n v="3.461689587426326"/>
    <s v=""/>
  </r>
  <r>
    <n v="569"/>
    <x v="0"/>
    <x v="1"/>
    <n v="35"/>
    <x v="0"/>
    <x v="0"/>
    <x v="0"/>
    <x v="0"/>
    <x v="2"/>
    <s v="Bogotá D.C."/>
    <x v="18"/>
    <x v="8"/>
    <d v="1899-12-30T08:00:00"/>
    <d v="1899-12-30T08:40:00"/>
    <x v="1"/>
    <d v="1899-12-30T19:00:00"/>
    <x v="4"/>
    <d v="1899-12-30T20:30:00"/>
    <x v="1"/>
    <x v="1"/>
    <x v="1"/>
    <x v="0"/>
    <x v="0"/>
    <s v=""/>
    <x v="2"/>
    <x v="1"/>
    <n v="3.461689587426326"/>
    <x v="4"/>
    <x v="2"/>
    <n v="3.461689587426326"/>
    <n v="10.333333333333332"/>
    <n v="0"/>
    <n v="0"/>
    <x v="0"/>
    <n v="65"/>
    <n v="225.00982318271119"/>
    <x v="1"/>
    <n v="6.9233791748526521"/>
    <n v="0"/>
    <s v=""/>
    <n v="0"/>
    <x v="0"/>
    <n v="6.5"/>
    <n v="22.50098231827112"/>
    <x v="0"/>
    <n v="156.15731884057973"/>
    <n v="540.56816463084772"/>
    <n v="19.233091787439616"/>
    <n v="66.578993574594506"/>
    <n v="22.118055555555554"/>
    <n v="76.565842610783662"/>
    <n v="1347500"/>
    <n v="4664626.7190569742"/>
    <n v="2.8072916666666666E-2"/>
    <n v="9.7179723313686961E-2"/>
    <n v="0"/>
    <n v="0"/>
    <n v="3.461689587426326"/>
    <n v="3.461689587426326"/>
    <s v=""/>
  </r>
  <r>
    <n v="570"/>
    <x v="0"/>
    <x v="0"/>
    <n v="48"/>
    <x v="1"/>
    <x v="0"/>
    <x v="0"/>
    <x v="1"/>
    <x v="1"/>
    <s v="Bogotá D.C."/>
    <x v="12"/>
    <x v="0"/>
    <d v="1899-12-30T06:30:00"/>
    <d v="1899-12-30T06:50:00"/>
    <x v="2"/>
    <d v="1899-12-30T17:30:00"/>
    <x v="2"/>
    <d v="1899-12-30T18:00:00"/>
    <x v="1"/>
    <x v="1"/>
    <x v="1"/>
    <x v="0"/>
    <x v="0"/>
    <s v=""/>
    <x v="1"/>
    <x v="1"/>
    <n v="0"/>
    <x v="1"/>
    <x v="1"/>
    <n v="0"/>
    <n v="10.666666666666666"/>
    <n v="0"/>
    <n v="0"/>
    <x v="0"/>
    <n v="25.000000000000028"/>
    <n v="86.542239685658245"/>
    <x v="0"/>
    <n v="6.9233791748526521"/>
    <n v="0"/>
    <s v=""/>
    <n v="0"/>
    <x v="0"/>
    <n v="6.916666666666675"/>
    <n v="23.943352979698783"/>
    <x v="0"/>
    <n v="166.16740338164269"/>
    <n v="575.21997005590254"/>
    <n v="20.465982286634485"/>
    <n v="70.846877778094225"/>
    <n v="8.5069444444444535"/>
    <n v="29.448401004147598"/>
    <n v="1470000"/>
    <n v="5088683.6935166996"/>
    <n v="6.1249999999999999E-2"/>
    <n v="0.21202848722986248"/>
    <n v="0"/>
    <n v="0"/>
    <n v="3.461689587426326"/>
    <n v="3.461689587426326"/>
    <s v=""/>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400-000008000000}" name="Estrato_Ingreso" cacheId="5" applyNumberFormats="0" applyBorderFormats="0" applyFontFormats="0" applyPatternFormats="0" applyAlignmentFormats="0" applyWidthHeightFormats="1" dataCaption="Valores" updatedVersion="6" minRefreshableVersion="3" useAutoFormatting="1" itemPrintTitles="1" createdVersion="6" indent="0" compact="0" outline="1" outlineData="1" compactData="0" multipleFieldFilters="0">
  <location ref="CA28:CC33" firstHeaderRow="1" firstDataRow="1" firstDataCol="2"/>
  <pivotFields count="60">
    <pivotField compact="0" showAll="0"/>
    <pivotField compact="0" showAll="0">
      <items count="3">
        <item h="1" m="1" x="1"/>
        <item x="0"/>
        <item t="default"/>
      </items>
    </pivotField>
    <pivotField compact="0" showAll="0">
      <items count="6">
        <item x="1"/>
        <item x="0"/>
        <item x="2"/>
        <item x="3"/>
        <item m="1" x="4"/>
        <item t="default"/>
      </items>
    </pivotField>
    <pivotField compact="0" showAll="0"/>
    <pivotField compact="0" showAll="0">
      <items count="8">
        <item x="3"/>
        <item x="0"/>
        <item x="1"/>
        <item x="2"/>
        <item x="4"/>
        <item m="1" x="6"/>
        <item m="1" x="5"/>
        <item t="default"/>
      </items>
    </pivotField>
    <pivotField compact="0" showAll="0">
      <items count="8">
        <item x="2"/>
        <item x="3"/>
        <item x="4"/>
        <item x="1"/>
        <item x="0"/>
        <item m="1" x="6"/>
        <item m="1" x="5"/>
        <item t="default"/>
      </items>
    </pivotField>
    <pivotField compact="0" showAll="0">
      <items count="8">
        <item x="1"/>
        <item x="3"/>
        <item m="1" x="6"/>
        <item m="1" x="5"/>
        <item x="2"/>
        <item x="0"/>
        <item m="1" x="4"/>
        <item t="default"/>
      </items>
    </pivotField>
    <pivotField axis="axisRow" compact="0" showAll="0">
      <items count="8">
        <item x="2"/>
        <item x="3"/>
        <item x="0"/>
        <item x="1"/>
        <item x="5"/>
        <item x="4"/>
        <item m="1" x="6"/>
        <item t="default"/>
      </items>
    </pivotField>
    <pivotField axis="axisRow" compact="0" showAll="0">
      <items count="8">
        <item x="1"/>
        <item x="2"/>
        <item x="0"/>
        <item x="4"/>
        <item x="3"/>
        <item x="5"/>
        <item m="1" x="6"/>
        <item t="default"/>
      </items>
    </pivotField>
    <pivotField compact="0" showAll="0"/>
    <pivotField compact="0" showAll="0">
      <items count="22">
        <item x="18"/>
        <item x="16"/>
        <item x="19"/>
        <item x="9"/>
        <item x="3"/>
        <item x="0"/>
        <item x="12"/>
        <item x="7"/>
        <item x="11"/>
        <item x="17"/>
        <item x="10"/>
        <item x="8"/>
        <item x="6"/>
        <item x="5"/>
        <item x="14"/>
        <item x="4"/>
        <item x="2"/>
        <item x="1"/>
        <item x="13"/>
        <item x="15"/>
        <item m="1" x="20"/>
        <item t="default"/>
      </items>
    </pivotField>
    <pivotField compact="0" showAll="0">
      <items count="67">
        <item h="1" m="1" x="37"/>
        <item h="1" m="1" x="31"/>
        <item h="1" m="1" x="26"/>
        <item h="1" m="1" x="41"/>
        <item h="1" m="1" x="48"/>
        <item h="1" m="1" x="53"/>
        <item h="1" m="1" x="61"/>
        <item h="1" m="1" x="62"/>
        <item h="1" m="1" x="46"/>
        <item h="1" m="1" x="51"/>
        <item h="1" m="1" x="40"/>
        <item h="1" m="1" x="34"/>
        <item h="1" m="1" x="55"/>
        <item h="1" m="1" x="30"/>
        <item h="1" m="1" x="42"/>
        <item h="1" m="1" x="45"/>
        <item h="1" m="1" x="33"/>
        <item h="1" m="1" x="60"/>
        <item h="1" x="8"/>
        <item h="1" m="1" x="39"/>
        <item h="1" x="13"/>
        <item h="1" m="1" x="49"/>
        <item h="1" m="1" x="52"/>
        <item h="1" m="1" x="35"/>
        <item h="1" m="1" x="28"/>
        <item h="1" m="1" x="56"/>
        <item h="1" m="1" x="47"/>
        <item h="1" m="1" x="54"/>
        <item h="1" m="1" x="57"/>
        <item h="1" m="1" x="38"/>
        <item h="1" m="1" x="44"/>
        <item h="1" m="1" x="36"/>
        <item h="1" m="1" x="29"/>
        <item h="1" m="1" x="27"/>
        <item h="1" f="1" x="43"/>
        <item h="1" m="1" x="58"/>
        <item h="1" m="1" x="59"/>
        <item h="1" m="1" x="65"/>
        <item h="1" m="1" x="50"/>
        <item h="1" m="1" x="64"/>
        <item h="1" m="1" x="63"/>
        <item h="1" m="1" x="32"/>
        <item h="1" x="0"/>
        <item h="1" x="1"/>
        <item h="1" x="2"/>
        <item h="1" x="3"/>
        <item h="1" x="4"/>
        <item h="1" x="5"/>
        <item h="1" x="6"/>
        <item h="1" x="7"/>
        <item h="1" x="9"/>
        <item h="1" x="10"/>
        <item h="1" x="11"/>
        <item h="1" x="12"/>
        <item h="1" x="14"/>
        <item x="15"/>
        <item h="1" x="16"/>
        <item h="1" x="17"/>
        <item h="1" x="18"/>
        <item h="1" x="19"/>
        <item h="1" x="20"/>
        <item h="1" x="21"/>
        <item h="1" x="22"/>
        <item h="1" x="23"/>
        <item h="1" x="24"/>
        <item h="1" x="25"/>
        <item t="default"/>
      </items>
    </pivotField>
    <pivotField compact="0" numFmtId="18" showAll="0"/>
    <pivotField compact="0" numFmtId="18" showAll="0"/>
    <pivotField compact="0" showAll="0">
      <items count="23">
        <item m="1" x="19"/>
        <item x="13"/>
        <item x="18"/>
        <item x="0"/>
        <item x="7"/>
        <item m="1" x="21"/>
        <item x="14"/>
        <item x="6"/>
        <item x="8"/>
        <item x="9"/>
        <item x="12"/>
        <item x="10"/>
        <item x="11"/>
        <item x="16"/>
        <item x="17"/>
        <item x="15"/>
        <item x="4"/>
        <item x="2"/>
        <item x="3"/>
        <item x="1"/>
        <item x="5"/>
        <item m="1" x="20"/>
        <item t="default"/>
      </items>
    </pivotField>
    <pivotField compact="0" numFmtId="18" showAll="0"/>
    <pivotField compact="0" showAll="0">
      <items count="23">
        <item m="1" x="16"/>
        <item m="1" x="21"/>
        <item x="6"/>
        <item x="5"/>
        <item x="10"/>
        <item x="11"/>
        <item x="8"/>
        <item x="1"/>
        <item x="2"/>
        <item x="0"/>
        <item x="4"/>
        <item x="3"/>
        <item x="9"/>
        <item x="7"/>
        <item m="1" x="19"/>
        <item m="1" x="20"/>
        <item x="12"/>
        <item x="15"/>
        <item x="14"/>
        <item m="1" x="18"/>
        <item x="13"/>
        <item m="1" x="17"/>
        <item t="default"/>
      </items>
    </pivotField>
    <pivotField compact="0" numFmtId="18" showAll="0"/>
    <pivotField compact="0" showAll="0">
      <items count="16">
        <item m="1" x="14"/>
        <item x="6"/>
        <item x="4"/>
        <item x="7"/>
        <item x="0"/>
        <item x="5"/>
        <item x="3"/>
        <item x="10"/>
        <item x="11"/>
        <item x="1"/>
        <item x="8"/>
        <item x="13"/>
        <item x="2"/>
        <item x="9"/>
        <item x="12"/>
        <item t="default"/>
      </items>
    </pivotField>
    <pivotField compact="0" showAll="0"/>
    <pivotField compact="0" showAll="0">
      <items count="10">
        <item x="3"/>
        <item x="0"/>
        <item x="2"/>
        <item x="4"/>
        <item x="6"/>
        <item m="1" x="8"/>
        <item x="1"/>
        <item x="5"/>
        <item m="1" x="7"/>
        <item t="default"/>
      </items>
    </pivotField>
    <pivotField compact="0" showAll="0">
      <items count="19">
        <item x="0"/>
        <item x="2"/>
        <item x="3"/>
        <item x="9"/>
        <item x="10"/>
        <item x="6"/>
        <item x="5"/>
        <item x="4"/>
        <item x="7"/>
        <item x="13"/>
        <item x="15"/>
        <item x="1"/>
        <item x="14"/>
        <item x="12"/>
        <item x="11"/>
        <item x="8"/>
        <item x="16"/>
        <item m="1" x="17"/>
        <item t="default"/>
      </items>
    </pivotField>
    <pivotField compact="0" showAll="0">
      <items count="9">
        <item x="0"/>
        <item x="2"/>
        <item x="3"/>
        <item x="4"/>
        <item x="5"/>
        <item x="1"/>
        <item x="6"/>
        <item m="1" x="7"/>
        <item t="default"/>
      </items>
    </pivotField>
    <pivotField compact="0" showAll="0"/>
    <pivotField compact="0" showAll="0">
      <items count="20">
        <item x="6"/>
        <item x="16"/>
        <item x="3"/>
        <item x="9"/>
        <item x="0"/>
        <item x="15"/>
        <item x="5"/>
        <item x="4"/>
        <item x="14"/>
        <item x="13"/>
        <item m="1" x="18"/>
        <item x="1"/>
        <item x="8"/>
        <item x="7"/>
        <item x="11"/>
        <item x="2"/>
        <item x="10"/>
        <item x="12"/>
        <item m="1" x="17"/>
        <item t="default"/>
      </items>
    </pivotField>
    <pivotField compact="0" showAll="0">
      <items count="9">
        <item x="3"/>
        <item x="0"/>
        <item x="2"/>
        <item x="5"/>
        <item x="4"/>
        <item x="1"/>
        <item x="6"/>
        <item m="1" x="7"/>
        <item t="default"/>
      </items>
    </pivotField>
    <pivotField compact="0" showAll="0"/>
    <pivotField compact="0" showAll="0">
      <items count="20">
        <item x="6"/>
        <item x="16"/>
        <item x="4"/>
        <item x="9"/>
        <item x="0"/>
        <item x="15"/>
        <item x="5"/>
        <item x="3"/>
        <item x="7"/>
        <item x="13"/>
        <item x="12"/>
        <item x="1"/>
        <item x="11"/>
        <item x="8"/>
        <item m="1" x="18"/>
        <item x="2"/>
        <item x="10"/>
        <item x="14"/>
        <item m="1" x="17"/>
        <item t="default"/>
      </items>
    </pivotField>
    <pivotField compact="0" showAll="0">
      <items count="9">
        <item x="3"/>
        <item x="0"/>
        <item x="2"/>
        <item x="4"/>
        <item x="5"/>
        <item x="1"/>
        <item x="6"/>
        <item m="1" x="7"/>
        <item t="default"/>
      </items>
    </pivotField>
    <pivotField compact="0" showAll="0"/>
    <pivotField compact="0" numFmtId="1" showAll="0"/>
    <pivotField compact="0" showAll="0"/>
    <pivotField compact="0" numFmtId="1" showAll="0"/>
    <pivotField compact="0" showAll="0"/>
    <pivotField compact="0" numFmtId="1" showAll="0"/>
    <pivotField compact="0" numFmtId="1" showAll="0"/>
    <pivotField compact="0" showAll="0"/>
    <pivotField compact="0" numFmtId="2" showAll="0"/>
    <pivotField compact="0" numFmtId="2" showAll="0"/>
    <pivotField compact="0" numFmtId="165" showAll="0"/>
    <pivotField compact="0" numFmtId="165" showAll="0"/>
    <pivotField compact="0" showAll="0"/>
    <pivotField compact="0" numFmtId="165" showAll="0"/>
    <pivotField compact="0" numFmtId="165" showAll="0"/>
    <pivotField compact="0" showAll="0"/>
    <pivotField compact="0" numFmtId="165" showAll="0"/>
    <pivotField compact="0" numFmtId="165" showAll="0"/>
    <pivotField compact="0" numFmtId="165" showAll="0"/>
    <pivotField compact="0" numFmtId="165" showAll="0"/>
    <pivotField compact="0" numFmtId="165" showAll="0"/>
    <pivotField compact="0" numFmtId="165" showAll="0"/>
    <pivotField compact="0" numFmtId="164" showAll="0"/>
    <pivotField compact="0" numFmtId="164" showAll="0"/>
    <pivotField compact="0" numFmtId="166" showAll="0"/>
    <pivotField compact="0" numFmtId="166" showAll="0"/>
    <pivotField compact="0" numFmtId="1" showAll="0"/>
    <pivotField compact="0" numFmtId="1" showAll="0"/>
    <pivotField compact="0" showAll="0"/>
    <pivotField dataField="1" compact="0" numFmtId="2" showAll="0"/>
    <pivotField compact="0" showAll="0"/>
  </pivotFields>
  <rowFields count="2">
    <field x="7"/>
    <field x="8"/>
  </rowFields>
  <rowItems count="5">
    <i>
      <x v="2"/>
    </i>
    <i r="1">
      <x/>
    </i>
    <i>
      <x v="3"/>
    </i>
    <i r="1">
      <x/>
    </i>
    <i t="grand">
      <x/>
    </i>
  </rowItems>
  <colItems count="1">
    <i/>
  </colItems>
  <dataFields count="1">
    <dataField name="Suma de Colaboradores" fld="58" baseField="0" baseItem="0" numFmtId="1"/>
  </dataFields>
  <formats count="1">
    <format dxfId="83">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0.xml><?xml version="1.0" encoding="utf-8"?>
<pivotTableDefinition xmlns="http://schemas.openxmlformats.org/spreadsheetml/2006/main" xmlns:mc="http://schemas.openxmlformats.org/markup-compatibility/2006" xmlns:xr="http://schemas.microsoft.com/office/spreadsheetml/2014/revision" mc:Ignorable="xr" xr:uid="{00000000-0007-0000-0400-000000000000}" name="Cambio_Futuro" cacheId="5" applyNumberFormats="0" applyBorderFormats="0" applyFontFormats="0" applyPatternFormats="0" applyAlignmentFormats="0" applyWidthHeightFormats="1" dataCaption="Valores" updatedVersion="6" minRefreshableVersion="3" useAutoFormatting="1" itemPrintTitles="1" createdVersion="6" indent="0" compact="0" outline="1" outlineData="1" compactData="0" multipleFieldFilters="0">
  <location ref="BZ306:CC312" firstHeaderRow="0" firstDataRow="1" firstDataCol="1"/>
  <pivotFields count="60">
    <pivotField compact="0" showAll="0"/>
    <pivotField compact="0" showAll="0">
      <items count="3">
        <item h="1" m="1" x="1"/>
        <item x="0"/>
        <item t="default"/>
      </items>
    </pivotField>
    <pivotField compact="0" showAll="0">
      <items count="6">
        <item x="1"/>
        <item x="0"/>
        <item x="2"/>
        <item x="3"/>
        <item m="1" x="4"/>
        <item t="default"/>
      </items>
    </pivotField>
    <pivotField compact="0" showAll="0"/>
    <pivotField compact="0" showAll="0">
      <items count="8">
        <item x="3"/>
        <item x="0"/>
        <item x="1"/>
        <item x="2"/>
        <item x="4"/>
        <item m="1" x="6"/>
        <item m="1" x="5"/>
        <item t="default"/>
      </items>
    </pivotField>
    <pivotField compact="0" showAll="0">
      <items count="8">
        <item x="2"/>
        <item x="3"/>
        <item x="4"/>
        <item x="1"/>
        <item x="0"/>
        <item m="1" x="6"/>
        <item m="1" x="5"/>
        <item t="default"/>
      </items>
    </pivotField>
    <pivotField compact="0" showAll="0">
      <items count="8">
        <item x="1"/>
        <item x="3"/>
        <item m="1" x="6"/>
        <item m="1" x="5"/>
        <item x="2"/>
        <item x="0"/>
        <item m="1" x="4"/>
        <item t="default"/>
      </items>
    </pivotField>
    <pivotField compact="0" showAll="0">
      <items count="8">
        <item x="2"/>
        <item x="3"/>
        <item x="0"/>
        <item x="1"/>
        <item x="5"/>
        <item x="4"/>
        <item m="1" x="6"/>
        <item t="default"/>
      </items>
    </pivotField>
    <pivotField compact="0" showAll="0">
      <items count="8">
        <item x="1"/>
        <item x="2"/>
        <item x="0"/>
        <item x="4"/>
        <item x="3"/>
        <item x="5"/>
        <item m="1" x="6"/>
        <item t="default"/>
      </items>
    </pivotField>
    <pivotField compact="0" showAll="0"/>
    <pivotField compact="0" showAll="0">
      <items count="22">
        <item x="18"/>
        <item x="16"/>
        <item x="19"/>
        <item x="9"/>
        <item x="3"/>
        <item x="0"/>
        <item x="12"/>
        <item x="7"/>
        <item x="11"/>
        <item x="17"/>
        <item x="10"/>
        <item x="8"/>
        <item x="6"/>
        <item x="5"/>
        <item x="14"/>
        <item x="4"/>
        <item x="2"/>
        <item x="1"/>
        <item x="13"/>
        <item x="15"/>
        <item m="1" x="20"/>
        <item t="default"/>
      </items>
    </pivotField>
    <pivotField compact="0" showAll="0">
      <items count="67">
        <item h="1" m="1" x="37"/>
        <item h="1" m="1" x="31"/>
        <item h="1" m="1" x="26"/>
        <item h="1" m="1" x="41"/>
        <item h="1" m="1" x="48"/>
        <item h="1" m="1" x="53"/>
        <item h="1" m="1" x="61"/>
        <item h="1" m="1" x="62"/>
        <item h="1" m="1" x="46"/>
        <item h="1" m="1" x="51"/>
        <item h="1" m="1" x="40"/>
        <item h="1" m="1" x="34"/>
        <item h="1" m="1" x="55"/>
        <item h="1" m="1" x="30"/>
        <item h="1" m="1" x="42"/>
        <item h="1" m="1" x="45"/>
        <item h="1" m="1" x="33"/>
        <item h="1" m="1" x="60"/>
        <item h="1" x="8"/>
        <item h="1" m="1" x="39"/>
        <item h="1" x="13"/>
        <item h="1" m="1" x="49"/>
        <item h="1" m="1" x="52"/>
        <item h="1" m="1" x="35"/>
        <item h="1" m="1" x="28"/>
        <item h="1" m="1" x="56"/>
        <item h="1" m="1" x="47"/>
        <item h="1" m="1" x="54"/>
        <item h="1" m="1" x="57"/>
        <item h="1" m="1" x="38"/>
        <item h="1" m="1" x="44"/>
        <item h="1" m="1" x="36"/>
        <item h="1" m="1" x="29"/>
        <item h="1" m="1" x="27"/>
        <item h="1" f="1" x="43"/>
        <item h="1" m="1" x="58"/>
        <item h="1" m="1" x="59"/>
        <item h="1" m="1" x="65"/>
        <item h="1" m="1" x="50"/>
        <item h="1" m="1" x="64"/>
        <item h="1" m="1" x="63"/>
        <item h="1" m="1" x="32"/>
        <item h="1" x="0"/>
        <item h="1" x="1"/>
        <item h="1" x="2"/>
        <item h="1" x="3"/>
        <item h="1" x="4"/>
        <item h="1" x="5"/>
        <item h="1" x="6"/>
        <item h="1" x="7"/>
        <item h="1" x="9"/>
        <item h="1" x="10"/>
        <item h="1" x="11"/>
        <item h="1" x="12"/>
        <item h="1" x="14"/>
        <item x="15"/>
        <item h="1" x="16"/>
        <item h="1" x="17"/>
        <item h="1" x="18"/>
        <item h="1" x="19"/>
        <item h="1" x="20"/>
        <item h="1" x="21"/>
        <item h="1" x="22"/>
        <item h="1" x="23"/>
        <item h="1" x="24"/>
        <item h="1" x="25"/>
        <item t="default"/>
      </items>
    </pivotField>
    <pivotField compact="0" numFmtId="18" showAll="0"/>
    <pivotField compact="0" numFmtId="18" showAll="0"/>
    <pivotField compact="0" showAll="0">
      <items count="23">
        <item m="1" x="19"/>
        <item x="13"/>
        <item x="18"/>
        <item x="0"/>
        <item x="7"/>
        <item m="1" x="21"/>
        <item x="14"/>
        <item x="6"/>
        <item x="8"/>
        <item x="9"/>
        <item x="12"/>
        <item x="10"/>
        <item x="11"/>
        <item x="16"/>
        <item x="17"/>
        <item x="15"/>
        <item x="4"/>
        <item x="2"/>
        <item x="3"/>
        <item x="1"/>
        <item x="5"/>
        <item m="1" x="20"/>
        <item t="default"/>
      </items>
    </pivotField>
    <pivotField compact="0" numFmtId="18" showAll="0"/>
    <pivotField compact="0" showAll="0">
      <items count="23">
        <item m="1" x="16"/>
        <item m="1" x="21"/>
        <item x="6"/>
        <item x="5"/>
        <item x="10"/>
        <item x="11"/>
        <item x="8"/>
        <item x="1"/>
        <item x="2"/>
        <item x="0"/>
        <item x="4"/>
        <item x="3"/>
        <item x="9"/>
        <item x="7"/>
        <item m="1" x="19"/>
        <item m="1" x="20"/>
        <item x="12"/>
        <item x="15"/>
        <item x="14"/>
        <item m="1" x="18"/>
        <item x="13"/>
        <item m="1" x="17"/>
        <item t="default"/>
      </items>
    </pivotField>
    <pivotField compact="0" numFmtId="18" showAll="0"/>
    <pivotField compact="0" showAll="0">
      <items count="16">
        <item m="1" x="14"/>
        <item x="6"/>
        <item x="4"/>
        <item x="7"/>
        <item x="0"/>
        <item x="5"/>
        <item x="3"/>
        <item x="10"/>
        <item x="11"/>
        <item x="1"/>
        <item x="8"/>
        <item x="13"/>
        <item x="2"/>
        <item x="9"/>
        <item x="12"/>
        <item t="default"/>
      </items>
    </pivotField>
    <pivotField compact="0" showAll="0"/>
    <pivotField compact="0" showAll="0">
      <items count="10">
        <item x="3"/>
        <item x="0"/>
        <item x="2"/>
        <item x="4"/>
        <item x="6"/>
        <item m="1" x="8"/>
        <item x="1"/>
        <item x="5"/>
        <item m="1" x="7"/>
        <item t="default"/>
      </items>
    </pivotField>
    <pivotField compact="0" showAll="0">
      <items count="19">
        <item x="0"/>
        <item x="2"/>
        <item x="3"/>
        <item x="9"/>
        <item x="10"/>
        <item x="6"/>
        <item x="5"/>
        <item x="4"/>
        <item x="7"/>
        <item x="13"/>
        <item x="15"/>
        <item x="1"/>
        <item x="14"/>
        <item x="12"/>
        <item x="11"/>
        <item x="8"/>
        <item x="16"/>
        <item m="1" x="17"/>
        <item t="default"/>
      </items>
    </pivotField>
    <pivotField compact="0" showAll="0">
      <items count="9">
        <item x="0"/>
        <item x="2"/>
        <item x="3"/>
        <item x="4"/>
        <item x="5"/>
        <item x="1"/>
        <item x="6"/>
        <item m="1" x="7"/>
        <item t="default"/>
      </items>
    </pivotField>
    <pivotField compact="0" showAll="0"/>
    <pivotField compact="0" showAll="0">
      <items count="20">
        <item x="6"/>
        <item x="16"/>
        <item x="3"/>
        <item x="9"/>
        <item x="0"/>
        <item x="15"/>
        <item x="5"/>
        <item x="4"/>
        <item x="14"/>
        <item x="13"/>
        <item m="1" x="18"/>
        <item x="1"/>
        <item x="8"/>
        <item x="7"/>
        <item x="11"/>
        <item x="2"/>
        <item x="10"/>
        <item x="12"/>
        <item m="1" x="17"/>
        <item t="default"/>
      </items>
    </pivotField>
    <pivotField compact="0" showAll="0">
      <items count="9">
        <item x="3"/>
        <item x="0"/>
        <item x="2"/>
        <item x="5"/>
        <item x="4"/>
        <item x="1"/>
        <item x="6"/>
        <item m="1" x="7"/>
        <item t="default"/>
      </items>
    </pivotField>
    <pivotField dataField="1" compact="0" showAll="0"/>
    <pivotField axis="axisRow" compact="0" showAll="0">
      <items count="20">
        <item x="6"/>
        <item x="16"/>
        <item x="4"/>
        <item x="9"/>
        <item x="0"/>
        <item x="5"/>
        <item x="3"/>
        <item x="7"/>
        <item x="13"/>
        <item x="12"/>
        <item x="1"/>
        <item x="11"/>
        <item x="8"/>
        <item m="1" x="18"/>
        <item x="2"/>
        <item x="10"/>
        <item x="14"/>
        <item m="1" x="17"/>
        <item x="15"/>
        <item t="default"/>
      </items>
    </pivotField>
    <pivotField compact="0" showAll="0">
      <items count="9">
        <item x="3"/>
        <item x="0"/>
        <item x="2"/>
        <item x="4"/>
        <item x="5"/>
        <item x="1"/>
        <item x="6"/>
        <item m="1" x="7"/>
        <item t="default"/>
      </items>
    </pivotField>
    <pivotField dataField="1" compact="0" showAll="0"/>
    <pivotField compact="0" numFmtId="1" showAll="0"/>
    <pivotField compact="0" showAll="0"/>
    <pivotField compact="0" numFmtId="1" showAll="0"/>
    <pivotField compact="0" showAll="0"/>
    <pivotField compact="0" numFmtId="1" showAll="0"/>
    <pivotField compact="0" numFmtId="1" showAll="0"/>
    <pivotField compact="0" showAll="0"/>
    <pivotField compact="0" numFmtId="2" showAll="0"/>
    <pivotField compact="0" numFmtId="2" showAll="0"/>
    <pivotField compact="0" numFmtId="165" showAll="0"/>
    <pivotField compact="0" numFmtId="165" showAll="0"/>
    <pivotField compact="0" showAll="0"/>
    <pivotField compact="0" numFmtId="165" showAll="0"/>
    <pivotField compact="0" numFmtId="165" showAll="0"/>
    <pivotField compact="0" showAll="0"/>
    <pivotField compact="0" numFmtId="165" showAll="0"/>
    <pivotField compact="0" numFmtId="165" showAll="0"/>
    <pivotField compact="0" numFmtId="165" showAll="0"/>
    <pivotField compact="0" numFmtId="165" showAll="0"/>
    <pivotField compact="0" numFmtId="165" showAll="0"/>
    <pivotField compact="0" numFmtId="165" showAll="0"/>
    <pivotField compact="0" numFmtId="164" showAll="0"/>
    <pivotField compact="0" numFmtId="164" showAll="0"/>
    <pivotField compact="0" numFmtId="166" showAll="0"/>
    <pivotField compact="0" numFmtId="166" showAll="0"/>
    <pivotField compact="0" numFmtId="1" showAll="0"/>
    <pivotField compact="0" numFmtId="1" showAll="0"/>
    <pivotField compact="0" showAll="0"/>
    <pivotField dataField="1" compact="0" numFmtId="2" showAll="0"/>
    <pivotField compact="0" showAll="0"/>
  </pivotFields>
  <rowFields count="1">
    <field x="27"/>
  </rowFields>
  <rowItems count="6">
    <i>
      <x/>
    </i>
    <i>
      <x v="4"/>
    </i>
    <i>
      <x v="7"/>
    </i>
    <i>
      <x v="10"/>
    </i>
    <i>
      <x v="14"/>
    </i>
    <i t="grand">
      <x/>
    </i>
  </rowItems>
  <colFields count="1">
    <field x="-2"/>
  </colFields>
  <colItems count="3">
    <i>
      <x/>
    </i>
    <i i="1">
      <x v="1"/>
    </i>
    <i i="2">
      <x v="2"/>
    </i>
  </colItems>
  <dataFields count="3">
    <dataField name="Suma de Pasado_Cambia" fld="26" baseField="0" baseItem="0"/>
    <dataField name="Suma de Colaboradores" fld="58" baseField="0" baseItem="0" numFmtId="1"/>
    <dataField name="Suma de Futuro_Cambia" fld="29" baseField="0" baseItem="0"/>
  </dataFields>
  <formats count="1">
    <format dxfId="97">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1.xml><?xml version="1.0" encoding="utf-8"?>
<pivotTableDefinition xmlns="http://schemas.openxmlformats.org/spreadsheetml/2006/main" xmlns:mc="http://schemas.openxmlformats.org/markup-compatibility/2006" xmlns:xr="http://schemas.microsoft.com/office/spreadsheetml/2014/revision" mc:Ignorable="xr" xr:uid="{00000000-0007-0000-0400-000002000000}" name="Cambio_principal" cacheId="5" applyNumberFormats="0" applyBorderFormats="0" applyFontFormats="0" applyPatternFormats="0" applyAlignmentFormats="0" applyWidthHeightFormats="1" dataCaption="Valores" updatedVersion="6" minRefreshableVersion="3" useAutoFormatting="1" itemPrintTitles="1" createdVersion="6" indent="0" compact="0" outline="1" outlineData="1" compactData="0" multipleFieldFilters="0">
  <location ref="BZ261:CC266" firstHeaderRow="0" firstDataRow="1" firstDataCol="1"/>
  <pivotFields count="60">
    <pivotField compact="0" showAll="0"/>
    <pivotField compact="0" showAll="0">
      <items count="3">
        <item h="1" m="1" x="1"/>
        <item x="0"/>
        <item t="default"/>
      </items>
    </pivotField>
    <pivotField compact="0" showAll="0">
      <items count="6">
        <item x="1"/>
        <item x="0"/>
        <item x="2"/>
        <item x="3"/>
        <item m="1" x="4"/>
        <item t="default"/>
      </items>
    </pivotField>
    <pivotField compact="0" showAll="0"/>
    <pivotField compact="0" showAll="0">
      <items count="8">
        <item x="3"/>
        <item x="0"/>
        <item x="1"/>
        <item x="2"/>
        <item x="4"/>
        <item m="1" x="6"/>
        <item m="1" x="5"/>
        <item t="default"/>
      </items>
    </pivotField>
    <pivotField compact="0" showAll="0">
      <items count="8">
        <item x="2"/>
        <item x="3"/>
        <item x="4"/>
        <item x="1"/>
        <item x="0"/>
        <item m="1" x="6"/>
        <item m="1" x="5"/>
        <item t="default"/>
      </items>
    </pivotField>
    <pivotField compact="0" showAll="0">
      <items count="8">
        <item x="1"/>
        <item x="3"/>
        <item m="1" x="6"/>
        <item m="1" x="5"/>
        <item x="2"/>
        <item x="0"/>
        <item m="1" x="4"/>
        <item t="default"/>
      </items>
    </pivotField>
    <pivotField compact="0" showAll="0">
      <items count="8">
        <item x="2"/>
        <item x="3"/>
        <item x="0"/>
        <item x="1"/>
        <item x="5"/>
        <item x="4"/>
        <item m="1" x="6"/>
        <item t="default"/>
      </items>
    </pivotField>
    <pivotField compact="0" showAll="0">
      <items count="8">
        <item x="1"/>
        <item x="2"/>
        <item x="0"/>
        <item x="4"/>
        <item x="3"/>
        <item x="5"/>
        <item m="1" x="6"/>
        <item t="default"/>
      </items>
    </pivotField>
    <pivotField compact="0" showAll="0"/>
    <pivotField compact="0" showAll="0">
      <items count="22">
        <item x="18"/>
        <item x="16"/>
        <item x="19"/>
        <item x="9"/>
        <item x="3"/>
        <item x="0"/>
        <item x="12"/>
        <item x="7"/>
        <item x="11"/>
        <item x="17"/>
        <item x="10"/>
        <item x="8"/>
        <item x="6"/>
        <item x="5"/>
        <item x="14"/>
        <item x="4"/>
        <item x="2"/>
        <item x="1"/>
        <item x="13"/>
        <item x="15"/>
        <item m="1" x="20"/>
        <item t="default"/>
      </items>
    </pivotField>
    <pivotField compact="0" showAll="0">
      <items count="67">
        <item h="1" m="1" x="37"/>
        <item h="1" m="1" x="31"/>
        <item h="1" m="1" x="26"/>
        <item h="1" m="1" x="41"/>
        <item h="1" m="1" x="48"/>
        <item h="1" m="1" x="53"/>
        <item h="1" m="1" x="61"/>
        <item h="1" m="1" x="62"/>
        <item h="1" m="1" x="46"/>
        <item h="1" m="1" x="51"/>
        <item h="1" m="1" x="40"/>
        <item h="1" m="1" x="34"/>
        <item h="1" m="1" x="55"/>
        <item h="1" m="1" x="30"/>
        <item h="1" m="1" x="42"/>
        <item h="1" m="1" x="45"/>
        <item h="1" m="1" x="33"/>
        <item h="1" m="1" x="60"/>
        <item h="1" x="8"/>
        <item h="1" m="1" x="39"/>
        <item h="1" x="13"/>
        <item h="1" m="1" x="49"/>
        <item h="1" m="1" x="52"/>
        <item h="1" m="1" x="35"/>
        <item h="1" m="1" x="28"/>
        <item h="1" m="1" x="56"/>
        <item h="1" m="1" x="47"/>
        <item h="1" m="1" x="54"/>
        <item h="1" m="1" x="57"/>
        <item h="1" m="1" x="38"/>
        <item h="1" m="1" x="44"/>
        <item h="1" m="1" x="36"/>
        <item h="1" m="1" x="29"/>
        <item h="1" m="1" x="27"/>
        <item h="1" f="1" x="43"/>
        <item h="1" m="1" x="58"/>
        <item h="1" m="1" x="59"/>
        <item h="1" m="1" x="65"/>
        <item h="1" m="1" x="50"/>
        <item h="1" m="1" x="64"/>
        <item h="1" m="1" x="63"/>
        <item h="1" m="1" x="32"/>
        <item h="1" x="0"/>
        <item h="1" x="1"/>
        <item h="1" x="2"/>
        <item h="1" x="3"/>
        <item h="1" x="4"/>
        <item h="1" x="5"/>
        <item h="1" x="6"/>
        <item h="1" x="7"/>
        <item h="1" x="9"/>
        <item h="1" x="10"/>
        <item h="1" x="11"/>
        <item h="1" x="12"/>
        <item h="1" x="14"/>
        <item x="15"/>
        <item h="1" x="16"/>
        <item h="1" x="17"/>
        <item h="1" x="18"/>
        <item h="1" x="19"/>
        <item h="1" x="20"/>
        <item h="1" x="21"/>
        <item h="1" x="22"/>
        <item h="1" x="23"/>
        <item h="1" x="24"/>
        <item h="1" x="25"/>
        <item t="default"/>
      </items>
    </pivotField>
    <pivotField compact="0" numFmtId="18" showAll="0"/>
    <pivotField compact="0" numFmtId="18" showAll="0"/>
    <pivotField compact="0" showAll="0">
      <items count="23">
        <item m="1" x="19"/>
        <item x="13"/>
        <item x="18"/>
        <item x="0"/>
        <item x="7"/>
        <item m="1" x="21"/>
        <item x="14"/>
        <item x="6"/>
        <item x="8"/>
        <item x="9"/>
        <item x="12"/>
        <item x="10"/>
        <item x="11"/>
        <item x="16"/>
        <item x="17"/>
        <item x="15"/>
        <item x="4"/>
        <item x="2"/>
        <item x="3"/>
        <item x="1"/>
        <item x="5"/>
        <item m="1" x="20"/>
        <item t="default"/>
      </items>
    </pivotField>
    <pivotField compact="0" numFmtId="18" showAll="0"/>
    <pivotField compact="0" showAll="0">
      <items count="23">
        <item m="1" x="16"/>
        <item m="1" x="21"/>
        <item x="6"/>
        <item x="5"/>
        <item x="10"/>
        <item x="11"/>
        <item x="8"/>
        <item x="1"/>
        <item x="2"/>
        <item x="0"/>
        <item x="4"/>
        <item x="3"/>
        <item x="9"/>
        <item x="7"/>
        <item m="1" x="19"/>
        <item m="1" x="20"/>
        <item x="12"/>
        <item x="15"/>
        <item x="14"/>
        <item m="1" x="18"/>
        <item x="13"/>
        <item m="1" x="17"/>
        <item t="default"/>
      </items>
    </pivotField>
    <pivotField compact="0" numFmtId="18" showAll="0"/>
    <pivotField axis="axisRow" compact="0" showAll="0">
      <items count="16">
        <item x="1"/>
        <item m="1" x="14"/>
        <item x="0"/>
        <item x="2"/>
        <item x="3"/>
        <item x="4"/>
        <item x="5"/>
        <item x="6"/>
        <item x="7"/>
        <item x="8"/>
        <item x="9"/>
        <item x="10"/>
        <item x="11"/>
        <item x="12"/>
        <item x="13"/>
        <item t="default"/>
      </items>
    </pivotField>
    <pivotField compact="0" showAll="0"/>
    <pivotField compact="0" showAll="0">
      <items count="10">
        <item x="3"/>
        <item x="0"/>
        <item x="2"/>
        <item x="4"/>
        <item x="6"/>
        <item m="1" x="8"/>
        <item x="1"/>
        <item x="5"/>
        <item m="1" x="7"/>
        <item t="default"/>
      </items>
    </pivotField>
    <pivotField compact="0" showAll="0">
      <items count="19">
        <item x="0"/>
        <item x="2"/>
        <item x="3"/>
        <item x="9"/>
        <item x="10"/>
        <item x="6"/>
        <item x="5"/>
        <item x="4"/>
        <item x="7"/>
        <item x="13"/>
        <item x="15"/>
        <item x="1"/>
        <item x="14"/>
        <item x="12"/>
        <item x="11"/>
        <item x="8"/>
        <item x="16"/>
        <item m="1" x="17"/>
        <item t="default"/>
      </items>
    </pivotField>
    <pivotField compact="0" showAll="0">
      <items count="9">
        <item x="0"/>
        <item x="2"/>
        <item x="3"/>
        <item x="4"/>
        <item x="5"/>
        <item x="1"/>
        <item x="6"/>
        <item m="1" x="7"/>
        <item t="default"/>
      </items>
    </pivotField>
    <pivotField compact="0" showAll="0"/>
    <pivotField compact="0" showAll="0">
      <items count="20">
        <item x="6"/>
        <item x="16"/>
        <item x="3"/>
        <item x="9"/>
        <item x="0"/>
        <item x="15"/>
        <item x="5"/>
        <item x="4"/>
        <item x="14"/>
        <item x="13"/>
        <item m="1" x="18"/>
        <item x="1"/>
        <item x="8"/>
        <item x="7"/>
        <item x="11"/>
        <item x="2"/>
        <item x="10"/>
        <item x="12"/>
        <item m="1" x="17"/>
        <item t="default"/>
      </items>
    </pivotField>
    <pivotField compact="0" showAll="0">
      <items count="9">
        <item x="3"/>
        <item x="0"/>
        <item x="2"/>
        <item x="5"/>
        <item x="4"/>
        <item x="1"/>
        <item x="6"/>
        <item m="1" x="7"/>
        <item t="default"/>
      </items>
    </pivotField>
    <pivotField dataField="1" compact="0" showAll="0"/>
    <pivotField compact="0" showAll="0">
      <items count="20">
        <item x="6"/>
        <item x="16"/>
        <item x="4"/>
        <item x="9"/>
        <item x="0"/>
        <item x="15"/>
        <item x="5"/>
        <item x="3"/>
        <item x="7"/>
        <item x="13"/>
        <item x="12"/>
        <item x="1"/>
        <item x="11"/>
        <item x="8"/>
        <item m="1" x="18"/>
        <item x="2"/>
        <item x="10"/>
        <item x="14"/>
        <item m="1" x="17"/>
        <item t="default"/>
      </items>
    </pivotField>
    <pivotField compact="0" showAll="0">
      <items count="9">
        <item x="3"/>
        <item x="0"/>
        <item x="2"/>
        <item x="4"/>
        <item x="5"/>
        <item x="1"/>
        <item x="6"/>
        <item m="1" x="7"/>
        <item t="default"/>
      </items>
    </pivotField>
    <pivotField dataField="1" compact="0" showAll="0"/>
    <pivotField compact="0" numFmtId="1" showAll="0"/>
    <pivotField compact="0" showAll="0"/>
    <pivotField compact="0" numFmtId="1" showAll="0"/>
    <pivotField compact="0" showAll="0"/>
    <pivotField compact="0" numFmtId="1" showAll="0"/>
    <pivotField compact="0" numFmtId="1" showAll="0"/>
    <pivotField compact="0" showAll="0"/>
    <pivotField compact="0" numFmtId="2" showAll="0"/>
    <pivotField compact="0" numFmtId="2" showAll="0"/>
    <pivotField compact="0" numFmtId="165" showAll="0"/>
    <pivotField compact="0" numFmtId="165" showAll="0"/>
    <pivotField compact="0" showAll="0"/>
    <pivotField compact="0" numFmtId="165" showAll="0"/>
    <pivotField compact="0" numFmtId="165" showAll="0"/>
    <pivotField compact="0" showAll="0"/>
    <pivotField compact="0" numFmtId="165" showAll="0"/>
    <pivotField compact="0" numFmtId="165" showAll="0"/>
    <pivotField compact="0" numFmtId="165" showAll="0"/>
    <pivotField compact="0" numFmtId="165" showAll="0"/>
    <pivotField compact="0" numFmtId="165" showAll="0"/>
    <pivotField compact="0" numFmtId="165" showAll="0"/>
    <pivotField compact="0" numFmtId="164" showAll="0"/>
    <pivotField compact="0" numFmtId="164" showAll="0"/>
    <pivotField compact="0" numFmtId="166" showAll="0"/>
    <pivotField compact="0" numFmtId="166" showAll="0"/>
    <pivotField compact="0" numFmtId="1" showAll="0"/>
    <pivotField compact="0" numFmtId="1" showAll="0"/>
    <pivotField compact="0" showAll="0"/>
    <pivotField dataField="1" compact="0" numFmtId="2" showAll="0"/>
    <pivotField compact="0" showAll="0"/>
  </pivotFields>
  <rowFields count="1">
    <field x="18"/>
  </rowFields>
  <rowItems count="5">
    <i>
      <x v="2"/>
    </i>
    <i>
      <x v="4"/>
    </i>
    <i>
      <x v="7"/>
    </i>
    <i>
      <x v="9"/>
    </i>
    <i t="grand">
      <x/>
    </i>
  </rowItems>
  <colFields count="1">
    <field x="-2"/>
  </colFields>
  <colItems count="3">
    <i>
      <x/>
    </i>
    <i i="1">
      <x v="1"/>
    </i>
    <i i="2">
      <x v="2"/>
    </i>
  </colItems>
  <dataFields count="3">
    <dataField name="Suma de Pasado_Cambia" fld="26" baseField="0" baseItem="0"/>
    <dataField name="Suma de Colaboradores" fld="58" baseField="0" baseItem="0" numFmtId="1"/>
    <dataField name="Suma de Futuro_Cambia" fld="29" baseField="0" baseItem="0"/>
  </dataFields>
  <formats count="1">
    <format dxfId="98">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2.xml><?xml version="1.0" encoding="utf-8"?>
<pivotTableDefinition xmlns="http://schemas.openxmlformats.org/spreadsheetml/2006/main" xmlns:mc="http://schemas.openxmlformats.org/markup-compatibility/2006" xmlns:xr="http://schemas.microsoft.com/office/spreadsheetml/2014/revision" mc:Ignorable="xr" xr:uid="{00000000-0007-0000-0400-000013000000}" name="Vehiculos" cacheId="5" applyNumberFormats="0" applyBorderFormats="0" applyFontFormats="0" applyPatternFormats="0" applyAlignmentFormats="0" applyWidthHeightFormats="1" dataCaption="Valores" updatedVersion="6" minRefreshableVersion="3" useAutoFormatting="1" itemPrintTitles="1" createdVersion="6" indent="0" compact="0" outline="1" outlineData="1" compactData="0" multipleFieldFilters="0">
  <location ref="BZ331:CB340" firstHeaderRow="1" firstDataRow="1" firstDataCol="2" rowPageCount="1" colPageCount="1"/>
  <pivotFields count="60">
    <pivotField compact="0" showAll="0"/>
    <pivotField compact="0" showAll="0">
      <items count="3">
        <item h="1" m="1" x="1"/>
        <item x="0"/>
        <item t="default"/>
      </items>
    </pivotField>
    <pivotField compact="0" showAll="0">
      <items count="6">
        <item x="1"/>
        <item x="0"/>
        <item x="2"/>
        <item x="3"/>
        <item m="1" x="4"/>
        <item t="default"/>
      </items>
    </pivotField>
    <pivotField compact="0" showAll="0"/>
    <pivotField compact="0" showAll="0">
      <items count="8">
        <item x="3"/>
        <item x="0"/>
        <item x="1"/>
        <item x="2"/>
        <item x="4"/>
        <item m="1" x="6"/>
        <item m="1" x="5"/>
        <item t="default"/>
      </items>
    </pivotField>
    <pivotField compact="0" showAll="0">
      <items count="8">
        <item x="2"/>
        <item x="3"/>
        <item x="4"/>
        <item x="1"/>
        <item x="0"/>
        <item m="1" x="6"/>
        <item m="1" x="5"/>
        <item t="default"/>
      </items>
    </pivotField>
    <pivotField compact="0" showAll="0">
      <items count="8">
        <item x="1"/>
        <item x="3"/>
        <item m="1" x="6"/>
        <item m="1" x="5"/>
        <item x="2"/>
        <item x="0"/>
        <item m="1" x="4"/>
        <item t="default"/>
      </items>
    </pivotField>
    <pivotField compact="0" showAll="0">
      <items count="8">
        <item x="2"/>
        <item x="3"/>
        <item x="0"/>
        <item x="1"/>
        <item x="5"/>
        <item x="4"/>
        <item m="1" x="6"/>
        <item t="default"/>
      </items>
    </pivotField>
    <pivotField compact="0" showAll="0">
      <items count="8">
        <item x="1"/>
        <item x="2"/>
        <item x="0"/>
        <item x="4"/>
        <item x="3"/>
        <item x="5"/>
        <item m="1" x="6"/>
        <item t="default"/>
      </items>
    </pivotField>
    <pivotField compact="0" showAll="0"/>
    <pivotField compact="0" showAll="0">
      <items count="22">
        <item x="18"/>
        <item x="16"/>
        <item x="19"/>
        <item x="9"/>
        <item x="3"/>
        <item x="0"/>
        <item x="12"/>
        <item x="7"/>
        <item x="11"/>
        <item x="17"/>
        <item x="10"/>
        <item x="8"/>
        <item x="6"/>
        <item x="5"/>
        <item x="14"/>
        <item x="4"/>
        <item x="2"/>
        <item x="1"/>
        <item x="13"/>
        <item x="15"/>
        <item m="1" x="20"/>
        <item t="default"/>
      </items>
    </pivotField>
    <pivotField compact="0" showAll="0">
      <items count="67">
        <item h="1" m="1" x="37"/>
        <item h="1" m="1" x="31"/>
        <item h="1" m="1" x="26"/>
        <item h="1" m="1" x="41"/>
        <item h="1" m="1" x="48"/>
        <item h="1" m="1" x="53"/>
        <item h="1" m="1" x="61"/>
        <item h="1" m="1" x="62"/>
        <item h="1" m="1" x="46"/>
        <item h="1" m="1" x="51"/>
        <item h="1" m="1" x="40"/>
        <item h="1" m="1" x="34"/>
        <item h="1" m="1" x="55"/>
        <item h="1" m="1" x="30"/>
        <item h="1" m="1" x="42"/>
        <item h="1" m="1" x="45"/>
        <item h="1" m="1" x="33"/>
        <item h="1" m="1" x="60"/>
        <item h="1" x="8"/>
        <item h="1" m="1" x="39"/>
        <item h="1" x="13"/>
        <item h="1" m="1" x="49"/>
        <item h="1" m="1" x="52"/>
        <item h="1" m="1" x="35"/>
        <item h="1" m="1" x="28"/>
        <item h="1" m="1" x="56"/>
        <item h="1" m="1" x="47"/>
        <item h="1" m="1" x="54"/>
        <item h="1" m="1" x="57"/>
        <item h="1" m="1" x="38"/>
        <item h="1" m="1" x="44"/>
        <item h="1" m="1" x="36"/>
        <item h="1" m="1" x="29"/>
        <item h="1" m="1" x="27"/>
        <item h="1" f="1" x="43"/>
        <item h="1" m="1" x="58"/>
        <item h="1" m="1" x="59"/>
        <item h="1" m="1" x="65"/>
        <item h="1" m="1" x="50"/>
        <item h="1" m="1" x="64"/>
        <item h="1" m="1" x="63"/>
        <item h="1" m="1" x="32"/>
        <item h="1" x="0"/>
        <item h="1" x="1"/>
        <item h="1" x="2"/>
        <item h="1" x="3"/>
        <item h="1" x="4"/>
        <item h="1" x="5"/>
        <item h="1" x="6"/>
        <item h="1" x="7"/>
        <item h="1" x="9"/>
        <item h="1" x="10"/>
        <item h="1" x="11"/>
        <item h="1" x="12"/>
        <item h="1" x="14"/>
        <item x="15"/>
        <item h="1" x="16"/>
        <item h="1" x="17"/>
        <item h="1" x="18"/>
        <item h="1" x="19"/>
        <item h="1" x="20"/>
        <item h="1" x="21"/>
        <item h="1" x="22"/>
        <item h="1" x="23"/>
        <item h="1" x="24"/>
        <item h="1" x="25"/>
        <item t="default"/>
      </items>
    </pivotField>
    <pivotField compact="0" numFmtId="18" showAll="0"/>
    <pivotField compact="0" numFmtId="18" showAll="0"/>
    <pivotField compact="0" showAll="0">
      <items count="23">
        <item m="1" x="19"/>
        <item x="13"/>
        <item x="18"/>
        <item x="0"/>
        <item x="7"/>
        <item m="1" x="21"/>
        <item x="14"/>
        <item x="6"/>
        <item x="8"/>
        <item x="9"/>
        <item x="12"/>
        <item x="10"/>
        <item x="11"/>
        <item x="16"/>
        <item x="17"/>
        <item x="15"/>
        <item x="4"/>
        <item x="2"/>
        <item x="3"/>
        <item x="1"/>
        <item x="5"/>
        <item m="1" x="20"/>
        <item t="default"/>
      </items>
    </pivotField>
    <pivotField compact="0" numFmtId="18" showAll="0"/>
    <pivotField compact="0" showAll="0">
      <items count="23">
        <item m="1" x="16"/>
        <item m="1" x="21"/>
        <item x="6"/>
        <item x="5"/>
        <item x="10"/>
        <item x="11"/>
        <item x="8"/>
        <item x="1"/>
        <item x="2"/>
        <item x="0"/>
        <item x="4"/>
        <item x="3"/>
        <item x="9"/>
        <item x="7"/>
        <item m="1" x="19"/>
        <item m="1" x="20"/>
        <item x="12"/>
        <item x="15"/>
        <item x="14"/>
        <item m="1" x="18"/>
        <item x="13"/>
        <item m="1" x="17"/>
        <item t="default"/>
      </items>
    </pivotField>
    <pivotField compact="0" numFmtId="18" showAll="0"/>
    <pivotField axis="axisRow" compact="0" showAll="0">
      <items count="16">
        <item x="1"/>
        <item m="1" x="14"/>
        <item x="0"/>
        <item x="2"/>
        <item x="3"/>
        <item x="4"/>
        <item x="5"/>
        <item x="6"/>
        <item x="7"/>
        <item x="8"/>
        <item x="9"/>
        <item x="10"/>
        <item x="11"/>
        <item x="12"/>
        <item x="13"/>
        <item t="default"/>
      </items>
    </pivotField>
    <pivotField axis="axisRow" compact="0" showAll="0">
      <items count="9">
        <item x="1"/>
        <item x="3"/>
        <item x="2"/>
        <item x="0"/>
        <item x="6"/>
        <item x="4"/>
        <item m="1" x="7"/>
        <item x="5"/>
        <item t="default"/>
      </items>
    </pivotField>
    <pivotField axis="axisPage" compact="0" multipleItemSelectionAllowed="1" showAll="0">
      <items count="10">
        <item x="3"/>
        <item x="0"/>
        <item x="2"/>
        <item x="4"/>
        <item x="6"/>
        <item x="1"/>
        <item x="5"/>
        <item m="1" x="7"/>
        <item m="1" x="8"/>
        <item t="default"/>
      </items>
    </pivotField>
    <pivotField compact="0" showAll="0">
      <items count="19">
        <item x="0"/>
        <item x="2"/>
        <item x="3"/>
        <item x="9"/>
        <item x="10"/>
        <item x="6"/>
        <item x="5"/>
        <item x="4"/>
        <item x="7"/>
        <item x="13"/>
        <item x="15"/>
        <item x="1"/>
        <item x="14"/>
        <item x="12"/>
        <item x="11"/>
        <item x="8"/>
        <item x="16"/>
        <item m="1" x="17"/>
        <item t="default"/>
      </items>
    </pivotField>
    <pivotField compact="0" showAll="0">
      <items count="9">
        <item x="0"/>
        <item x="2"/>
        <item x="3"/>
        <item x="4"/>
        <item x="5"/>
        <item x="1"/>
        <item x="6"/>
        <item m="1" x="7"/>
        <item t="default"/>
      </items>
    </pivotField>
    <pivotField compact="0" showAll="0"/>
    <pivotField compact="0" showAll="0">
      <items count="20">
        <item x="6"/>
        <item x="16"/>
        <item x="3"/>
        <item x="9"/>
        <item x="0"/>
        <item x="15"/>
        <item x="5"/>
        <item x="4"/>
        <item x="14"/>
        <item x="13"/>
        <item m="1" x="18"/>
        <item x="1"/>
        <item x="8"/>
        <item x="7"/>
        <item x="11"/>
        <item x="2"/>
        <item x="10"/>
        <item x="12"/>
        <item m="1" x="17"/>
        <item t="default"/>
      </items>
    </pivotField>
    <pivotField compact="0" showAll="0">
      <items count="9">
        <item x="3"/>
        <item x="0"/>
        <item x="2"/>
        <item x="5"/>
        <item x="4"/>
        <item x="1"/>
        <item x="6"/>
        <item m="1" x="7"/>
        <item t="default"/>
      </items>
    </pivotField>
    <pivotField compact="0" showAll="0"/>
    <pivotField compact="0" showAll="0">
      <items count="20">
        <item x="6"/>
        <item x="16"/>
        <item x="4"/>
        <item x="9"/>
        <item x="0"/>
        <item x="15"/>
        <item x="5"/>
        <item x="3"/>
        <item x="7"/>
        <item x="13"/>
        <item x="12"/>
        <item x="1"/>
        <item x="11"/>
        <item x="8"/>
        <item m="1" x="18"/>
        <item x="2"/>
        <item x="10"/>
        <item x="14"/>
        <item m="1" x="17"/>
        <item t="default"/>
      </items>
    </pivotField>
    <pivotField compact="0" showAll="0">
      <items count="9">
        <item x="3"/>
        <item x="0"/>
        <item x="2"/>
        <item x="4"/>
        <item x="5"/>
        <item x="1"/>
        <item x="6"/>
        <item m="1" x="7"/>
        <item t="default"/>
      </items>
    </pivotField>
    <pivotField compact="0" showAll="0"/>
    <pivotField compact="0" numFmtId="1" showAll="0"/>
    <pivotField compact="0" showAll="0"/>
    <pivotField compact="0" numFmtId="1" showAll="0"/>
    <pivotField compact="0" showAll="0"/>
    <pivotField compact="0" numFmtId="1" showAll="0"/>
    <pivotField compact="0" numFmtId="1" showAll="0"/>
    <pivotField compact="0" showAll="0"/>
    <pivotField compact="0" numFmtId="2" showAll="0"/>
    <pivotField compact="0" numFmtId="2" showAll="0"/>
    <pivotField compact="0" numFmtId="165" showAll="0"/>
    <pivotField compact="0" numFmtId="165" showAll="0"/>
    <pivotField compact="0" showAll="0"/>
    <pivotField compact="0" numFmtId="165" showAll="0"/>
    <pivotField compact="0" numFmtId="165" showAll="0"/>
    <pivotField compact="0" showAll="0"/>
    <pivotField compact="0" numFmtId="165" showAll="0"/>
    <pivotField compact="0" numFmtId="165" showAll="0"/>
    <pivotField compact="0" numFmtId="165" showAll="0"/>
    <pivotField compact="0" numFmtId="165" showAll="0"/>
    <pivotField compact="0" numFmtId="165" showAll="0"/>
    <pivotField compact="0" numFmtId="165" showAll="0"/>
    <pivotField compact="0" numFmtId="164" showAll="0"/>
    <pivotField compact="0" numFmtId="164" showAll="0"/>
    <pivotField compact="0" numFmtId="166" showAll="0"/>
    <pivotField compact="0" numFmtId="166" showAll="0"/>
    <pivotField compact="0" numFmtId="1" showAll="0"/>
    <pivotField compact="0" numFmtId="1" showAll="0"/>
    <pivotField compact="0" showAll="0"/>
    <pivotField dataField="1" compact="0" numFmtId="2" showAll="0"/>
    <pivotField compact="0" showAll="0"/>
  </pivotFields>
  <rowFields count="2">
    <field x="18"/>
    <field x="19"/>
  </rowFields>
  <rowItems count="9">
    <i>
      <x v="2"/>
    </i>
    <i r="1">
      <x v="3"/>
    </i>
    <i>
      <x v="4"/>
    </i>
    <i r="1">
      <x v="2"/>
    </i>
    <i>
      <x v="7"/>
    </i>
    <i r="1">
      <x/>
    </i>
    <i>
      <x v="9"/>
    </i>
    <i r="1">
      <x/>
    </i>
    <i t="grand">
      <x/>
    </i>
  </rowItems>
  <colItems count="1">
    <i/>
  </colItems>
  <pageFields count="1">
    <pageField fld="20" hier="-1"/>
  </pageFields>
  <dataFields count="1">
    <dataField name="Suma de Colaboradores" fld="58" baseField="0" baseItem="0" numFmtId="1"/>
  </dataFields>
  <formats count="1">
    <format dxfId="99">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3.xml><?xml version="1.0" encoding="utf-8"?>
<pivotTableDefinition xmlns="http://schemas.openxmlformats.org/spreadsheetml/2006/main" xmlns:mc="http://schemas.openxmlformats.org/markup-compatibility/2006" xmlns:xr="http://schemas.microsoft.com/office/spreadsheetml/2014/revision" mc:Ignorable="xr" xr:uid="{00000000-0007-0000-0400-000010000000}" name="TablaDinámica1" cacheId="5" applyNumberFormats="0" applyBorderFormats="0" applyFontFormats="0" applyPatternFormats="0" applyAlignmentFormats="0" applyWidthHeightFormats="1" dataCaption="Valores" updatedVersion="6" minRefreshableVersion="3" useAutoFormatting="1" itemPrintTitles="1" createdVersion="6" indent="0" compact="0" outline="1" outlineData="1" compactData="0" multipleFieldFilters="0">
  <location ref="BZ434:CC439" firstHeaderRow="0" firstDataRow="1" firstDataCol="1"/>
  <pivotFields count="60">
    <pivotField compact="0" showAll="0"/>
    <pivotField compact="0" showAll="0">
      <items count="3">
        <item h="1" m="1" x="1"/>
        <item x="0"/>
        <item t="default"/>
      </items>
    </pivotField>
    <pivotField compact="0" showAll="0">
      <items count="6">
        <item x="1"/>
        <item x="0"/>
        <item x="2"/>
        <item x="3"/>
        <item m="1" x="4"/>
        <item t="default"/>
      </items>
    </pivotField>
    <pivotField compact="0" showAll="0"/>
    <pivotField compact="0" showAll="0">
      <items count="8">
        <item x="3"/>
        <item x="0"/>
        <item x="1"/>
        <item x="2"/>
        <item x="4"/>
        <item m="1" x="6"/>
        <item m="1" x="5"/>
        <item t="default"/>
      </items>
    </pivotField>
    <pivotField compact="0" showAll="0">
      <items count="8">
        <item x="2"/>
        <item x="3"/>
        <item x="4"/>
        <item x="1"/>
        <item x="0"/>
        <item m="1" x="6"/>
        <item m="1" x="5"/>
        <item t="default"/>
      </items>
    </pivotField>
    <pivotField compact="0" showAll="0">
      <items count="8">
        <item x="1"/>
        <item x="3"/>
        <item m="1" x="6"/>
        <item m="1" x="5"/>
        <item x="2"/>
        <item x="0"/>
        <item m="1" x="4"/>
        <item t="default"/>
      </items>
    </pivotField>
    <pivotField compact="0" showAll="0">
      <items count="8">
        <item x="2"/>
        <item x="3"/>
        <item x="0"/>
        <item x="1"/>
        <item x="5"/>
        <item x="4"/>
        <item m="1" x="6"/>
        <item t="default"/>
      </items>
    </pivotField>
    <pivotField compact="0" showAll="0">
      <items count="8">
        <item x="1"/>
        <item x="2"/>
        <item x="0"/>
        <item x="4"/>
        <item x="3"/>
        <item x="5"/>
        <item m="1" x="6"/>
        <item t="default"/>
      </items>
    </pivotField>
    <pivotField compact="0" showAll="0"/>
    <pivotField compact="0" showAll="0">
      <items count="22">
        <item x="18"/>
        <item x="16"/>
        <item x="19"/>
        <item x="9"/>
        <item x="3"/>
        <item x="0"/>
        <item x="12"/>
        <item x="7"/>
        <item x="11"/>
        <item x="17"/>
        <item x="10"/>
        <item x="8"/>
        <item x="6"/>
        <item x="5"/>
        <item x="14"/>
        <item x="4"/>
        <item x="2"/>
        <item x="1"/>
        <item x="13"/>
        <item x="15"/>
        <item m="1" x="20"/>
        <item t="default"/>
      </items>
    </pivotField>
    <pivotField compact="0" showAll="0">
      <items count="67">
        <item h="1" m="1" x="37"/>
        <item h="1" m="1" x="31"/>
        <item h="1" m="1" x="26"/>
        <item h="1" m="1" x="41"/>
        <item h="1" m="1" x="48"/>
        <item h="1" m="1" x="53"/>
        <item h="1" m="1" x="61"/>
        <item h="1" m="1" x="62"/>
        <item h="1" m="1" x="46"/>
        <item h="1" m="1" x="51"/>
        <item h="1" m="1" x="40"/>
        <item h="1" m="1" x="34"/>
        <item h="1" m="1" x="55"/>
        <item h="1" m="1" x="30"/>
        <item h="1" m="1" x="42"/>
        <item h="1" m="1" x="45"/>
        <item h="1" m="1" x="33"/>
        <item h="1" m="1" x="60"/>
        <item h="1" x="8"/>
        <item h="1" m="1" x="39"/>
        <item h="1" x="13"/>
        <item h="1" m="1" x="49"/>
        <item h="1" m="1" x="52"/>
        <item h="1" m="1" x="35"/>
        <item h="1" m="1" x="28"/>
        <item h="1" m="1" x="56"/>
        <item h="1" m="1" x="47"/>
        <item h="1" m="1" x="54"/>
        <item h="1" m="1" x="57"/>
        <item h="1" m="1" x="38"/>
        <item h="1" m="1" x="44"/>
        <item h="1" m="1" x="36"/>
        <item h="1" m="1" x="29"/>
        <item h="1" m="1" x="27"/>
        <item h="1" f="1" x="43"/>
        <item h="1" m="1" x="58"/>
        <item h="1" m="1" x="59"/>
        <item h="1" m="1" x="65"/>
        <item h="1" m="1" x="50"/>
        <item h="1" m="1" x="64"/>
        <item h="1" m="1" x="63"/>
        <item h="1" m="1" x="32"/>
        <item h="1" x="0"/>
        <item h="1" x="1"/>
        <item h="1" x="2"/>
        <item h="1" x="3"/>
        <item h="1" x="4"/>
        <item h="1" x="5"/>
        <item h="1" x="6"/>
        <item h="1" x="7"/>
        <item h="1" x="9"/>
        <item h="1" x="10"/>
        <item h="1" x="11"/>
        <item h="1" x="12"/>
        <item h="1" x="14"/>
        <item x="15"/>
        <item h="1" x="16"/>
        <item h="1" x="17"/>
        <item h="1" x="18"/>
        <item h="1" x="19"/>
        <item h="1" x="20"/>
        <item h="1" x="21"/>
        <item h="1" x="22"/>
        <item h="1" x="23"/>
        <item h="1" x="24"/>
        <item h="1" x="25"/>
        <item t="default"/>
      </items>
    </pivotField>
    <pivotField compact="0" numFmtId="18" showAll="0"/>
    <pivotField compact="0" numFmtId="18" showAll="0"/>
    <pivotField compact="0" showAll="0">
      <items count="23">
        <item m="1" x="19"/>
        <item x="13"/>
        <item x="18"/>
        <item x="0"/>
        <item x="7"/>
        <item m="1" x="21"/>
        <item x="14"/>
        <item x="6"/>
        <item x="8"/>
        <item x="9"/>
        <item x="12"/>
        <item x="10"/>
        <item x="11"/>
        <item x="16"/>
        <item x="17"/>
        <item x="15"/>
        <item x="4"/>
        <item x="2"/>
        <item x="3"/>
        <item x="1"/>
        <item x="5"/>
        <item m="1" x="20"/>
        <item t="default"/>
      </items>
    </pivotField>
    <pivotField compact="0" numFmtId="18" showAll="0"/>
    <pivotField compact="0" showAll="0">
      <items count="23">
        <item m="1" x="16"/>
        <item m="1" x="21"/>
        <item x="6"/>
        <item x="5"/>
        <item x="10"/>
        <item x="11"/>
        <item x="8"/>
        <item x="1"/>
        <item x="2"/>
        <item x="0"/>
        <item x="4"/>
        <item x="3"/>
        <item x="9"/>
        <item x="7"/>
        <item m="1" x="19"/>
        <item m="1" x="20"/>
        <item x="12"/>
        <item x="15"/>
        <item x="14"/>
        <item m="1" x="18"/>
        <item x="13"/>
        <item m="1" x="17"/>
        <item t="default"/>
      </items>
    </pivotField>
    <pivotField compact="0" numFmtId="18" showAll="0"/>
    <pivotField axis="axisRow" compact="0" showAll="0">
      <items count="16">
        <item x="1"/>
        <item m="1" x="14"/>
        <item x="0"/>
        <item x="2"/>
        <item x="3"/>
        <item x="4"/>
        <item x="5"/>
        <item x="6"/>
        <item x="7"/>
        <item x="8"/>
        <item x="9"/>
        <item x="10"/>
        <item x="11"/>
        <item x="12"/>
        <item x="13"/>
        <item t="default"/>
      </items>
    </pivotField>
    <pivotField compact="0" showAll="0"/>
    <pivotField compact="0" multipleItemSelectionAllowed="1" showAll="0">
      <items count="10">
        <item x="3"/>
        <item x="0"/>
        <item x="2"/>
        <item x="4"/>
        <item x="6"/>
        <item m="1" x="8"/>
        <item x="1"/>
        <item x="5"/>
        <item m="1" x="7"/>
        <item t="default"/>
      </items>
    </pivotField>
    <pivotField compact="0" showAll="0">
      <items count="19">
        <item x="0"/>
        <item x="2"/>
        <item x="3"/>
        <item x="9"/>
        <item x="10"/>
        <item x="6"/>
        <item x="5"/>
        <item x="4"/>
        <item x="7"/>
        <item x="13"/>
        <item x="15"/>
        <item x="1"/>
        <item x="14"/>
        <item x="12"/>
        <item x="11"/>
        <item x="8"/>
        <item x="16"/>
        <item m="1" x="17"/>
        <item t="default"/>
      </items>
    </pivotField>
    <pivotField compact="0" showAll="0">
      <items count="9">
        <item x="0"/>
        <item x="2"/>
        <item x="3"/>
        <item x="4"/>
        <item x="5"/>
        <item x="1"/>
        <item x="6"/>
        <item m="1" x="7"/>
        <item t="default"/>
      </items>
    </pivotField>
    <pivotField compact="0" showAll="0"/>
    <pivotField compact="0" showAll="0">
      <items count="20">
        <item x="6"/>
        <item x="16"/>
        <item x="3"/>
        <item x="9"/>
        <item x="0"/>
        <item x="15"/>
        <item x="5"/>
        <item x="4"/>
        <item x="14"/>
        <item x="13"/>
        <item m="1" x="18"/>
        <item x="1"/>
        <item x="8"/>
        <item x="7"/>
        <item x="11"/>
        <item x="2"/>
        <item x="10"/>
        <item x="12"/>
        <item m="1" x="17"/>
        <item t="default"/>
      </items>
    </pivotField>
    <pivotField compact="0" showAll="0">
      <items count="9">
        <item x="3"/>
        <item x="0"/>
        <item x="2"/>
        <item x="5"/>
        <item x="4"/>
        <item x="1"/>
        <item x="6"/>
        <item m="1" x="7"/>
        <item t="default"/>
      </items>
    </pivotField>
    <pivotField compact="0" showAll="0"/>
    <pivotField compact="0" showAll="0">
      <items count="20">
        <item x="6"/>
        <item x="16"/>
        <item x="4"/>
        <item x="9"/>
        <item x="0"/>
        <item x="15"/>
        <item x="5"/>
        <item x="3"/>
        <item x="7"/>
        <item x="13"/>
        <item x="12"/>
        <item x="1"/>
        <item x="11"/>
        <item x="8"/>
        <item m="1" x="18"/>
        <item x="2"/>
        <item x="10"/>
        <item x="14"/>
        <item m="1" x="17"/>
        <item t="default"/>
      </items>
    </pivotField>
    <pivotField compact="0" showAll="0">
      <items count="9">
        <item x="3"/>
        <item x="0"/>
        <item x="2"/>
        <item x="4"/>
        <item x="5"/>
        <item x="1"/>
        <item x="6"/>
        <item m="1" x="7"/>
        <item t="default"/>
      </items>
    </pivotField>
    <pivotField compact="0" showAll="0"/>
    <pivotField compact="0" numFmtId="1" showAll="0"/>
    <pivotField compact="0" showAll="0"/>
    <pivotField compact="0" numFmtId="1" showAll="0"/>
    <pivotField compact="0" showAll="0"/>
    <pivotField compact="0" numFmtId="1" showAll="0"/>
    <pivotField compact="0" numFmtId="1" showAll="0"/>
    <pivotField compact="0" showAll="0"/>
    <pivotField compact="0" numFmtId="2" showAll="0"/>
    <pivotField compact="0" numFmtId="2" showAll="0"/>
    <pivotField compact="0" numFmtId="165" showAll="0"/>
    <pivotField compact="0" numFmtId="165" showAll="0"/>
    <pivotField compact="0" showAll="0"/>
    <pivotField compact="0" numFmtId="165" showAll="0"/>
    <pivotField compact="0" numFmtId="165" showAll="0"/>
    <pivotField compact="0" showAll="0"/>
    <pivotField compact="0" numFmtId="165" showAll="0"/>
    <pivotField dataField="1" compact="0" numFmtId="165" showAll="0"/>
    <pivotField compact="0" numFmtId="165" showAll="0"/>
    <pivotField dataField="1" compact="0" numFmtId="165" showAll="0"/>
    <pivotField compact="0" numFmtId="165" showAll="0"/>
    <pivotField compact="0" numFmtId="165" showAll="0"/>
    <pivotField compact="0" numFmtId="164" showAll="0"/>
    <pivotField dataField="1" compact="0" numFmtId="164" showAll="0"/>
    <pivotField compact="0" numFmtId="166" showAll="0"/>
    <pivotField compact="0" numFmtId="166" showAll="0"/>
    <pivotField compact="0" numFmtId="1" showAll="0"/>
    <pivotField compact="0" numFmtId="1" showAll="0"/>
    <pivotField compact="0" showAll="0"/>
    <pivotField compact="0" numFmtId="2" showAll="0"/>
    <pivotField compact="0" showAll="0"/>
  </pivotFields>
  <rowFields count="1">
    <field x="18"/>
  </rowFields>
  <rowItems count="5">
    <i>
      <x v="2"/>
    </i>
    <i>
      <x v="4"/>
    </i>
    <i>
      <x v="7"/>
    </i>
    <i>
      <x v="9"/>
    </i>
    <i t="grand">
      <x/>
    </i>
  </rowItems>
  <colFields count="1">
    <field x="-2"/>
  </colFields>
  <colItems count="3">
    <i>
      <x/>
    </i>
    <i i="1">
      <x v="1"/>
    </i>
    <i i="2">
      <x v="2"/>
    </i>
  </colItems>
  <dataFields count="3">
    <dataField name="Suma de Huella_Carbono" fld="46" baseField="0" baseItem="0"/>
    <dataField name="Suma de Huella_Energetica" fld="48" baseField="0" baseItem="0"/>
    <dataField name="Suma de Huella_economica" fld="52" baseField="0" baseItem="0"/>
  </dataFields>
  <formats count="1">
    <format dxfId="100">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4.xml><?xml version="1.0" encoding="utf-8"?>
<pivotTableDefinition xmlns="http://schemas.openxmlformats.org/spreadsheetml/2006/main" xmlns:mc="http://schemas.openxmlformats.org/markup-compatibility/2006" xmlns:xr="http://schemas.microsoft.com/office/spreadsheetml/2014/revision" mc:Ignorable="xr" xr:uid="{00000000-0007-0000-0400-000006000000}" name="Duracion" cacheId="5" applyNumberFormats="0" applyBorderFormats="0" applyFontFormats="0" applyPatternFormats="0" applyAlignmentFormats="0" applyWidthHeightFormats="1" dataCaption="Valores" updatedVersion="6" minRefreshableVersion="3" useAutoFormatting="1" itemPrintTitles="1" createdVersion="6" indent="0" compact="0" outline="1" outlineData="1" compactData="0" multipleFieldFilters="0">
  <location ref="BZ385:CA389" firstHeaderRow="1" firstDataRow="1" firstDataCol="1"/>
  <pivotFields count="60">
    <pivotField compact="0" showAll="0"/>
    <pivotField compact="0" showAll="0">
      <items count="3">
        <item h="1" m="1" x="1"/>
        <item x="0"/>
        <item t="default"/>
      </items>
    </pivotField>
    <pivotField compact="0" showAll="0">
      <items count="6">
        <item x="1"/>
        <item x="0"/>
        <item x="2"/>
        <item x="3"/>
        <item m="1" x="4"/>
        <item t="default"/>
      </items>
    </pivotField>
    <pivotField compact="0" showAll="0"/>
    <pivotField compact="0" showAll="0">
      <items count="8">
        <item x="3"/>
        <item x="0"/>
        <item x="1"/>
        <item x="2"/>
        <item x="4"/>
        <item m="1" x="6"/>
        <item m="1" x="5"/>
        <item t="default"/>
      </items>
    </pivotField>
    <pivotField compact="0" showAll="0">
      <items count="8">
        <item x="2"/>
        <item x="3"/>
        <item x="4"/>
        <item x="1"/>
        <item x="0"/>
        <item m="1" x="6"/>
        <item m="1" x="5"/>
        <item t="default"/>
      </items>
    </pivotField>
    <pivotField compact="0" showAll="0">
      <items count="8">
        <item x="1"/>
        <item x="3"/>
        <item m="1" x="6"/>
        <item m="1" x="5"/>
        <item x="2"/>
        <item x="0"/>
        <item m="1" x="4"/>
        <item t="default"/>
      </items>
    </pivotField>
    <pivotField compact="0" showAll="0">
      <items count="8">
        <item x="2"/>
        <item x="3"/>
        <item x="0"/>
        <item x="1"/>
        <item x="5"/>
        <item x="4"/>
        <item m="1" x="6"/>
        <item t="default"/>
      </items>
    </pivotField>
    <pivotField compact="0" showAll="0">
      <items count="8">
        <item x="1"/>
        <item x="2"/>
        <item x="0"/>
        <item x="4"/>
        <item x="3"/>
        <item x="5"/>
        <item m="1" x="6"/>
        <item t="default"/>
      </items>
    </pivotField>
    <pivotField compact="0" showAll="0"/>
    <pivotField compact="0" showAll="0">
      <items count="22">
        <item x="18"/>
        <item x="16"/>
        <item x="19"/>
        <item x="9"/>
        <item x="3"/>
        <item x="0"/>
        <item x="12"/>
        <item x="7"/>
        <item x="11"/>
        <item x="17"/>
        <item x="10"/>
        <item x="8"/>
        <item x="6"/>
        <item x="5"/>
        <item x="14"/>
        <item x="4"/>
        <item x="2"/>
        <item x="1"/>
        <item x="13"/>
        <item x="15"/>
        <item m="1" x="20"/>
        <item t="default"/>
      </items>
    </pivotField>
    <pivotField compact="0" showAll="0">
      <items count="67">
        <item h="1" m="1" x="37"/>
        <item h="1" m="1" x="31"/>
        <item h="1" m="1" x="26"/>
        <item h="1" m="1" x="41"/>
        <item h="1" m="1" x="48"/>
        <item h="1" m="1" x="53"/>
        <item h="1" m="1" x="61"/>
        <item h="1" m="1" x="62"/>
        <item h="1" m="1" x="46"/>
        <item h="1" m="1" x="51"/>
        <item h="1" m="1" x="40"/>
        <item h="1" m="1" x="34"/>
        <item h="1" m="1" x="55"/>
        <item h="1" m="1" x="30"/>
        <item h="1" m="1" x="42"/>
        <item h="1" m="1" x="45"/>
        <item h="1" m="1" x="33"/>
        <item h="1" m="1" x="60"/>
        <item h="1" x="8"/>
        <item h="1" m="1" x="39"/>
        <item h="1" x="13"/>
        <item h="1" m="1" x="49"/>
        <item h="1" m="1" x="52"/>
        <item h="1" m="1" x="35"/>
        <item h="1" m="1" x="28"/>
        <item h="1" m="1" x="56"/>
        <item h="1" m="1" x="47"/>
        <item h="1" m="1" x="54"/>
        <item h="1" m="1" x="57"/>
        <item h="1" m="1" x="38"/>
        <item h="1" m="1" x="44"/>
        <item h="1" m="1" x="36"/>
        <item h="1" m="1" x="29"/>
        <item h="1" m="1" x="27"/>
        <item h="1" f="1" x="43"/>
        <item h="1" m="1" x="58"/>
        <item h="1" m="1" x="59"/>
        <item h="1" m="1" x="65"/>
        <item h="1" m="1" x="50"/>
        <item h="1" m="1" x="64"/>
        <item h="1" m="1" x="63"/>
        <item h="1" m="1" x="32"/>
        <item h="1" x="0"/>
        <item h="1" x="1"/>
        <item h="1" x="2"/>
        <item h="1" x="3"/>
        <item h="1" x="4"/>
        <item h="1" x="5"/>
        <item h="1" x="6"/>
        <item h="1" x="7"/>
        <item h="1" x="9"/>
        <item h="1" x="10"/>
        <item h="1" x="11"/>
        <item h="1" x="12"/>
        <item h="1" x="14"/>
        <item x="15"/>
        <item h="1" x="16"/>
        <item h="1" x="17"/>
        <item h="1" x="18"/>
        <item h="1" x="19"/>
        <item h="1" x="20"/>
        <item h="1" x="21"/>
        <item h="1" x="22"/>
        <item h="1" x="23"/>
        <item h="1" x="24"/>
        <item h="1" x="25"/>
        <item t="default"/>
      </items>
    </pivotField>
    <pivotField compact="0" numFmtId="18" showAll="0"/>
    <pivotField compact="0" numFmtId="18" showAll="0"/>
    <pivotField compact="0" showAll="0">
      <items count="23">
        <item m="1" x="19"/>
        <item x="13"/>
        <item x="18"/>
        <item x="0"/>
        <item x="7"/>
        <item m="1" x="21"/>
        <item x="14"/>
        <item x="6"/>
        <item x="8"/>
        <item x="9"/>
        <item x="12"/>
        <item x="10"/>
        <item x="11"/>
        <item x="16"/>
        <item x="17"/>
        <item x="15"/>
        <item x="4"/>
        <item x="2"/>
        <item x="3"/>
        <item x="1"/>
        <item x="5"/>
        <item m="1" x="20"/>
        <item t="default"/>
      </items>
    </pivotField>
    <pivotField compact="0" numFmtId="18" showAll="0"/>
    <pivotField compact="0" showAll="0">
      <items count="23">
        <item m="1" x="16"/>
        <item m="1" x="21"/>
        <item x="6"/>
        <item x="5"/>
        <item x="10"/>
        <item x="11"/>
        <item x="8"/>
        <item x="1"/>
        <item x="2"/>
        <item x="0"/>
        <item x="4"/>
        <item x="3"/>
        <item x="9"/>
        <item x="7"/>
        <item m="1" x="19"/>
        <item m="1" x="20"/>
        <item x="12"/>
        <item x="15"/>
        <item x="14"/>
        <item m="1" x="18"/>
        <item x="13"/>
        <item m="1" x="17"/>
        <item t="default"/>
      </items>
    </pivotField>
    <pivotField compact="0" numFmtId="18" showAll="0"/>
    <pivotField compact="0" showAll="0">
      <items count="16">
        <item m="1" x="14"/>
        <item x="6"/>
        <item x="4"/>
        <item x="7"/>
        <item x="0"/>
        <item x="5"/>
        <item x="3"/>
        <item x="10"/>
        <item x="11"/>
        <item x="1"/>
        <item x="8"/>
        <item x="13"/>
        <item x="2"/>
        <item x="9"/>
        <item x="12"/>
        <item t="default"/>
      </items>
    </pivotField>
    <pivotField compact="0" showAll="0"/>
    <pivotField compact="0" multipleItemSelectionAllowed="1" showAll="0">
      <items count="10">
        <item x="3"/>
        <item x="0"/>
        <item x="2"/>
        <item x="4"/>
        <item x="6"/>
        <item m="1" x="8"/>
        <item x="1"/>
        <item x="5"/>
        <item m="1" x="7"/>
        <item t="default"/>
      </items>
    </pivotField>
    <pivotField compact="0" showAll="0">
      <items count="19">
        <item x="0"/>
        <item x="2"/>
        <item x="3"/>
        <item x="9"/>
        <item x="10"/>
        <item x="6"/>
        <item x="5"/>
        <item x="4"/>
        <item x="7"/>
        <item x="13"/>
        <item x="15"/>
        <item x="1"/>
        <item x="14"/>
        <item x="12"/>
        <item x="11"/>
        <item x="8"/>
        <item x="16"/>
        <item m="1" x="17"/>
        <item t="default"/>
      </items>
    </pivotField>
    <pivotField compact="0" showAll="0">
      <items count="9">
        <item x="0"/>
        <item x="2"/>
        <item x="3"/>
        <item x="4"/>
        <item x="5"/>
        <item x="1"/>
        <item x="6"/>
        <item m="1" x="7"/>
        <item t="default"/>
      </items>
    </pivotField>
    <pivotField compact="0" showAll="0"/>
    <pivotField compact="0" showAll="0">
      <items count="20">
        <item x="6"/>
        <item x="16"/>
        <item x="3"/>
        <item x="9"/>
        <item x="0"/>
        <item x="15"/>
        <item x="5"/>
        <item x="4"/>
        <item x="14"/>
        <item x="13"/>
        <item m="1" x="18"/>
        <item x="1"/>
        <item x="8"/>
        <item x="7"/>
        <item x="11"/>
        <item x="2"/>
        <item x="10"/>
        <item x="12"/>
        <item m="1" x="17"/>
        <item t="default"/>
      </items>
    </pivotField>
    <pivotField compact="0" showAll="0">
      <items count="9">
        <item x="3"/>
        <item x="0"/>
        <item x="2"/>
        <item x="5"/>
        <item x="4"/>
        <item x="1"/>
        <item x="6"/>
        <item m="1" x="7"/>
        <item t="default"/>
      </items>
    </pivotField>
    <pivotField compact="0" showAll="0"/>
    <pivotField compact="0" showAll="0">
      <items count="20">
        <item x="6"/>
        <item x="16"/>
        <item x="4"/>
        <item x="9"/>
        <item x="0"/>
        <item x="15"/>
        <item x="5"/>
        <item x="3"/>
        <item x="7"/>
        <item x="13"/>
        <item x="12"/>
        <item x="1"/>
        <item x="11"/>
        <item x="8"/>
        <item m="1" x="18"/>
        <item x="2"/>
        <item x="10"/>
        <item x="14"/>
        <item m="1" x="17"/>
        <item t="default"/>
      </items>
    </pivotField>
    <pivotField compact="0" showAll="0">
      <items count="9">
        <item x="3"/>
        <item x="0"/>
        <item x="2"/>
        <item x="4"/>
        <item x="5"/>
        <item x="1"/>
        <item x="6"/>
        <item m="1" x="7"/>
        <item t="default"/>
      </items>
    </pivotField>
    <pivotField compact="0" showAll="0"/>
    <pivotField compact="0" numFmtId="1" showAll="0"/>
    <pivotField compact="0" showAll="0"/>
    <pivotField compact="0" numFmtId="1" showAll="0"/>
    <pivotField compact="0" showAll="0"/>
    <pivotField compact="0" numFmtId="1" showAll="0"/>
    <pivotField compact="0" numFmtId="1" showAll="0"/>
    <pivotField axis="axisRow" compact="0" showAll="0">
      <items count="6">
        <item x="2"/>
        <item x="1"/>
        <item x="3"/>
        <item x="0"/>
        <item m="1" x="4"/>
        <item t="default"/>
      </items>
    </pivotField>
    <pivotField compact="0" numFmtId="2" showAll="0"/>
    <pivotField compact="0" numFmtId="2" showAll="0"/>
    <pivotField compact="0" numFmtId="165" showAll="0"/>
    <pivotField compact="0" numFmtId="165" showAll="0"/>
    <pivotField compact="0" showAll="0"/>
    <pivotField compact="0" numFmtId="165" showAll="0"/>
    <pivotField compact="0" numFmtId="165" showAll="0"/>
    <pivotField compact="0" showAll="0"/>
    <pivotField compact="0" numFmtId="165" showAll="0"/>
    <pivotField compact="0" numFmtId="165" showAll="0"/>
    <pivotField compact="0" numFmtId="165" showAll="0"/>
    <pivotField compact="0" numFmtId="165" showAll="0"/>
    <pivotField compact="0" numFmtId="165" showAll="0"/>
    <pivotField compact="0" numFmtId="165" showAll="0"/>
    <pivotField compact="0" numFmtId="164" showAll="0"/>
    <pivotField compact="0" numFmtId="164" showAll="0"/>
    <pivotField compact="0" numFmtId="166" showAll="0"/>
    <pivotField compact="0" numFmtId="166" showAll="0"/>
    <pivotField compact="0" numFmtId="1" showAll="0"/>
    <pivotField compact="0" numFmtId="1" showAll="0"/>
    <pivotField compact="0" showAll="0"/>
    <pivotField dataField="1" compact="0" numFmtId="2" showAll="0"/>
    <pivotField compact="0" showAll="0"/>
  </pivotFields>
  <rowFields count="1">
    <field x="36"/>
  </rowFields>
  <rowItems count="4">
    <i>
      <x/>
    </i>
    <i>
      <x v="1"/>
    </i>
    <i>
      <x v="3"/>
    </i>
    <i t="grand">
      <x/>
    </i>
  </rowItems>
  <colItems count="1">
    <i/>
  </colItems>
  <dataFields count="1">
    <dataField name="Suma de Colaboradores" fld="58" baseField="0" baseItem="0" numFmtId="1"/>
  </dataFields>
  <formats count="1">
    <format dxfId="101">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5.xml><?xml version="1.0" encoding="utf-8"?>
<pivotTableDefinition xmlns="http://schemas.openxmlformats.org/spreadsheetml/2006/main" xmlns:mc="http://schemas.openxmlformats.org/markup-compatibility/2006" xmlns:xr="http://schemas.microsoft.com/office/spreadsheetml/2014/revision" mc:Ignorable="xr" xr:uid="{00000000-0007-0000-0400-00000B000000}" name="Hora_Llegada" cacheId="5" applyNumberFormats="0" applyBorderFormats="0" applyFontFormats="0" applyPatternFormats="0" applyAlignmentFormats="0" applyWidthHeightFormats="1" dataCaption="Valores" updatedVersion="6" minRefreshableVersion="3" useAutoFormatting="1" itemPrintTitles="1" createdVersion="6" indent="0" compact="0" outline="1" outlineData="1" compactData="0" multipleFieldFilters="0">
  <location ref="BX194:BY198" firstHeaderRow="1" firstDataRow="1" firstDataCol="1"/>
  <pivotFields count="60">
    <pivotField compact="0" showAll="0"/>
    <pivotField compact="0" showAll="0">
      <items count="3">
        <item h="1" m="1" x="1"/>
        <item x="0"/>
        <item t="default"/>
      </items>
    </pivotField>
    <pivotField compact="0" showAll="0">
      <items count="6">
        <item x="1"/>
        <item x="0"/>
        <item x="2"/>
        <item x="3"/>
        <item m="1" x="4"/>
        <item t="default"/>
      </items>
    </pivotField>
    <pivotField compact="0" showAll="0"/>
    <pivotField compact="0" showAll="0">
      <items count="8">
        <item x="3"/>
        <item x="0"/>
        <item x="1"/>
        <item x="2"/>
        <item x="4"/>
        <item m="1" x="6"/>
        <item m="1" x="5"/>
        <item t="default"/>
      </items>
    </pivotField>
    <pivotField compact="0" showAll="0">
      <items count="8">
        <item x="2"/>
        <item x="3"/>
        <item x="4"/>
        <item x="1"/>
        <item x="0"/>
        <item m="1" x="6"/>
        <item m="1" x="5"/>
        <item t="default"/>
      </items>
    </pivotField>
    <pivotField compact="0" showAll="0">
      <items count="8">
        <item x="1"/>
        <item x="3"/>
        <item m="1" x="6"/>
        <item m="1" x="5"/>
        <item x="2"/>
        <item x="0"/>
        <item m="1" x="4"/>
        <item t="default"/>
      </items>
    </pivotField>
    <pivotField compact="0" showAll="0">
      <items count="8">
        <item x="2"/>
        <item x="3"/>
        <item x="0"/>
        <item x="1"/>
        <item x="5"/>
        <item x="4"/>
        <item m="1" x="6"/>
        <item t="default"/>
      </items>
    </pivotField>
    <pivotField compact="0" showAll="0">
      <items count="8">
        <item x="1"/>
        <item x="2"/>
        <item x="0"/>
        <item x="4"/>
        <item x="3"/>
        <item x="5"/>
        <item m="1" x="6"/>
        <item t="default"/>
      </items>
    </pivotField>
    <pivotField compact="0" showAll="0"/>
    <pivotField compact="0" showAll="0">
      <items count="22">
        <item x="18"/>
        <item x="16"/>
        <item x="19"/>
        <item x="9"/>
        <item x="3"/>
        <item x="0"/>
        <item x="12"/>
        <item x="7"/>
        <item x="11"/>
        <item x="17"/>
        <item x="10"/>
        <item x="8"/>
        <item x="6"/>
        <item x="5"/>
        <item x="14"/>
        <item x="4"/>
        <item x="2"/>
        <item x="1"/>
        <item x="13"/>
        <item x="15"/>
        <item m="1" x="20"/>
        <item t="default"/>
      </items>
    </pivotField>
    <pivotField compact="0" showAll="0">
      <items count="67">
        <item h="1" m="1" x="37"/>
        <item h="1" m="1" x="31"/>
        <item h="1" m="1" x="26"/>
        <item h="1" m="1" x="41"/>
        <item h="1" m="1" x="48"/>
        <item h="1" m="1" x="53"/>
        <item h="1" m="1" x="61"/>
        <item h="1" m="1" x="62"/>
        <item h="1" m="1" x="46"/>
        <item h="1" m="1" x="51"/>
        <item h="1" m="1" x="40"/>
        <item h="1" m="1" x="34"/>
        <item h="1" m="1" x="55"/>
        <item h="1" m="1" x="30"/>
        <item h="1" m="1" x="42"/>
        <item h="1" m="1" x="45"/>
        <item h="1" m="1" x="33"/>
        <item h="1" m="1" x="60"/>
        <item h="1" x="8"/>
        <item h="1" m="1" x="39"/>
        <item h="1" x="13"/>
        <item h="1" m="1" x="49"/>
        <item h="1" m="1" x="52"/>
        <item h="1" m="1" x="35"/>
        <item h="1" m="1" x="28"/>
        <item h="1" m="1" x="56"/>
        <item h="1" m="1" x="47"/>
        <item h="1" m="1" x="54"/>
        <item h="1" m="1" x="57"/>
        <item h="1" m="1" x="38"/>
        <item h="1" m="1" x="44"/>
        <item h="1" m="1" x="36"/>
        <item h="1" m="1" x="29"/>
        <item h="1" m="1" x="27"/>
        <item h="1" f="1" x="43"/>
        <item h="1" m="1" x="58"/>
        <item h="1" m="1" x="59"/>
        <item h="1" m="1" x="65"/>
        <item h="1" m="1" x="50"/>
        <item h="1" m="1" x="64"/>
        <item h="1" m="1" x="63"/>
        <item h="1" m="1" x="32"/>
        <item h="1" x="0"/>
        <item h="1" x="1"/>
        <item h="1" x="2"/>
        <item h="1" x="3"/>
        <item h="1" x="4"/>
        <item h="1" x="5"/>
        <item h="1" x="6"/>
        <item h="1" x="7"/>
        <item h="1" x="9"/>
        <item h="1" x="10"/>
        <item h="1" x="11"/>
        <item h="1" x="12"/>
        <item h="1" x="14"/>
        <item x="15"/>
        <item h="1" x="16"/>
        <item h="1" x="17"/>
        <item h="1" x="18"/>
        <item h="1" x="19"/>
        <item h="1" x="20"/>
        <item h="1" x="21"/>
        <item h="1" x="22"/>
        <item h="1" x="23"/>
        <item h="1" x="24"/>
        <item h="1" x="25"/>
        <item t="default"/>
      </items>
    </pivotField>
    <pivotField compact="0" numFmtId="18" showAll="0"/>
    <pivotField compact="0" numFmtId="18" showAll="0"/>
    <pivotField axis="axisRow" compact="0" showAll="0">
      <items count="23">
        <item x="18"/>
        <item x="0"/>
        <item x="7"/>
        <item m="1" x="21"/>
        <item x="14"/>
        <item x="6"/>
        <item x="9"/>
        <item x="12"/>
        <item x="10"/>
        <item x="11"/>
        <item x="16"/>
        <item x="15"/>
        <item x="4"/>
        <item x="2"/>
        <item x="3"/>
        <item x="1"/>
        <item x="5"/>
        <item x="13"/>
        <item m="1" x="20"/>
        <item x="8"/>
        <item m="1" x="19"/>
        <item x="17"/>
        <item t="default"/>
      </items>
    </pivotField>
    <pivotField compact="0" numFmtId="18" showAll="0"/>
    <pivotField compact="0" showAll="0">
      <items count="23">
        <item m="1" x="16"/>
        <item m="1" x="21"/>
        <item x="6"/>
        <item x="5"/>
        <item x="10"/>
        <item x="11"/>
        <item x="8"/>
        <item x="1"/>
        <item x="2"/>
        <item x="0"/>
        <item x="4"/>
        <item x="3"/>
        <item x="9"/>
        <item x="7"/>
        <item m="1" x="19"/>
        <item m="1" x="20"/>
        <item x="12"/>
        <item x="15"/>
        <item x="14"/>
        <item m="1" x="18"/>
        <item x="13"/>
        <item m="1" x="17"/>
        <item t="default"/>
      </items>
    </pivotField>
    <pivotField compact="0" numFmtId="18" showAll="0"/>
    <pivotField compact="0" showAll="0">
      <items count="16">
        <item m="1" x="14"/>
        <item x="6"/>
        <item x="4"/>
        <item x="7"/>
        <item x="0"/>
        <item x="5"/>
        <item x="3"/>
        <item x="10"/>
        <item x="11"/>
        <item x="1"/>
        <item x="8"/>
        <item x="13"/>
        <item x="2"/>
        <item x="9"/>
        <item x="12"/>
        <item t="default"/>
      </items>
    </pivotField>
    <pivotField compact="0" showAll="0"/>
    <pivotField compact="0" showAll="0">
      <items count="10">
        <item x="3"/>
        <item x="0"/>
        <item x="2"/>
        <item x="4"/>
        <item x="6"/>
        <item m="1" x="8"/>
        <item x="1"/>
        <item x="5"/>
        <item m="1" x="7"/>
        <item t="default"/>
      </items>
    </pivotField>
    <pivotField compact="0" showAll="0">
      <items count="19">
        <item x="0"/>
        <item x="2"/>
        <item x="3"/>
        <item x="9"/>
        <item x="10"/>
        <item x="6"/>
        <item x="5"/>
        <item x="4"/>
        <item x="7"/>
        <item x="13"/>
        <item x="15"/>
        <item x="1"/>
        <item x="14"/>
        <item x="12"/>
        <item x="11"/>
        <item x="8"/>
        <item x="16"/>
        <item m="1" x="17"/>
        <item t="default"/>
      </items>
    </pivotField>
    <pivotField compact="0" showAll="0">
      <items count="9">
        <item x="0"/>
        <item x="2"/>
        <item x="3"/>
        <item x="4"/>
        <item x="5"/>
        <item x="1"/>
        <item x="6"/>
        <item m="1" x="7"/>
        <item t="default"/>
      </items>
    </pivotField>
    <pivotField compact="0" showAll="0"/>
    <pivotField compact="0" showAll="0">
      <items count="20">
        <item x="6"/>
        <item x="16"/>
        <item x="3"/>
        <item x="9"/>
        <item x="0"/>
        <item x="15"/>
        <item x="5"/>
        <item x="4"/>
        <item x="14"/>
        <item x="13"/>
        <item m="1" x="18"/>
        <item x="1"/>
        <item x="8"/>
        <item x="7"/>
        <item x="11"/>
        <item x="2"/>
        <item x="10"/>
        <item x="12"/>
        <item m="1" x="17"/>
        <item t="default"/>
      </items>
    </pivotField>
    <pivotField compact="0" showAll="0">
      <items count="9">
        <item x="3"/>
        <item x="0"/>
        <item x="2"/>
        <item x="5"/>
        <item x="4"/>
        <item x="1"/>
        <item x="6"/>
        <item m="1" x="7"/>
        <item t="default"/>
      </items>
    </pivotField>
    <pivotField compact="0" showAll="0"/>
    <pivotField compact="0" showAll="0">
      <items count="20">
        <item x="6"/>
        <item x="16"/>
        <item x="4"/>
        <item x="9"/>
        <item x="0"/>
        <item x="15"/>
        <item x="5"/>
        <item x="3"/>
        <item x="7"/>
        <item x="13"/>
        <item x="12"/>
        <item x="1"/>
        <item x="11"/>
        <item x="8"/>
        <item m="1" x="18"/>
        <item x="2"/>
        <item x="10"/>
        <item x="14"/>
        <item m="1" x="17"/>
        <item t="default"/>
      </items>
    </pivotField>
    <pivotField compact="0" showAll="0">
      <items count="9">
        <item x="3"/>
        <item x="0"/>
        <item x="2"/>
        <item x="4"/>
        <item x="5"/>
        <item x="1"/>
        <item x="6"/>
        <item m="1" x="7"/>
        <item t="default"/>
      </items>
    </pivotField>
    <pivotField compact="0" showAll="0"/>
    <pivotField compact="0" numFmtId="1" showAll="0"/>
    <pivotField compact="0" showAll="0"/>
    <pivotField compact="0" numFmtId="1" showAll="0"/>
    <pivotField compact="0" showAll="0"/>
    <pivotField compact="0" numFmtId="1" showAll="0"/>
    <pivotField compact="0" numFmtId="1" showAll="0"/>
    <pivotField compact="0" showAll="0"/>
    <pivotField compact="0" numFmtId="2" showAll="0"/>
    <pivotField compact="0" numFmtId="2" showAll="0"/>
    <pivotField compact="0" numFmtId="165" showAll="0"/>
    <pivotField compact="0" numFmtId="165" showAll="0"/>
    <pivotField compact="0" showAll="0"/>
    <pivotField compact="0" numFmtId="165" showAll="0"/>
    <pivotField compact="0" numFmtId="165" showAll="0"/>
    <pivotField compact="0" showAll="0"/>
    <pivotField compact="0" numFmtId="165" showAll="0"/>
    <pivotField compact="0" numFmtId="165" showAll="0"/>
    <pivotField compact="0" numFmtId="165" showAll="0"/>
    <pivotField compact="0" numFmtId="165" showAll="0"/>
    <pivotField compact="0" numFmtId="165" showAll="0"/>
    <pivotField compact="0" numFmtId="165" showAll="0"/>
    <pivotField compact="0" numFmtId="164" showAll="0"/>
    <pivotField compact="0" numFmtId="164" showAll="0"/>
    <pivotField compact="0" numFmtId="166" showAll="0"/>
    <pivotField compact="0" numFmtId="166" showAll="0"/>
    <pivotField compact="0" numFmtId="1" showAll="0"/>
    <pivotField compact="0" numFmtId="1" showAll="0"/>
    <pivotField compact="0" showAll="0"/>
    <pivotField dataField="1" compact="0" numFmtId="2" showAll="0"/>
    <pivotField compact="0" showAll="0"/>
  </pivotFields>
  <rowFields count="1">
    <field x="14"/>
  </rowFields>
  <rowItems count="4">
    <i>
      <x v="6"/>
    </i>
    <i>
      <x v="13"/>
    </i>
    <i>
      <x v="14"/>
    </i>
    <i t="grand">
      <x/>
    </i>
  </rowItems>
  <colItems count="1">
    <i/>
  </colItems>
  <dataFields count="1">
    <dataField name="Suma de Colaboradores" fld="58" baseField="0" baseItem="0" numFmtId="1"/>
  </dataFields>
  <formats count="1">
    <format dxfId="102">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6.xml><?xml version="1.0" encoding="utf-8"?>
<pivotTableDefinition xmlns="http://schemas.openxmlformats.org/spreadsheetml/2006/main" xmlns:mc="http://schemas.openxmlformats.org/markup-compatibility/2006" xmlns:xr="http://schemas.microsoft.com/office/spreadsheetml/2014/revision" mc:Ignorable="xr" xr:uid="{00000000-0007-0000-0400-00000E000000}" name="Modo_Principal_Auxiliar" cacheId="5" applyNumberFormats="0" applyBorderFormats="0" applyFontFormats="0" applyPatternFormats="0" applyAlignmentFormats="0" applyWidthHeightFormats="1" dataCaption="Valores" updatedVersion="6" minRefreshableVersion="3" useAutoFormatting="1" itemPrintTitles="1" createdVersion="6" indent="0" compact="0" outline="1" outlineData="1" compactData="0" multipleFieldFilters="0">
  <location ref="BZ220:CB230" firstHeaderRow="1" firstDataRow="1" firstDataCol="2"/>
  <pivotFields count="60">
    <pivotField compact="0" showAll="0"/>
    <pivotField compact="0" showAll="0">
      <items count="3">
        <item h="1" m="1" x="1"/>
        <item x="0"/>
        <item t="default"/>
      </items>
    </pivotField>
    <pivotField compact="0" showAll="0">
      <items count="6">
        <item x="1"/>
        <item x="0"/>
        <item x="2"/>
        <item x="3"/>
        <item m="1" x="4"/>
        <item t="default"/>
      </items>
    </pivotField>
    <pivotField compact="0" showAll="0"/>
    <pivotField compact="0" showAll="0">
      <items count="8">
        <item x="3"/>
        <item x="0"/>
        <item x="1"/>
        <item x="2"/>
        <item x="4"/>
        <item m="1" x="6"/>
        <item m="1" x="5"/>
        <item t="default"/>
      </items>
    </pivotField>
    <pivotField compact="0" showAll="0">
      <items count="8">
        <item x="2"/>
        <item x="3"/>
        <item x="4"/>
        <item x="1"/>
        <item x="0"/>
        <item m="1" x="6"/>
        <item m="1" x="5"/>
        <item t="default"/>
      </items>
    </pivotField>
    <pivotField compact="0" showAll="0">
      <items count="8">
        <item x="1"/>
        <item x="3"/>
        <item m="1" x="6"/>
        <item m="1" x="5"/>
        <item x="2"/>
        <item x="0"/>
        <item m="1" x="4"/>
        <item t="default"/>
      </items>
    </pivotField>
    <pivotField compact="0" showAll="0">
      <items count="8">
        <item x="2"/>
        <item x="3"/>
        <item x="0"/>
        <item x="1"/>
        <item x="5"/>
        <item x="4"/>
        <item m="1" x="6"/>
        <item t="default"/>
      </items>
    </pivotField>
    <pivotField compact="0" showAll="0">
      <items count="8">
        <item x="1"/>
        <item x="2"/>
        <item x="0"/>
        <item x="4"/>
        <item x="3"/>
        <item x="5"/>
        <item m="1" x="6"/>
        <item t="default"/>
      </items>
    </pivotField>
    <pivotField compact="0" showAll="0"/>
    <pivotField compact="0" showAll="0">
      <items count="22">
        <item x="18"/>
        <item x="16"/>
        <item x="19"/>
        <item x="9"/>
        <item x="3"/>
        <item x="0"/>
        <item x="12"/>
        <item x="7"/>
        <item x="11"/>
        <item x="17"/>
        <item x="10"/>
        <item x="8"/>
        <item x="6"/>
        <item x="5"/>
        <item x="14"/>
        <item x="4"/>
        <item x="2"/>
        <item x="1"/>
        <item x="13"/>
        <item x="15"/>
        <item m="1" x="20"/>
        <item t="default"/>
      </items>
    </pivotField>
    <pivotField compact="0" showAll="0">
      <items count="67">
        <item h="1" m="1" x="37"/>
        <item h="1" m="1" x="31"/>
        <item h="1" m="1" x="26"/>
        <item h="1" m="1" x="41"/>
        <item h="1" m="1" x="48"/>
        <item h="1" m="1" x="53"/>
        <item h="1" m="1" x="61"/>
        <item h="1" m="1" x="62"/>
        <item h="1" m="1" x="46"/>
        <item h="1" m="1" x="51"/>
        <item h="1" m="1" x="40"/>
        <item h="1" m="1" x="34"/>
        <item h="1" m="1" x="55"/>
        <item h="1" m="1" x="30"/>
        <item h="1" m="1" x="42"/>
        <item h="1" m="1" x="45"/>
        <item h="1" m="1" x="33"/>
        <item h="1" m="1" x="60"/>
        <item h="1" x="8"/>
        <item h="1" m="1" x="39"/>
        <item h="1" x="13"/>
        <item h="1" m="1" x="49"/>
        <item h="1" m="1" x="52"/>
        <item h="1" m="1" x="35"/>
        <item h="1" m="1" x="28"/>
        <item h="1" m="1" x="56"/>
        <item h="1" m="1" x="47"/>
        <item h="1" m="1" x="54"/>
        <item h="1" m="1" x="57"/>
        <item h="1" m="1" x="38"/>
        <item h="1" m="1" x="44"/>
        <item h="1" m="1" x="36"/>
        <item h="1" m="1" x="29"/>
        <item h="1" m="1" x="27"/>
        <item h="1" f="1" x="43"/>
        <item h="1" m="1" x="58"/>
        <item h="1" m="1" x="59"/>
        <item h="1" m="1" x="65"/>
        <item h="1" m="1" x="50"/>
        <item h="1" m="1" x="64"/>
        <item h="1" m="1" x="63"/>
        <item h="1" m="1" x="32"/>
        <item h="1" x="0"/>
        <item h="1" x="1"/>
        <item h="1" x="2"/>
        <item h="1" x="3"/>
        <item h="1" x="4"/>
        <item h="1" x="5"/>
        <item h="1" x="6"/>
        <item h="1" x="7"/>
        <item h="1" x="9"/>
        <item h="1" x="10"/>
        <item h="1" x="11"/>
        <item h="1" x="12"/>
        <item h="1" x="14"/>
        <item x="15"/>
        <item h="1" x="16"/>
        <item h="1" x="17"/>
        <item h="1" x="18"/>
        <item h="1" x="19"/>
        <item h="1" x="20"/>
        <item h="1" x="21"/>
        <item h="1" x="22"/>
        <item h="1" x="23"/>
        <item h="1" x="24"/>
        <item h="1" x="25"/>
        <item t="default"/>
      </items>
    </pivotField>
    <pivotField compact="0" numFmtId="18" showAll="0"/>
    <pivotField compact="0" numFmtId="18" showAll="0"/>
    <pivotField compact="0" showAll="0">
      <items count="23">
        <item m="1" x="19"/>
        <item x="13"/>
        <item x="18"/>
        <item x="0"/>
        <item x="7"/>
        <item m="1" x="21"/>
        <item x="14"/>
        <item x="6"/>
        <item x="8"/>
        <item x="9"/>
        <item x="12"/>
        <item x="10"/>
        <item x="11"/>
        <item x="16"/>
        <item x="17"/>
        <item x="15"/>
        <item x="4"/>
        <item x="2"/>
        <item x="3"/>
        <item x="1"/>
        <item x="5"/>
        <item m="1" x="20"/>
        <item t="default"/>
      </items>
    </pivotField>
    <pivotField compact="0" numFmtId="18" showAll="0"/>
    <pivotField compact="0" showAll="0">
      <items count="23">
        <item m="1" x="16"/>
        <item m="1" x="21"/>
        <item x="6"/>
        <item x="5"/>
        <item x="10"/>
        <item x="11"/>
        <item x="8"/>
        <item x="1"/>
        <item x="2"/>
        <item x="0"/>
        <item x="4"/>
        <item x="3"/>
        <item x="9"/>
        <item x="7"/>
        <item m="1" x="19"/>
        <item m="1" x="20"/>
        <item x="12"/>
        <item x="15"/>
        <item x="14"/>
        <item m="1" x="18"/>
        <item x="13"/>
        <item m="1" x="17"/>
        <item t="default"/>
      </items>
    </pivotField>
    <pivotField compact="0" numFmtId="18" showAll="0"/>
    <pivotField compact="0" showAll="0">
      <items count="16">
        <item m="1" x="14"/>
        <item x="6"/>
        <item x="4"/>
        <item x="7"/>
        <item x="0"/>
        <item x="5"/>
        <item x="3"/>
        <item x="10"/>
        <item x="11"/>
        <item x="1"/>
        <item x="8"/>
        <item x="13"/>
        <item x="2"/>
        <item x="9"/>
        <item x="12"/>
        <item t="default"/>
      </items>
    </pivotField>
    <pivotField compact="0" showAll="0"/>
    <pivotField axis="axisRow" compact="0" showAll="0">
      <items count="10">
        <item x="3"/>
        <item x="0"/>
        <item x="2"/>
        <item x="4"/>
        <item x="6"/>
        <item x="1"/>
        <item x="5"/>
        <item m="1" x="7"/>
        <item m="1" x="8"/>
        <item t="default"/>
      </items>
    </pivotField>
    <pivotField compact="0" showAll="0">
      <items count="19">
        <item x="0"/>
        <item x="2"/>
        <item x="3"/>
        <item x="9"/>
        <item x="10"/>
        <item x="6"/>
        <item x="5"/>
        <item x="4"/>
        <item x="7"/>
        <item x="13"/>
        <item x="15"/>
        <item x="1"/>
        <item x="14"/>
        <item x="12"/>
        <item x="11"/>
        <item x="8"/>
        <item x="16"/>
        <item m="1" x="17"/>
        <item t="default"/>
      </items>
    </pivotField>
    <pivotField axis="axisRow" compact="0" showAll="0">
      <items count="9">
        <item x="0"/>
        <item x="2"/>
        <item x="3"/>
        <item x="4"/>
        <item x="5"/>
        <item x="1"/>
        <item x="6"/>
        <item m="1" x="7"/>
        <item t="default"/>
      </items>
    </pivotField>
    <pivotField compact="0" showAll="0"/>
    <pivotField compact="0" showAll="0">
      <items count="20">
        <item x="6"/>
        <item x="16"/>
        <item x="3"/>
        <item x="9"/>
        <item x="0"/>
        <item x="15"/>
        <item x="5"/>
        <item x="4"/>
        <item x="14"/>
        <item x="13"/>
        <item m="1" x="18"/>
        <item x="1"/>
        <item x="8"/>
        <item x="7"/>
        <item x="11"/>
        <item x="2"/>
        <item x="10"/>
        <item x="12"/>
        <item m="1" x="17"/>
        <item t="default"/>
      </items>
    </pivotField>
    <pivotField compact="0" showAll="0">
      <items count="9">
        <item x="3"/>
        <item x="0"/>
        <item x="2"/>
        <item x="5"/>
        <item x="4"/>
        <item x="1"/>
        <item x="6"/>
        <item m="1" x="7"/>
        <item t="default"/>
      </items>
    </pivotField>
    <pivotField compact="0" showAll="0"/>
    <pivotField compact="0" showAll="0">
      <items count="20">
        <item x="6"/>
        <item x="16"/>
        <item x="4"/>
        <item x="9"/>
        <item x="0"/>
        <item x="15"/>
        <item x="5"/>
        <item x="3"/>
        <item x="7"/>
        <item x="13"/>
        <item x="12"/>
        <item x="1"/>
        <item x="11"/>
        <item x="8"/>
        <item m="1" x="18"/>
        <item x="2"/>
        <item x="10"/>
        <item x="14"/>
        <item m="1" x="17"/>
        <item t="default"/>
      </items>
    </pivotField>
    <pivotField compact="0" showAll="0">
      <items count="9">
        <item x="3"/>
        <item x="0"/>
        <item x="2"/>
        <item x="4"/>
        <item x="5"/>
        <item x="1"/>
        <item x="6"/>
        <item m="1" x="7"/>
        <item t="default"/>
      </items>
    </pivotField>
    <pivotField compact="0" showAll="0"/>
    <pivotField compact="0" numFmtId="1" showAll="0"/>
    <pivotField compact="0" showAll="0"/>
    <pivotField compact="0" numFmtId="1" showAll="0"/>
    <pivotField compact="0" showAll="0"/>
    <pivotField compact="0" numFmtId="1" showAll="0"/>
    <pivotField compact="0" numFmtId="1" showAll="0"/>
    <pivotField compact="0" showAll="0"/>
    <pivotField compact="0" numFmtId="2" showAll="0"/>
    <pivotField compact="0" numFmtId="2" showAll="0"/>
    <pivotField compact="0" numFmtId="165" showAll="0"/>
    <pivotField compact="0" numFmtId="165" showAll="0"/>
    <pivotField compact="0" showAll="0"/>
    <pivotField compact="0" numFmtId="165" showAll="0"/>
    <pivotField compact="0" numFmtId="165" showAll="0"/>
    <pivotField compact="0" showAll="0"/>
    <pivotField compact="0" numFmtId="165" showAll="0"/>
    <pivotField compact="0" numFmtId="165" showAll="0"/>
    <pivotField compact="0" numFmtId="165" showAll="0"/>
    <pivotField compact="0" numFmtId="165" showAll="0"/>
    <pivotField compact="0" numFmtId="165" showAll="0"/>
    <pivotField compact="0" numFmtId="165" showAll="0"/>
    <pivotField compact="0" numFmtId="164" showAll="0"/>
    <pivotField compact="0" numFmtId="164" showAll="0"/>
    <pivotField compact="0" numFmtId="166" showAll="0"/>
    <pivotField compact="0" numFmtId="166" showAll="0"/>
    <pivotField compact="0" numFmtId="1" showAll="0"/>
    <pivotField compact="0" numFmtId="1" showAll="0"/>
    <pivotField compact="0" showAll="0"/>
    <pivotField dataField="1" compact="0" numFmtId="2" showAll="0"/>
    <pivotField compact="0" showAll="0"/>
  </pivotFields>
  <rowFields count="2">
    <field x="20"/>
    <field x="22"/>
  </rowFields>
  <rowItems count="10">
    <i>
      <x/>
    </i>
    <i r="1">
      <x/>
    </i>
    <i>
      <x v="1"/>
    </i>
    <i r="1">
      <x/>
    </i>
    <i r="1">
      <x v="1"/>
    </i>
    <i>
      <x v="2"/>
    </i>
    <i r="1">
      <x/>
    </i>
    <i>
      <x v="5"/>
    </i>
    <i r="1">
      <x/>
    </i>
    <i t="grand">
      <x/>
    </i>
  </rowItems>
  <colItems count="1">
    <i/>
  </colItems>
  <dataFields count="1">
    <dataField name="Suma de Colaboradores" fld="58" baseField="0" baseItem="0" numFmtId="1"/>
  </dataFields>
  <formats count="1">
    <format dxfId="103">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7.xml><?xml version="1.0" encoding="utf-8"?>
<pivotTableDefinition xmlns="http://schemas.openxmlformats.org/spreadsheetml/2006/main" xmlns:mc="http://schemas.openxmlformats.org/markup-compatibility/2006" xmlns:xr="http://schemas.microsoft.com/office/spreadsheetml/2014/revision" mc:Ignorable="xr" xr:uid="{00000000-0007-0000-0400-00000C000000}" name="Hora_Salida" cacheId="5" applyNumberFormats="0" applyBorderFormats="0" applyFontFormats="0" applyPatternFormats="0" applyAlignmentFormats="0" applyWidthHeightFormats="1" dataCaption="Valores" updatedVersion="6" minRefreshableVersion="3" useAutoFormatting="1" itemPrintTitles="1" createdVersion="6" indent="0" compact="0" outline="1" outlineData="1" compactData="0" multipleFieldFilters="0">
  <location ref="CA194:CB198" firstHeaderRow="1" firstDataRow="1" firstDataCol="1"/>
  <pivotFields count="60">
    <pivotField compact="0" showAll="0"/>
    <pivotField compact="0" showAll="0">
      <items count="3">
        <item h="1" m="1" x="1"/>
        <item x="0"/>
        <item t="default"/>
      </items>
    </pivotField>
    <pivotField compact="0" showAll="0">
      <items count="6">
        <item x="1"/>
        <item x="0"/>
        <item x="2"/>
        <item x="3"/>
        <item m="1" x="4"/>
        <item t="default"/>
      </items>
    </pivotField>
    <pivotField compact="0" showAll="0"/>
    <pivotField compact="0" showAll="0">
      <items count="8">
        <item x="3"/>
        <item x="0"/>
        <item x="1"/>
        <item x="2"/>
        <item x="4"/>
        <item m="1" x="6"/>
        <item m="1" x="5"/>
        <item t="default"/>
      </items>
    </pivotField>
    <pivotField compact="0" showAll="0">
      <items count="8">
        <item x="2"/>
        <item x="3"/>
        <item x="4"/>
        <item x="1"/>
        <item x="0"/>
        <item m="1" x="6"/>
        <item m="1" x="5"/>
        <item t="default"/>
      </items>
    </pivotField>
    <pivotField compact="0" showAll="0">
      <items count="8">
        <item x="1"/>
        <item x="3"/>
        <item m="1" x="6"/>
        <item m="1" x="5"/>
        <item x="2"/>
        <item x="0"/>
        <item m="1" x="4"/>
        <item t="default"/>
      </items>
    </pivotField>
    <pivotField compact="0" showAll="0">
      <items count="8">
        <item x="2"/>
        <item x="3"/>
        <item x="0"/>
        <item x="1"/>
        <item x="5"/>
        <item x="4"/>
        <item m="1" x="6"/>
        <item t="default"/>
      </items>
    </pivotField>
    <pivotField compact="0" showAll="0">
      <items count="8">
        <item x="1"/>
        <item x="2"/>
        <item x="0"/>
        <item x="4"/>
        <item x="3"/>
        <item x="5"/>
        <item m="1" x="6"/>
        <item t="default"/>
      </items>
    </pivotField>
    <pivotField compact="0" showAll="0"/>
    <pivotField compact="0" showAll="0">
      <items count="22">
        <item x="18"/>
        <item x="16"/>
        <item x="19"/>
        <item x="9"/>
        <item x="3"/>
        <item x="0"/>
        <item x="12"/>
        <item x="7"/>
        <item x="11"/>
        <item x="17"/>
        <item x="10"/>
        <item x="8"/>
        <item x="6"/>
        <item x="5"/>
        <item x="14"/>
        <item x="4"/>
        <item x="2"/>
        <item x="1"/>
        <item x="13"/>
        <item x="15"/>
        <item m="1" x="20"/>
        <item t="default"/>
      </items>
    </pivotField>
    <pivotField compact="0" showAll="0">
      <items count="67">
        <item h="1" m="1" x="37"/>
        <item h="1" m="1" x="31"/>
        <item h="1" m="1" x="26"/>
        <item h="1" m="1" x="41"/>
        <item h="1" m="1" x="48"/>
        <item h="1" m="1" x="53"/>
        <item h="1" m="1" x="61"/>
        <item h="1" m="1" x="62"/>
        <item h="1" m="1" x="46"/>
        <item h="1" m="1" x="51"/>
        <item h="1" m="1" x="40"/>
        <item h="1" m="1" x="34"/>
        <item h="1" m="1" x="55"/>
        <item h="1" m="1" x="30"/>
        <item h="1" m="1" x="42"/>
        <item h="1" m="1" x="45"/>
        <item h="1" m="1" x="33"/>
        <item h="1" m="1" x="60"/>
        <item h="1" x="8"/>
        <item h="1" m="1" x="39"/>
        <item h="1" x="13"/>
        <item h="1" m="1" x="49"/>
        <item h="1" m="1" x="52"/>
        <item h="1" m="1" x="35"/>
        <item h="1" m="1" x="28"/>
        <item h="1" m="1" x="56"/>
        <item h="1" m="1" x="47"/>
        <item h="1" m="1" x="54"/>
        <item h="1" m="1" x="57"/>
        <item h="1" m="1" x="38"/>
        <item h="1" m="1" x="44"/>
        <item h="1" m="1" x="36"/>
        <item h="1" m="1" x="29"/>
        <item h="1" m="1" x="27"/>
        <item h="1" f="1" x="43"/>
        <item h="1" m="1" x="58"/>
        <item h="1" m="1" x="59"/>
        <item h="1" m="1" x="65"/>
        <item h="1" m="1" x="50"/>
        <item h="1" m="1" x="64"/>
        <item h="1" m="1" x="63"/>
        <item h="1" m="1" x="32"/>
        <item h="1" x="0"/>
        <item h="1" x="1"/>
        <item h="1" x="2"/>
        <item h="1" x="3"/>
        <item h="1" x="4"/>
        <item h="1" x="5"/>
        <item h="1" x="6"/>
        <item h="1" x="7"/>
        <item h="1" x="9"/>
        <item h="1" x="10"/>
        <item h="1" x="11"/>
        <item h="1" x="12"/>
        <item h="1" x="14"/>
        <item x="15"/>
        <item h="1" x="16"/>
        <item h="1" x="17"/>
        <item h="1" x="18"/>
        <item h="1" x="19"/>
        <item h="1" x="20"/>
        <item h="1" x="21"/>
        <item h="1" x="22"/>
        <item h="1" x="23"/>
        <item h="1" x="24"/>
        <item h="1" x="25"/>
        <item t="default"/>
      </items>
    </pivotField>
    <pivotField compact="0" numFmtId="18" showAll="0"/>
    <pivotField compact="0" numFmtId="18" showAll="0"/>
    <pivotField compact="0" showAll="0">
      <items count="23">
        <item m="1" x="19"/>
        <item x="13"/>
        <item x="18"/>
        <item x="0"/>
        <item x="7"/>
        <item m="1" x="21"/>
        <item x="14"/>
        <item x="6"/>
        <item x="8"/>
        <item x="9"/>
        <item x="12"/>
        <item x="10"/>
        <item x="11"/>
        <item x="16"/>
        <item x="17"/>
        <item x="15"/>
        <item x="4"/>
        <item x="2"/>
        <item x="3"/>
        <item x="1"/>
        <item x="5"/>
        <item m="1" x="20"/>
        <item t="default"/>
      </items>
    </pivotField>
    <pivotField compact="0" numFmtId="18" showAll="0"/>
    <pivotField axis="axisRow" compact="0" showAll="0">
      <items count="23">
        <item m="1" x="21"/>
        <item x="6"/>
        <item x="5"/>
        <item x="10"/>
        <item x="11"/>
        <item x="8"/>
        <item x="1"/>
        <item x="2"/>
        <item x="0"/>
        <item x="4"/>
        <item x="3"/>
        <item x="9"/>
        <item x="7"/>
        <item x="12"/>
        <item x="15"/>
        <item x="14"/>
        <item m="1" x="18"/>
        <item m="1" x="17"/>
        <item x="13"/>
        <item m="1" x="16"/>
        <item m="1" x="20"/>
        <item m="1" x="19"/>
        <item t="default"/>
      </items>
    </pivotField>
    <pivotField compact="0" numFmtId="18" showAll="0"/>
    <pivotField compact="0" showAll="0">
      <items count="16">
        <item m="1" x="14"/>
        <item x="6"/>
        <item x="4"/>
        <item x="7"/>
        <item x="0"/>
        <item x="5"/>
        <item x="3"/>
        <item x="10"/>
        <item x="11"/>
        <item x="1"/>
        <item x="8"/>
        <item x="13"/>
        <item x="2"/>
        <item x="9"/>
        <item x="12"/>
        <item t="default"/>
      </items>
    </pivotField>
    <pivotField compact="0" showAll="0"/>
    <pivotField compact="0" showAll="0">
      <items count="10">
        <item x="3"/>
        <item x="0"/>
        <item x="2"/>
        <item x="4"/>
        <item x="6"/>
        <item m="1" x="8"/>
        <item x="1"/>
        <item x="5"/>
        <item m="1" x="7"/>
        <item t="default"/>
      </items>
    </pivotField>
    <pivotField compact="0" showAll="0">
      <items count="19">
        <item x="0"/>
        <item x="2"/>
        <item x="3"/>
        <item x="9"/>
        <item x="10"/>
        <item x="6"/>
        <item x="5"/>
        <item x="4"/>
        <item x="7"/>
        <item x="13"/>
        <item x="15"/>
        <item x="1"/>
        <item x="14"/>
        <item x="12"/>
        <item x="11"/>
        <item x="8"/>
        <item x="16"/>
        <item m="1" x="17"/>
        <item t="default"/>
      </items>
    </pivotField>
    <pivotField compact="0" showAll="0">
      <items count="9">
        <item x="0"/>
        <item x="2"/>
        <item x="3"/>
        <item x="4"/>
        <item x="5"/>
        <item x="1"/>
        <item x="6"/>
        <item m="1" x="7"/>
        <item t="default"/>
      </items>
    </pivotField>
    <pivotField compact="0" showAll="0"/>
    <pivotField compact="0" showAll="0">
      <items count="20">
        <item x="6"/>
        <item x="16"/>
        <item x="3"/>
        <item x="9"/>
        <item x="0"/>
        <item x="15"/>
        <item x="5"/>
        <item x="4"/>
        <item x="14"/>
        <item x="13"/>
        <item m="1" x="18"/>
        <item x="1"/>
        <item x="8"/>
        <item x="7"/>
        <item x="11"/>
        <item x="2"/>
        <item x="10"/>
        <item x="12"/>
        <item m="1" x="17"/>
        <item t="default"/>
      </items>
    </pivotField>
    <pivotField compact="0" showAll="0">
      <items count="9">
        <item x="3"/>
        <item x="0"/>
        <item x="2"/>
        <item x="5"/>
        <item x="4"/>
        <item x="1"/>
        <item x="6"/>
        <item m="1" x="7"/>
        <item t="default"/>
      </items>
    </pivotField>
    <pivotField compact="0" showAll="0"/>
    <pivotField compact="0" showAll="0">
      <items count="20">
        <item x="6"/>
        <item x="16"/>
        <item x="4"/>
        <item x="9"/>
        <item x="0"/>
        <item x="15"/>
        <item x="5"/>
        <item x="3"/>
        <item x="7"/>
        <item x="13"/>
        <item x="12"/>
        <item x="1"/>
        <item x="11"/>
        <item x="8"/>
        <item m="1" x="18"/>
        <item x="2"/>
        <item x="10"/>
        <item x="14"/>
        <item m="1" x="17"/>
        <item t="default"/>
      </items>
    </pivotField>
    <pivotField compact="0" showAll="0">
      <items count="9">
        <item x="3"/>
        <item x="0"/>
        <item x="2"/>
        <item x="4"/>
        <item x="5"/>
        <item x="1"/>
        <item x="6"/>
        <item m="1" x="7"/>
        <item t="default"/>
      </items>
    </pivotField>
    <pivotField compact="0" showAll="0"/>
    <pivotField compact="0" numFmtId="1" showAll="0"/>
    <pivotField compact="0" showAll="0"/>
    <pivotField compact="0" numFmtId="1" showAll="0"/>
    <pivotField compact="0" showAll="0"/>
    <pivotField compact="0" numFmtId="1" showAll="0"/>
    <pivotField compact="0" numFmtId="1" showAll="0"/>
    <pivotField compact="0" showAll="0"/>
    <pivotField compact="0" numFmtId="2" showAll="0"/>
    <pivotField compact="0" numFmtId="2" showAll="0"/>
    <pivotField compact="0" numFmtId="165" showAll="0"/>
    <pivotField compact="0" numFmtId="165" showAll="0"/>
    <pivotField compact="0" showAll="0"/>
    <pivotField compact="0" numFmtId="165" showAll="0"/>
    <pivotField compact="0" numFmtId="165" showAll="0"/>
    <pivotField compact="0" showAll="0"/>
    <pivotField compact="0" numFmtId="165" showAll="0"/>
    <pivotField compact="0" numFmtId="165" showAll="0"/>
    <pivotField compact="0" numFmtId="165" showAll="0"/>
    <pivotField compact="0" numFmtId="165" showAll="0"/>
    <pivotField compact="0" numFmtId="165" showAll="0"/>
    <pivotField compact="0" numFmtId="165" showAll="0"/>
    <pivotField compact="0" numFmtId="164" showAll="0"/>
    <pivotField compact="0" numFmtId="164" showAll="0"/>
    <pivotField compact="0" numFmtId="166" showAll="0"/>
    <pivotField compact="0" numFmtId="166" showAll="0"/>
    <pivotField compact="0" numFmtId="1" showAll="0"/>
    <pivotField compact="0" numFmtId="1" showAll="0"/>
    <pivotField compact="0" showAll="0"/>
    <pivotField dataField="1" compact="0" numFmtId="2" showAll="0"/>
    <pivotField compact="0" showAll="0"/>
  </pivotFields>
  <rowFields count="1">
    <field x="16"/>
  </rowFields>
  <rowItems count="4">
    <i>
      <x v="6"/>
    </i>
    <i>
      <x v="7"/>
    </i>
    <i>
      <x v="11"/>
    </i>
    <i t="grand">
      <x/>
    </i>
  </rowItems>
  <colItems count="1">
    <i/>
  </colItems>
  <dataFields count="1">
    <dataField name="Suma de Colaboradores" fld="58" baseField="0" baseItem="0" numFmtId="1"/>
  </dataFields>
  <formats count="1">
    <format dxfId="104">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8.xml><?xml version="1.0" encoding="utf-8"?>
<pivotTableDefinition xmlns="http://schemas.openxmlformats.org/spreadsheetml/2006/main" xmlns:mc="http://schemas.openxmlformats.org/markup-compatibility/2006" xmlns:xr="http://schemas.microsoft.com/office/spreadsheetml/2014/revision" mc:Ignorable="xr" xr:uid="{00000000-0007-0000-0400-000005000000}" name="Distancia_Duracion_Modo" cacheId="5" applyNumberFormats="0" applyBorderFormats="0" applyFontFormats="0" applyPatternFormats="0" applyAlignmentFormats="0" applyWidthHeightFormats="1" dataCaption="Valores" updatedVersion="6" minRefreshableVersion="3" useAutoFormatting="1" itemPrintTitles="1" createdVersion="6" indent="0" compact="0" outline="1" outlineData="1" compactData="0" multipleFieldFilters="0">
  <location ref="BZ414:CC419" firstHeaderRow="0" firstDataRow="1" firstDataCol="1"/>
  <pivotFields count="60">
    <pivotField compact="0" showAll="0"/>
    <pivotField compact="0" showAll="0">
      <items count="3">
        <item h="1" m="1" x="1"/>
        <item x="0"/>
        <item t="default"/>
      </items>
    </pivotField>
    <pivotField compact="0" showAll="0">
      <items count="6">
        <item x="1"/>
        <item x="0"/>
        <item x="2"/>
        <item x="3"/>
        <item m="1" x="4"/>
        <item t="default"/>
      </items>
    </pivotField>
    <pivotField compact="0" showAll="0"/>
    <pivotField compact="0" showAll="0">
      <items count="8">
        <item x="3"/>
        <item x="0"/>
        <item x="1"/>
        <item x="2"/>
        <item x="4"/>
        <item m="1" x="6"/>
        <item m="1" x="5"/>
        <item t="default"/>
      </items>
    </pivotField>
    <pivotField compact="0" showAll="0">
      <items count="8">
        <item x="2"/>
        <item x="3"/>
        <item x="4"/>
        <item x="1"/>
        <item x="0"/>
        <item m="1" x="6"/>
        <item m="1" x="5"/>
        <item t="default"/>
      </items>
    </pivotField>
    <pivotField compact="0" showAll="0">
      <items count="8">
        <item x="1"/>
        <item x="3"/>
        <item m="1" x="6"/>
        <item m="1" x="5"/>
        <item x="2"/>
        <item x="0"/>
        <item m="1" x="4"/>
        <item t="default"/>
      </items>
    </pivotField>
    <pivotField compact="0" showAll="0">
      <items count="8">
        <item x="2"/>
        <item x="3"/>
        <item x="0"/>
        <item x="1"/>
        <item x="5"/>
        <item x="4"/>
        <item m="1" x="6"/>
        <item t="default"/>
      </items>
    </pivotField>
    <pivotField compact="0" showAll="0">
      <items count="8">
        <item x="1"/>
        <item x="2"/>
        <item x="0"/>
        <item x="4"/>
        <item x="3"/>
        <item x="5"/>
        <item m="1" x="6"/>
        <item t="default"/>
      </items>
    </pivotField>
    <pivotField compact="0" showAll="0"/>
    <pivotField compact="0" showAll="0">
      <items count="22">
        <item x="18"/>
        <item x="16"/>
        <item x="19"/>
        <item x="9"/>
        <item x="3"/>
        <item x="0"/>
        <item x="12"/>
        <item x="7"/>
        <item x="11"/>
        <item x="17"/>
        <item x="10"/>
        <item x="8"/>
        <item x="6"/>
        <item x="5"/>
        <item x="14"/>
        <item x="4"/>
        <item x="2"/>
        <item x="1"/>
        <item x="13"/>
        <item x="15"/>
        <item m="1" x="20"/>
        <item t="default"/>
      </items>
    </pivotField>
    <pivotField compact="0" showAll="0">
      <items count="67">
        <item h="1" m="1" x="37"/>
        <item h="1" m="1" x="31"/>
        <item h="1" m="1" x="26"/>
        <item h="1" m="1" x="41"/>
        <item h="1" m="1" x="48"/>
        <item h="1" m="1" x="53"/>
        <item h="1" m="1" x="61"/>
        <item h="1" m="1" x="62"/>
        <item h="1" m="1" x="46"/>
        <item h="1" m="1" x="51"/>
        <item h="1" m="1" x="40"/>
        <item h="1" m="1" x="34"/>
        <item h="1" m="1" x="55"/>
        <item h="1" m="1" x="30"/>
        <item h="1" m="1" x="42"/>
        <item h="1" m="1" x="45"/>
        <item h="1" m="1" x="33"/>
        <item h="1" m="1" x="60"/>
        <item h="1" x="8"/>
        <item h="1" m="1" x="39"/>
        <item h="1" x="13"/>
        <item h="1" m="1" x="49"/>
        <item h="1" m="1" x="52"/>
        <item h="1" m="1" x="35"/>
        <item h="1" m="1" x="28"/>
        <item h="1" m="1" x="56"/>
        <item h="1" m="1" x="47"/>
        <item h="1" m="1" x="54"/>
        <item h="1" m="1" x="57"/>
        <item h="1" m="1" x="38"/>
        <item h="1" m="1" x="44"/>
        <item h="1" m="1" x="36"/>
        <item h="1" m="1" x="29"/>
        <item h="1" m="1" x="27"/>
        <item h="1" f="1" x="43"/>
        <item h="1" m="1" x="58"/>
        <item h="1" m="1" x="59"/>
        <item h="1" m="1" x="65"/>
        <item h="1" m="1" x="50"/>
        <item h="1" m="1" x="64"/>
        <item h="1" m="1" x="63"/>
        <item h="1" m="1" x="32"/>
        <item h="1" x="0"/>
        <item h="1" x="1"/>
        <item h="1" x="2"/>
        <item h="1" x="3"/>
        <item h="1" x="4"/>
        <item h="1" x="5"/>
        <item h="1" x="6"/>
        <item h="1" x="7"/>
        <item h="1" x="9"/>
        <item h="1" x="10"/>
        <item h="1" x="11"/>
        <item h="1" x="12"/>
        <item h="1" x="14"/>
        <item x="15"/>
        <item h="1" x="16"/>
        <item h="1" x="17"/>
        <item h="1" x="18"/>
        <item h="1" x="19"/>
        <item h="1" x="20"/>
        <item h="1" x="21"/>
        <item h="1" x="22"/>
        <item h="1" x="23"/>
        <item h="1" x="24"/>
        <item h="1" x="25"/>
        <item t="default"/>
      </items>
    </pivotField>
    <pivotField compact="0" numFmtId="18" showAll="0"/>
    <pivotField compact="0" numFmtId="18" showAll="0"/>
    <pivotField compact="0" showAll="0">
      <items count="23">
        <item m="1" x="19"/>
        <item x="13"/>
        <item x="18"/>
        <item x="0"/>
        <item x="7"/>
        <item m="1" x="21"/>
        <item x="14"/>
        <item x="6"/>
        <item x="8"/>
        <item x="9"/>
        <item x="12"/>
        <item x="10"/>
        <item x="11"/>
        <item x="16"/>
        <item x="17"/>
        <item x="15"/>
        <item x="4"/>
        <item x="2"/>
        <item x="3"/>
        <item x="1"/>
        <item x="5"/>
        <item m="1" x="20"/>
        <item t="default"/>
      </items>
    </pivotField>
    <pivotField compact="0" numFmtId="18" showAll="0"/>
    <pivotField compact="0" showAll="0">
      <items count="23">
        <item m="1" x="16"/>
        <item m="1" x="21"/>
        <item x="6"/>
        <item x="5"/>
        <item x="10"/>
        <item x="11"/>
        <item x="8"/>
        <item x="1"/>
        <item x="2"/>
        <item x="0"/>
        <item x="4"/>
        <item x="3"/>
        <item x="9"/>
        <item x="7"/>
        <item m="1" x="19"/>
        <item m="1" x="20"/>
        <item x="12"/>
        <item x="15"/>
        <item x="14"/>
        <item m="1" x="18"/>
        <item x="13"/>
        <item m="1" x="17"/>
        <item t="default"/>
      </items>
    </pivotField>
    <pivotField compact="0" numFmtId="18" showAll="0"/>
    <pivotField axis="axisRow" compact="0" showAll="0">
      <items count="16">
        <item x="1"/>
        <item m="1" x="14"/>
        <item x="0"/>
        <item x="2"/>
        <item x="3"/>
        <item x="4"/>
        <item x="5"/>
        <item x="6"/>
        <item x="7"/>
        <item x="8"/>
        <item x="9"/>
        <item x="10"/>
        <item x="11"/>
        <item x="12"/>
        <item x="13"/>
        <item t="default"/>
      </items>
    </pivotField>
    <pivotField compact="0" showAll="0"/>
    <pivotField compact="0" multipleItemSelectionAllowed="1" showAll="0">
      <items count="10">
        <item x="3"/>
        <item x="0"/>
        <item x="2"/>
        <item x="4"/>
        <item x="6"/>
        <item m="1" x="8"/>
        <item x="1"/>
        <item x="5"/>
        <item m="1" x="7"/>
        <item t="default"/>
      </items>
    </pivotField>
    <pivotField compact="0" showAll="0">
      <items count="19">
        <item x="0"/>
        <item x="2"/>
        <item x="3"/>
        <item x="9"/>
        <item x="10"/>
        <item x="6"/>
        <item x="5"/>
        <item x="4"/>
        <item x="7"/>
        <item x="13"/>
        <item x="15"/>
        <item x="1"/>
        <item x="14"/>
        <item x="12"/>
        <item x="11"/>
        <item x="8"/>
        <item x="16"/>
        <item m="1" x="17"/>
        <item t="default"/>
      </items>
    </pivotField>
    <pivotField compact="0" showAll="0">
      <items count="9">
        <item x="0"/>
        <item x="2"/>
        <item x="3"/>
        <item x="4"/>
        <item x="5"/>
        <item x="1"/>
        <item x="6"/>
        <item m="1" x="7"/>
        <item t="default"/>
      </items>
    </pivotField>
    <pivotField compact="0" showAll="0"/>
    <pivotField compact="0" showAll="0">
      <items count="20">
        <item x="6"/>
        <item x="16"/>
        <item x="3"/>
        <item x="9"/>
        <item x="0"/>
        <item x="15"/>
        <item x="5"/>
        <item x="4"/>
        <item x="14"/>
        <item x="13"/>
        <item m="1" x="18"/>
        <item x="1"/>
        <item x="8"/>
        <item x="7"/>
        <item x="11"/>
        <item x="2"/>
        <item x="10"/>
        <item x="12"/>
        <item m="1" x="17"/>
        <item t="default"/>
      </items>
    </pivotField>
    <pivotField compact="0" showAll="0">
      <items count="9">
        <item x="3"/>
        <item x="0"/>
        <item x="2"/>
        <item x="5"/>
        <item x="4"/>
        <item x="1"/>
        <item x="6"/>
        <item m="1" x="7"/>
        <item t="default"/>
      </items>
    </pivotField>
    <pivotField compact="0" showAll="0"/>
    <pivotField compact="0" showAll="0">
      <items count="20">
        <item x="6"/>
        <item x="16"/>
        <item x="4"/>
        <item x="9"/>
        <item x="0"/>
        <item x="15"/>
        <item x="5"/>
        <item x="3"/>
        <item x="7"/>
        <item x="13"/>
        <item x="12"/>
        <item x="1"/>
        <item x="11"/>
        <item x="8"/>
        <item m="1" x="18"/>
        <item x="2"/>
        <item x="10"/>
        <item x="14"/>
        <item m="1" x="17"/>
        <item t="default"/>
      </items>
    </pivotField>
    <pivotField compact="0" showAll="0">
      <items count="9">
        <item x="3"/>
        <item x="0"/>
        <item x="2"/>
        <item x="4"/>
        <item x="5"/>
        <item x="1"/>
        <item x="6"/>
        <item m="1" x="7"/>
        <item t="default"/>
      </items>
    </pivotField>
    <pivotField compact="0" showAll="0"/>
    <pivotField compact="0" numFmtId="1" showAll="0"/>
    <pivotField compact="0" showAll="0"/>
    <pivotField compact="0" numFmtId="1" showAll="0"/>
    <pivotField compact="0" showAll="0"/>
    <pivotField compact="0" numFmtId="1" showAll="0"/>
    <pivotField dataField="1" compact="0" numFmtId="1" showAll="0"/>
    <pivotField compact="0" showAll="0"/>
    <pivotField compact="0" numFmtId="2" showAll="0"/>
    <pivotField compact="0" numFmtId="2" showAll="0"/>
    <pivotField compact="0" numFmtId="165" showAll="0"/>
    <pivotField compact="0" numFmtId="165" showAll="0"/>
    <pivotField compact="0" showAll="0"/>
    <pivotField compact="0" numFmtId="165" showAll="0"/>
    <pivotField dataField="1" compact="0" numFmtId="165" showAll="0"/>
    <pivotField compact="0" showAll="0"/>
    <pivotField compact="0" numFmtId="165" showAll="0"/>
    <pivotField compact="0" numFmtId="165" showAll="0"/>
    <pivotField compact="0" numFmtId="165" showAll="0"/>
    <pivotField compact="0" numFmtId="165" showAll="0"/>
    <pivotField compact="0" numFmtId="165" showAll="0"/>
    <pivotField compact="0" numFmtId="165" showAll="0"/>
    <pivotField compact="0" numFmtId="164" showAll="0"/>
    <pivotField compact="0" numFmtId="164" showAll="0"/>
    <pivotField compact="0" numFmtId="166" showAll="0"/>
    <pivotField compact="0" numFmtId="166" showAll="0"/>
    <pivotField compact="0" numFmtId="1" showAll="0"/>
    <pivotField compact="0" numFmtId="1" showAll="0"/>
    <pivotField compact="0" showAll="0"/>
    <pivotField dataField="1" compact="0" numFmtId="2" showAll="0"/>
    <pivotField compact="0" showAll="0"/>
  </pivotFields>
  <rowFields count="1">
    <field x="18"/>
  </rowFields>
  <rowItems count="5">
    <i>
      <x v="2"/>
    </i>
    <i>
      <x v="4"/>
    </i>
    <i>
      <x v="7"/>
    </i>
    <i>
      <x v="9"/>
    </i>
    <i t="grand">
      <x/>
    </i>
  </rowItems>
  <colFields count="1">
    <field x="-2"/>
  </colFields>
  <colItems count="3">
    <i>
      <x/>
    </i>
    <i i="1">
      <x v="1"/>
    </i>
    <i i="2">
      <x v="2"/>
    </i>
  </colItems>
  <dataFields count="3">
    <dataField name="Suma de Colaboradores" fld="58" baseField="0" baseItem="0" numFmtId="1"/>
    <dataField name="Suma de Dur_Prm_" fld="35" baseField="0" baseItem="0"/>
    <dataField name="Suma de Dist_Prm_" fld="43" baseField="0" baseItem="0"/>
  </dataFields>
  <formats count="1">
    <format dxfId="105">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9.xml><?xml version="1.0" encoding="utf-8"?>
<pivotTableDefinition xmlns="http://schemas.openxmlformats.org/spreadsheetml/2006/main" xmlns:mc="http://schemas.openxmlformats.org/markup-compatibility/2006" xmlns:xr="http://schemas.microsoft.com/office/spreadsheetml/2014/revision" mc:Ignorable="xr" xr:uid="{00000000-0007-0000-0400-00000D000000}" name="Indicadores" cacheId="5" applyNumberFormats="0" applyBorderFormats="0" applyFontFormats="0" applyPatternFormats="0" applyAlignmentFormats="0" applyWidthHeightFormats="1" dataCaption="Valores" updatedVersion="6" minRefreshableVersion="3" useAutoFormatting="1" itemPrintTitles="1" createdVersion="6" indent="0" compact="0" outline="1" outlineData="1" compactData="0" multipleFieldFilters="0">
  <location ref="CA188:CN189" firstHeaderRow="0" firstDataRow="1" firstDataCol="0"/>
  <pivotFields count="60">
    <pivotField compact="0" showAll="0"/>
    <pivotField compact="0" showAll="0">
      <items count="3">
        <item h="1" m="1" x="1"/>
        <item x="0"/>
        <item t="default"/>
      </items>
    </pivotField>
    <pivotField compact="0" showAll="0">
      <items count="6">
        <item x="1"/>
        <item x="0"/>
        <item x="2"/>
        <item x="3"/>
        <item m="1" x="4"/>
        <item t="default"/>
      </items>
    </pivotField>
    <pivotField compact="0" showAll="0"/>
    <pivotField compact="0" showAll="0">
      <items count="8">
        <item x="3"/>
        <item x="0"/>
        <item x="1"/>
        <item x="2"/>
        <item x="4"/>
        <item m="1" x="6"/>
        <item m="1" x="5"/>
        <item t="default"/>
      </items>
    </pivotField>
    <pivotField compact="0" showAll="0">
      <items count="8">
        <item x="2"/>
        <item x="3"/>
        <item x="4"/>
        <item x="1"/>
        <item x="0"/>
        <item m="1" x="6"/>
        <item m="1" x="5"/>
        <item t="default"/>
      </items>
    </pivotField>
    <pivotField compact="0" showAll="0">
      <items count="8">
        <item x="1"/>
        <item x="3"/>
        <item m="1" x="6"/>
        <item m="1" x="5"/>
        <item x="2"/>
        <item x="0"/>
        <item m="1" x="4"/>
        <item t="default"/>
      </items>
    </pivotField>
    <pivotField compact="0" showAll="0">
      <items count="8">
        <item x="2"/>
        <item x="3"/>
        <item x="0"/>
        <item x="1"/>
        <item x="5"/>
        <item x="4"/>
        <item m="1" x="6"/>
        <item t="default"/>
      </items>
    </pivotField>
    <pivotField compact="0" showAll="0">
      <items count="8">
        <item x="1"/>
        <item x="2"/>
        <item x="0"/>
        <item x="4"/>
        <item x="3"/>
        <item x="5"/>
        <item m="1" x="6"/>
        <item t="default"/>
      </items>
    </pivotField>
    <pivotField compact="0" showAll="0"/>
    <pivotField compact="0" showAll="0">
      <items count="22">
        <item x="18"/>
        <item x="16"/>
        <item x="19"/>
        <item x="9"/>
        <item x="3"/>
        <item x="0"/>
        <item x="12"/>
        <item x="7"/>
        <item x="11"/>
        <item x="17"/>
        <item x="10"/>
        <item x="8"/>
        <item x="6"/>
        <item x="5"/>
        <item x="14"/>
        <item x="4"/>
        <item x="2"/>
        <item x="1"/>
        <item x="13"/>
        <item x="15"/>
        <item m="1" x="20"/>
        <item t="default"/>
      </items>
    </pivotField>
    <pivotField compact="0" showAll="0">
      <items count="67">
        <item h="1" m="1" x="37"/>
        <item h="1" m="1" x="31"/>
        <item h="1" m="1" x="26"/>
        <item h="1" m="1" x="41"/>
        <item h="1" m="1" x="48"/>
        <item h="1" m="1" x="53"/>
        <item h="1" m="1" x="61"/>
        <item h="1" m="1" x="62"/>
        <item h="1" m="1" x="46"/>
        <item h="1" m="1" x="51"/>
        <item h="1" m="1" x="40"/>
        <item h="1" m="1" x="34"/>
        <item h="1" m="1" x="55"/>
        <item h="1" m="1" x="30"/>
        <item h="1" m="1" x="42"/>
        <item h="1" m="1" x="45"/>
        <item h="1" m="1" x="33"/>
        <item h="1" m="1" x="60"/>
        <item h="1" x="8"/>
        <item h="1" m="1" x="39"/>
        <item h="1" x="13"/>
        <item h="1" m="1" x="49"/>
        <item h="1" m="1" x="52"/>
        <item h="1" m="1" x="35"/>
        <item h="1" m="1" x="28"/>
        <item h="1" m="1" x="56"/>
        <item h="1" m="1" x="47"/>
        <item h="1" m="1" x="54"/>
        <item h="1" m="1" x="57"/>
        <item h="1" m="1" x="38"/>
        <item h="1" m="1" x="44"/>
        <item h="1" m="1" x="36"/>
        <item h="1" m="1" x="29"/>
        <item h="1" m="1" x="27"/>
        <item h="1" f="1" x="43"/>
        <item h="1" m="1" x="58"/>
        <item h="1" m="1" x="59"/>
        <item h="1" m="1" x="65"/>
        <item h="1" m="1" x="50"/>
        <item h="1" m="1" x="64"/>
        <item h="1" m="1" x="63"/>
        <item h="1" m="1" x="32"/>
        <item h="1" x="0"/>
        <item h="1" x="1"/>
        <item h="1" x="2"/>
        <item h="1" x="3"/>
        <item h="1" x="4"/>
        <item h="1" x="5"/>
        <item h="1" x="6"/>
        <item h="1" x="7"/>
        <item h="1" x="9"/>
        <item h="1" x="10"/>
        <item h="1" x="11"/>
        <item h="1" x="12"/>
        <item h="1" x="14"/>
        <item x="15"/>
        <item h="1" x="16"/>
        <item h="1" x="17"/>
        <item h="1" x="18"/>
        <item h="1" x="19"/>
        <item h="1" x="20"/>
        <item h="1" x="21"/>
        <item h="1" x="22"/>
        <item h="1" x="23"/>
        <item h="1" x="24"/>
        <item h="1" x="25"/>
        <item t="default"/>
      </items>
    </pivotField>
    <pivotField compact="0" numFmtId="18" showAll="0"/>
    <pivotField compact="0" numFmtId="18" showAll="0"/>
    <pivotField compact="0" showAll="0">
      <items count="23">
        <item m="1" x="19"/>
        <item x="13"/>
        <item x="18"/>
        <item x="0"/>
        <item x="7"/>
        <item m="1" x="21"/>
        <item x="14"/>
        <item x="6"/>
        <item x="8"/>
        <item x="9"/>
        <item x="12"/>
        <item x="10"/>
        <item x="11"/>
        <item x="16"/>
        <item x="17"/>
        <item x="15"/>
        <item x="4"/>
        <item x="2"/>
        <item x="3"/>
        <item x="1"/>
        <item x="5"/>
        <item m="1" x="20"/>
        <item t="default"/>
      </items>
    </pivotField>
    <pivotField compact="0" numFmtId="18" showAll="0"/>
    <pivotField compact="0" showAll="0">
      <items count="23">
        <item m="1" x="16"/>
        <item m="1" x="21"/>
        <item x="6"/>
        <item x="5"/>
        <item x="10"/>
        <item x="11"/>
        <item x="8"/>
        <item x="1"/>
        <item x="2"/>
        <item x="0"/>
        <item x="4"/>
        <item x="3"/>
        <item x="9"/>
        <item x="7"/>
        <item m="1" x="19"/>
        <item m="1" x="20"/>
        <item x="12"/>
        <item x="15"/>
        <item x="14"/>
        <item m="1" x="18"/>
        <item x="13"/>
        <item m="1" x="17"/>
        <item t="default"/>
      </items>
    </pivotField>
    <pivotField compact="0" numFmtId="18" showAll="0"/>
    <pivotField compact="0" showAll="0">
      <items count="16">
        <item m="1" x="14"/>
        <item x="6"/>
        <item x="4"/>
        <item x="7"/>
        <item x="0"/>
        <item x="5"/>
        <item x="3"/>
        <item x="10"/>
        <item x="11"/>
        <item x="1"/>
        <item x="8"/>
        <item x="13"/>
        <item x="2"/>
        <item x="9"/>
        <item x="12"/>
        <item t="default"/>
      </items>
    </pivotField>
    <pivotField compact="0" showAll="0"/>
    <pivotField compact="0" showAll="0">
      <items count="10">
        <item x="3"/>
        <item x="0"/>
        <item x="2"/>
        <item x="4"/>
        <item x="6"/>
        <item m="1" x="8"/>
        <item x="1"/>
        <item x="5"/>
        <item m="1" x="7"/>
        <item t="default"/>
      </items>
    </pivotField>
    <pivotField compact="0" showAll="0">
      <items count="19">
        <item x="0"/>
        <item x="2"/>
        <item x="3"/>
        <item x="9"/>
        <item x="10"/>
        <item x="6"/>
        <item x="5"/>
        <item x="4"/>
        <item x="7"/>
        <item x="13"/>
        <item x="15"/>
        <item x="1"/>
        <item x="14"/>
        <item x="12"/>
        <item x="11"/>
        <item x="8"/>
        <item x="16"/>
        <item m="1" x="17"/>
        <item t="default"/>
      </items>
    </pivotField>
    <pivotField compact="0" showAll="0">
      <items count="9">
        <item x="0"/>
        <item x="2"/>
        <item x="3"/>
        <item x="4"/>
        <item x="5"/>
        <item x="1"/>
        <item x="6"/>
        <item m="1" x="7"/>
        <item t="default"/>
      </items>
    </pivotField>
    <pivotField compact="0" showAll="0"/>
    <pivotField compact="0" showAll="0">
      <items count="20">
        <item x="6"/>
        <item x="16"/>
        <item x="3"/>
        <item x="9"/>
        <item x="0"/>
        <item x="15"/>
        <item x="5"/>
        <item x="4"/>
        <item x="14"/>
        <item x="13"/>
        <item m="1" x="18"/>
        <item x="1"/>
        <item x="8"/>
        <item x="7"/>
        <item x="11"/>
        <item x="2"/>
        <item x="10"/>
        <item x="12"/>
        <item m="1" x="17"/>
        <item t="default"/>
      </items>
    </pivotField>
    <pivotField compact="0" showAll="0">
      <items count="9">
        <item x="3"/>
        <item x="0"/>
        <item x="2"/>
        <item x="5"/>
        <item x="4"/>
        <item x="1"/>
        <item x="6"/>
        <item m="1" x="7"/>
        <item t="default"/>
      </items>
    </pivotField>
    <pivotField compact="0" showAll="0"/>
    <pivotField compact="0" showAll="0">
      <items count="20">
        <item x="6"/>
        <item x="16"/>
        <item x="4"/>
        <item x="9"/>
        <item x="0"/>
        <item x="15"/>
        <item x="5"/>
        <item x="3"/>
        <item x="7"/>
        <item x="13"/>
        <item x="12"/>
        <item x="1"/>
        <item x="11"/>
        <item x="8"/>
        <item m="1" x="18"/>
        <item x="2"/>
        <item x="10"/>
        <item x="14"/>
        <item m="1" x="17"/>
        <item t="default"/>
      </items>
    </pivotField>
    <pivotField compact="0" showAll="0">
      <items count="9">
        <item x="3"/>
        <item x="0"/>
        <item x="2"/>
        <item x="4"/>
        <item x="5"/>
        <item x="1"/>
        <item x="6"/>
        <item m="1" x="7"/>
        <item t="default"/>
      </items>
    </pivotField>
    <pivotField compact="0" showAll="0"/>
    <pivotField compact="0" numFmtId="1" showAll="0"/>
    <pivotField compact="0" showAll="0"/>
    <pivotField dataField="1" compact="0" numFmtId="1" showAll="0"/>
    <pivotField compact="0" showAll="0"/>
    <pivotField compact="0" numFmtId="1" showAll="0"/>
    <pivotField dataField="1" compact="0" numFmtId="1" showAll="0"/>
    <pivotField compact="0" showAll="0"/>
    <pivotField dataField="1" compact="0" numFmtId="2" showAll="0"/>
    <pivotField dataField="1" compact="0" numFmtId="2" showAll="0"/>
    <pivotField compact="0" numFmtId="165" showAll="0"/>
    <pivotField dataField="1" compact="0" numFmtId="165" showAll="0"/>
    <pivotField compact="0" showAll="0"/>
    <pivotField compact="0" numFmtId="165" showAll="0"/>
    <pivotField dataField="1" compact="0" numFmtId="165" showAll="0"/>
    <pivotField compact="0" showAll="0"/>
    <pivotField compact="0" numFmtId="165" showAll="0"/>
    <pivotField dataField="1" compact="0" numFmtId="165" showAll="0"/>
    <pivotField compact="0" numFmtId="165" showAll="0"/>
    <pivotField dataField="1" compact="0" numFmtId="165" showAll="0"/>
    <pivotField compact="0" numFmtId="165" showAll="0"/>
    <pivotField dataField="1" compact="0" numFmtId="165" showAll="0"/>
    <pivotField compact="0" numFmtId="164" showAll="0"/>
    <pivotField dataField="1" compact="0" numFmtId="164" showAll="0"/>
    <pivotField compact="0" numFmtId="166" showAll="0"/>
    <pivotField dataField="1" compact="0" numFmtId="166" showAll="0"/>
    <pivotField compact="0" numFmtId="1" showAll="0"/>
    <pivotField dataField="1" compact="0" numFmtId="1" showAll="0"/>
    <pivotField dataField="1" compact="0" showAll="0"/>
    <pivotField dataField="1" compact="0" numFmtId="2" showAll="0"/>
    <pivotField compact="0" showAll="0"/>
  </pivotFields>
  <rowItems count="1">
    <i/>
  </rowItems>
  <colFields count="1">
    <field x="-2"/>
  </colFields>
  <colItems count="14">
    <i>
      <x/>
    </i>
    <i i="1">
      <x v="1"/>
    </i>
    <i i="2">
      <x v="2"/>
    </i>
    <i i="3">
      <x v="3"/>
    </i>
    <i i="4">
      <x v="4"/>
    </i>
    <i i="5">
      <x v="5"/>
    </i>
    <i i="6">
      <x v="6"/>
    </i>
    <i i="7">
      <x v="7"/>
    </i>
    <i i="8">
      <x v="8"/>
    </i>
    <i i="9">
      <x v="9"/>
    </i>
    <i i="10">
      <x v="10"/>
    </i>
    <i i="11">
      <x v="11"/>
    </i>
    <i i="12">
      <x v="12"/>
    </i>
    <i i="13">
      <x v="13"/>
    </i>
  </colItems>
  <dataFields count="14">
    <dataField name="Suma de Colaboradores" fld="58" baseField="0" baseItem="0" numFmtId="1"/>
    <dataField name="Suma de Viajes" fld="37" baseField="0" baseItem="0"/>
    <dataField name="Suma de Viajes Auxiliares" fld="38" baseField="0" baseItem="0"/>
    <dataField name="Suma de Dur_Prm_" fld="35" baseField="0" baseItem="0"/>
    <dataField name="Suma de Dur_Aux_Prm_" fld="32" baseField="0" baseItem="0"/>
    <dataField name="Suma de Dist_Prm_" fld="43" baseField="0" baseItem="0"/>
    <dataField name="Suma de Dist_Aux_Prm_" fld="40" baseField="0" baseItem="0"/>
    <dataField name="Suma de Huella_Carbono" fld="46" baseField="0" baseItem="0"/>
    <dataField name="Suma de Huella_Energetica" fld="48" baseField="0" baseItem="0"/>
    <dataField name="Suma de Huella_Calidad_Vida" fld="50" baseField="0" baseItem="0"/>
    <dataField name="Suma de Huella_economica" fld="52" baseField="0" baseItem="0"/>
    <dataField name="Suma de Huella_equidad_" fld="54" baseField="0" baseItem="0"/>
    <dataField name="Suma de Actividad_Fisica_" fld="56" baseField="0" baseItem="0"/>
    <dataField name="Suma de Sedentario" fld="57" baseField="0" baseItem="0"/>
  </dataFields>
  <formats count="1">
    <format dxfId="106">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400-000011000000}" name="TablaDinámica2" cacheId="5" applyNumberFormats="0" applyBorderFormats="0" applyFontFormats="0" applyPatternFormats="0" applyAlignmentFormats="0" applyWidthHeightFormats="1" dataCaption="Valores" updatedVersion="6" minRefreshableVersion="3" useAutoFormatting="1" itemPrintTitles="1" createdVersion="6" indent="0" compact="0" outline="1" outlineData="1" compactData="0" multipleFieldFilters="0">
  <location ref="BZ453:CC458" firstHeaderRow="0" firstDataRow="1" firstDataCol="1"/>
  <pivotFields count="60">
    <pivotField compact="0" showAll="0"/>
    <pivotField compact="0" showAll="0">
      <items count="3">
        <item h="1" m="1" x="1"/>
        <item x="0"/>
        <item t="default"/>
      </items>
    </pivotField>
    <pivotField compact="0" showAll="0">
      <items count="6">
        <item x="1"/>
        <item x="0"/>
        <item x="2"/>
        <item x="3"/>
        <item m="1" x="4"/>
        <item t="default"/>
      </items>
    </pivotField>
    <pivotField compact="0" showAll="0"/>
    <pivotField compact="0" showAll="0">
      <items count="8">
        <item x="3"/>
        <item x="0"/>
        <item x="1"/>
        <item x="2"/>
        <item x="4"/>
        <item m="1" x="6"/>
        <item m="1" x="5"/>
        <item t="default"/>
      </items>
    </pivotField>
    <pivotField compact="0" showAll="0">
      <items count="8">
        <item x="2"/>
        <item x="3"/>
        <item x="4"/>
        <item x="1"/>
        <item x="0"/>
        <item m="1" x="6"/>
        <item m="1" x="5"/>
        <item t="default"/>
      </items>
    </pivotField>
    <pivotField compact="0" showAll="0">
      <items count="8">
        <item x="1"/>
        <item x="3"/>
        <item m="1" x="6"/>
        <item m="1" x="5"/>
        <item x="2"/>
        <item x="0"/>
        <item m="1" x="4"/>
        <item t="default"/>
      </items>
    </pivotField>
    <pivotField compact="0" showAll="0">
      <items count="8">
        <item x="2"/>
        <item x="3"/>
        <item x="0"/>
        <item x="1"/>
        <item x="5"/>
        <item x="4"/>
        <item m="1" x="6"/>
        <item t="default"/>
      </items>
    </pivotField>
    <pivotField compact="0" showAll="0">
      <items count="8">
        <item x="1"/>
        <item x="2"/>
        <item x="0"/>
        <item x="4"/>
        <item x="3"/>
        <item x="5"/>
        <item m="1" x="6"/>
        <item t="default"/>
      </items>
    </pivotField>
    <pivotField compact="0" showAll="0"/>
    <pivotField compact="0" showAll="0">
      <items count="22">
        <item x="18"/>
        <item x="16"/>
        <item x="19"/>
        <item x="9"/>
        <item x="3"/>
        <item x="0"/>
        <item x="12"/>
        <item x="7"/>
        <item x="11"/>
        <item x="17"/>
        <item x="10"/>
        <item x="8"/>
        <item x="6"/>
        <item x="5"/>
        <item x="14"/>
        <item x="4"/>
        <item x="2"/>
        <item x="1"/>
        <item x="13"/>
        <item x="15"/>
        <item m="1" x="20"/>
        <item t="default"/>
      </items>
    </pivotField>
    <pivotField compact="0" showAll="0">
      <items count="67">
        <item h="1" m="1" x="37"/>
        <item h="1" m="1" x="31"/>
        <item h="1" m="1" x="26"/>
        <item h="1" m="1" x="41"/>
        <item h="1" m="1" x="48"/>
        <item h="1" m="1" x="53"/>
        <item h="1" m="1" x="61"/>
        <item h="1" m="1" x="62"/>
        <item h="1" m="1" x="46"/>
        <item h="1" m="1" x="51"/>
        <item h="1" m="1" x="40"/>
        <item h="1" m="1" x="34"/>
        <item h="1" m="1" x="55"/>
        <item h="1" m="1" x="30"/>
        <item h="1" m="1" x="42"/>
        <item h="1" m="1" x="45"/>
        <item h="1" m="1" x="33"/>
        <item h="1" m="1" x="60"/>
        <item h="1" x="8"/>
        <item h="1" m="1" x="39"/>
        <item h="1" x="13"/>
        <item h="1" m="1" x="49"/>
        <item h="1" m="1" x="52"/>
        <item h="1" m="1" x="35"/>
        <item h="1" m="1" x="28"/>
        <item h="1" m="1" x="56"/>
        <item h="1" m="1" x="47"/>
        <item h="1" m="1" x="54"/>
        <item h="1" m="1" x="57"/>
        <item h="1" m="1" x="38"/>
        <item h="1" m="1" x="44"/>
        <item h="1" m="1" x="36"/>
        <item h="1" m="1" x="29"/>
        <item h="1" m="1" x="27"/>
        <item h="1" f="1" x="43"/>
        <item h="1" m="1" x="58"/>
        <item h="1" m="1" x="59"/>
        <item h="1" m="1" x="65"/>
        <item h="1" m="1" x="50"/>
        <item h="1" m="1" x="64"/>
        <item h="1" m="1" x="63"/>
        <item h="1" m="1" x="32"/>
        <item h="1" x="0"/>
        <item h="1" x="1"/>
        <item h="1" x="2"/>
        <item h="1" x="3"/>
        <item h="1" x="4"/>
        <item h="1" x="5"/>
        <item h="1" x="6"/>
        <item h="1" x="7"/>
        <item h="1" x="9"/>
        <item h="1" x="10"/>
        <item h="1" x="11"/>
        <item h="1" x="12"/>
        <item h="1" x="14"/>
        <item x="15"/>
        <item h="1" x="16"/>
        <item h="1" x="17"/>
        <item h="1" x="18"/>
        <item h="1" x="19"/>
        <item h="1" x="20"/>
        <item h="1" x="21"/>
        <item h="1" x="22"/>
        <item h="1" x="23"/>
        <item h="1" x="24"/>
        <item h="1" x="25"/>
        <item t="default"/>
      </items>
    </pivotField>
    <pivotField compact="0" numFmtId="18" showAll="0"/>
    <pivotField compact="0" numFmtId="18" showAll="0"/>
    <pivotField compact="0" showAll="0">
      <items count="23">
        <item m="1" x="19"/>
        <item x="13"/>
        <item x="18"/>
        <item x="0"/>
        <item x="7"/>
        <item m="1" x="21"/>
        <item x="14"/>
        <item x="6"/>
        <item x="8"/>
        <item x="9"/>
        <item x="12"/>
        <item x="10"/>
        <item x="11"/>
        <item x="16"/>
        <item x="17"/>
        <item x="15"/>
        <item x="4"/>
        <item x="2"/>
        <item x="3"/>
        <item x="1"/>
        <item x="5"/>
        <item m="1" x="20"/>
        <item t="default"/>
      </items>
    </pivotField>
    <pivotField compact="0" numFmtId="18" showAll="0"/>
    <pivotField compact="0" showAll="0">
      <items count="23">
        <item m="1" x="16"/>
        <item m="1" x="21"/>
        <item x="6"/>
        <item x="5"/>
        <item x="10"/>
        <item x="11"/>
        <item x="8"/>
        <item x="1"/>
        <item x="2"/>
        <item x="0"/>
        <item x="4"/>
        <item x="3"/>
        <item x="9"/>
        <item x="7"/>
        <item m="1" x="19"/>
        <item m="1" x="20"/>
        <item x="12"/>
        <item x="15"/>
        <item x="14"/>
        <item m="1" x="18"/>
        <item x="13"/>
        <item m="1" x="17"/>
        <item t="default"/>
      </items>
    </pivotField>
    <pivotField compact="0" numFmtId="18" showAll="0"/>
    <pivotField compact="0" showAll="0">
      <items count="16">
        <item m="1" x="14"/>
        <item x="6"/>
        <item x="4"/>
        <item x="7"/>
        <item x="0"/>
        <item x="5"/>
        <item x="3"/>
        <item x="10"/>
        <item x="11"/>
        <item x="1"/>
        <item x="8"/>
        <item x="13"/>
        <item x="2"/>
        <item x="9"/>
        <item x="12"/>
        <item t="default"/>
      </items>
    </pivotField>
    <pivotField compact="0" showAll="0"/>
    <pivotField axis="axisRow" compact="0" multipleItemSelectionAllowed="1" showAll="0">
      <items count="10">
        <item x="3"/>
        <item x="0"/>
        <item x="2"/>
        <item x="4"/>
        <item x="6"/>
        <item m="1" x="8"/>
        <item x="1"/>
        <item x="5"/>
        <item m="1" x="7"/>
        <item t="default"/>
      </items>
    </pivotField>
    <pivotField compact="0" showAll="0">
      <items count="19">
        <item x="0"/>
        <item x="2"/>
        <item x="3"/>
        <item x="9"/>
        <item x="10"/>
        <item x="6"/>
        <item x="5"/>
        <item x="4"/>
        <item x="7"/>
        <item x="13"/>
        <item x="15"/>
        <item x="1"/>
        <item x="14"/>
        <item x="12"/>
        <item x="11"/>
        <item x="8"/>
        <item x="16"/>
        <item m="1" x="17"/>
        <item t="default"/>
      </items>
    </pivotField>
    <pivotField compact="0" showAll="0">
      <items count="9">
        <item x="0"/>
        <item x="2"/>
        <item x="3"/>
        <item x="4"/>
        <item x="5"/>
        <item x="1"/>
        <item x="6"/>
        <item m="1" x="7"/>
        <item t="default"/>
      </items>
    </pivotField>
    <pivotField compact="0" showAll="0"/>
    <pivotField compact="0" showAll="0">
      <items count="20">
        <item x="6"/>
        <item x="16"/>
        <item x="3"/>
        <item x="9"/>
        <item x="0"/>
        <item x="15"/>
        <item x="5"/>
        <item x="4"/>
        <item x="14"/>
        <item x="13"/>
        <item m="1" x="18"/>
        <item x="1"/>
        <item x="8"/>
        <item x="7"/>
        <item x="11"/>
        <item x="2"/>
        <item x="10"/>
        <item x="12"/>
        <item m="1" x="17"/>
        <item t="default"/>
      </items>
    </pivotField>
    <pivotField compact="0" showAll="0">
      <items count="9">
        <item x="3"/>
        <item x="0"/>
        <item x="2"/>
        <item x="5"/>
        <item x="4"/>
        <item x="1"/>
        <item x="6"/>
        <item m="1" x="7"/>
        <item t="default"/>
      </items>
    </pivotField>
    <pivotField compact="0" showAll="0"/>
    <pivotField compact="0" showAll="0">
      <items count="20">
        <item x="6"/>
        <item x="16"/>
        <item x="4"/>
        <item x="9"/>
        <item x="0"/>
        <item x="15"/>
        <item x="5"/>
        <item x="3"/>
        <item x="7"/>
        <item x="13"/>
        <item x="12"/>
        <item x="1"/>
        <item x="11"/>
        <item x="8"/>
        <item m="1" x="18"/>
        <item x="2"/>
        <item x="10"/>
        <item x="14"/>
        <item m="1" x="17"/>
        <item t="default"/>
      </items>
    </pivotField>
    <pivotField compact="0" showAll="0">
      <items count="9">
        <item x="3"/>
        <item x="0"/>
        <item x="2"/>
        <item x="4"/>
        <item x="5"/>
        <item x="1"/>
        <item x="6"/>
        <item m="1" x="7"/>
        <item t="default"/>
      </items>
    </pivotField>
    <pivotField compact="0" showAll="0"/>
    <pivotField compact="0" numFmtId="1" showAll="0"/>
    <pivotField compact="0" showAll="0"/>
    <pivotField compact="0" numFmtId="1" showAll="0"/>
    <pivotField compact="0" showAll="0"/>
    <pivotField compact="0" numFmtId="1" showAll="0"/>
    <pivotField compact="0" numFmtId="1" showAll="0"/>
    <pivotField compact="0" showAll="0"/>
    <pivotField compact="0" numFmtId="2" showAll="0"/>
    <pivotField compact="0" numFmtId="2" showAll="0"/>
    <pivotField compact="0" numFmtId="165" showAll="0"/>
    <pivotField compact="0" numFmtId="165" showAll="0"/>
    <pivotField compact="0" showAll="0"/>
    <pivotField compact="0" numFmtId="165" showAll="0"/>
    <pivotField compact="0" numFmtId="165" showAll="0"/>
    <pivotField compact="0" showAll="0"/>
    <pivotField compact="0" numFmtId="165" showAll="0"/>
    <pivotField dataField="1" compact="0" numFmtId="165" showAll="0"/>
    <pivotField compact="0" numFmtId="165" showAll="0"/>
    <pivotField dataField="1" compact="0" numFmtId="165" showAll="0"/>
    <pivotField compact="0" numFmtId="165" showAll="0"/>
    <pivotField compact="0" numFmtId="165" showAll="0"/>
    <pivotField compact="0" numFmtId="164" showAll="0"/>
    <pivotField dataField="1" compact="0" numFmtId="164" showAll="0"/>
    <pivotField compact="0" numFmtId="166" showAll="0"/>
    <pivotField compact="0" numFmtId="166" showAll="0"/>
    <pivotField compact="0" numFmtId="1" showAll="0"/>
    <pivotField compact="0" numFmtId="1" showAll="0"/>
    <pivotField compact="0" showAll="0"/>
    <pivotField compact="0" numFmtId="2" showAll="0"/>
    <pivotField compact="0" showAll="0"/>
  </pivotFields>
  <rowFields count="1">
    <field x="20"/>
  </rowFields>
  <rowItems count="5">
    <i>
      <x/>
    </i>
    <i>
      <x v="1"/>
    </i>
    <i>
      <x v="2"/>
    </i>
    <i>
      <x v="6"/>
    </i>
    <i t="grand">
      <x/>
    </i>
  </rowItems>
  <colFields count="1">
    <field x="-2"/>
  </colFields>
  <colItems count="3">
    <i>
      <x/>
    </i>
    <i i="1">
      <x v="1"/>
    </i>
    <i i="2">
      <x v="2"/>
    </i>
  </colItems>
  <dataFields count="3">
    <dataField name="Suma de Huella_Carbono" fld="46" baseField="0" baseItem="0"/>
    <dataField name="Suma de Huella_Energetica" fld="48" baseField="0" baseItem="0"/>
    <dataField name="Suma de Huella_economica" fld="52" baseField="0" baseItem="0"/>
  </dataFields>
  <formats count="1">
    <format dxfId="84">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0.xml><?xml version="1.0" encoding="utf-8"?>
<pivotTableDefinition xmlns="http://schemas.openxmlformats.org/spreadsheetml/2006/main" xmlns:mc="http://schemas.openxmlformats.org/markup-compatibility/2006" xmlns:xr="http://schemas.microsoft.com/office/spreadsheetml/2014/revision" mc:Ignorable="xr" xr:uid="{00000000-0007-0000-0400-000003000000}" name="Distancia" cacheId="5" applyNumberFormats="0" applyBorderFormats="0" applyFontFormats="0" applyPatternFormats="0" applyAlignmentFormats="0" applyWidthHeightFormats="1" dataCaption="Valores" updatedVersion="6" minRefreshableVersion="3" useAutoFormatting="1" itemPrintTitles="1" createdVersion="6" indent="0" compact="0" outline="1" outlineData="1" compactData="0" multipleFieldFilters="0">
  <location ref="BZ404:CA410" firstHeaderRow="1" firstDataRow="1" firstDataCol="1"/>
  <pivotFields count="60">
    <pivotField compact="0" showAll="0"/>
    <pivotField compact="0" showAll="0">
      <items count="3">
        <item h="1" m="1" x="1"/>
        <item x="0"/>
        <item t="default"/>
      </items>
    </pivotField>
    <pivotField compact="0" showAll="0">
      <items count="6">
        <item x="1"/>
        <item x="0"/>
        <item x="2"/>
        <item x="3"/>
        <item m="1" x="4"/>
        <item t="default"/>
      </items>
    </pivotField>
    <pivotField compact="0" showAll="0"/>
    <pivotField compact="0" showAll="0">
      <items count="8">
        <item x="3"/>
        <item x="0"/>
        <item x="1"/>
        <item x="2"/>
        <item x="4"/>
        <item m="1" x="6"/>
        <item m="1" x="5"/>
        <item t="default"/>
      </items>
    </pivotField>
    <pivotField compact="0" showAll="0">
      <items count="8">
        <item x="2"/>
        <item x="3"/>
        <item x="4"/>
        <item x="1"/>
        <item x="0"/>
        <item m="1" x="6"/>
        <item m="1" x="5"/>
        <item t="default"/>
      </items>
    </pivotField>
    <pivotField compact="0" showAll="0">
      <items count="8">
        <item x="1"/>
        <item x="3"/>
        <item m="1" x="6"/>
        <item m="1" x="5"/>
        <item x="2"/>
        <item x="0"/>
        <item m="1" x="4"/>
        <item t="default"/>
      </items>
    </pivotField>
    <pivotField compact="0" showAll="0">
      <items count="8">
        <item x="2"/>
        <item x="3"/>
        <item x="0"/>
        <item x="1"/>
        <item x="5"/>
        <item x="4"/>
        <item m="1" x="6"/>
        <item t="default"/>
      </items>
    </pivotField>
    <pivotField compact="0" showAll="0">
      <items count="8">
        <item x="1"/>
        <item x="2"/>
        <item x="0"/>
        <item x="4"/>
        <item x="3"/>
        <item x="5"/>
        <item m="1" x="6"/>
        <item t="default"/>
      </items>
    </pivotField>
    <pivotField compact="0" showAll="0"/>
    <pivotField compact="0" showAll="0">
      <items count="22">
        <item x="18"/>
        <item x="16"/>
        <item x="19"/>
        <item x="9"/>
        <item x="3"/>
        <item x="0"/>
        <item x="12"/>
        <item x="7"/>
        <item x="11"/>
        <item x="17"/>
        <item x="10"/>
        <item x="8"/>
        <item x="6"/>
        <item x="5"/>
        <item x="14"/>
        <item x="4"/>
        <item x="2"/>
        <item x="1"/>
        <item x="13"/>
        <item x="15"/>
        <item m="1" x="20"/>
        <item t="default"/>
      </items>
    </pivotField>
    <pivotField compact="0" showAll="0">
      <items count="67">
        <item h="1" m="1" x="37"/>
        <item h="1" m="1" x="31"/>
        <item h="1" m="1" x="26"/>
        <item h="1" m="1" x="41"/>
        <item h="1" m="1" x="48"/>
        <item h="1" m="1" x="53"/>
        <item h="1" m="1" x="61"/>
        <item h="1" m="1" x="62"/>
        <item h="1" m="1" x="46"/>
        <item h="1" m="1" x="51"/>
        <item h="1" m="1" x="40"/>
        <item h="1" m="1" x="34"/>
        <item h="1" m="1" x="55"/>
        <item h="1" m="1" x="30"/>
        <item h="1" m="1" x="42"/>
        <item h="1" m="1" x="45"/>
        <item h="1" m="1" x="33"/>
        <item h="1" m="1" x="60"/>
        <item h="1" x="8"/>
        <item h="1" m="1" x="39"/>
        <item h="1" x="13"/>
        <item h="1" m="1" x="49"/>
        <item h="1" m="1" x="52"/>
        <item h="1" m="1" x="35"/>
        <item h="1" m="1" x="28"/>
        <item h="1" m="1" x="56"/>
        <item h="1" m="1" x="47"/>
        <item h="1" m="1" x="54"/>
        <item h="1" m="1" x="57"/>
        <item h="1" m="1" x="38"/>
        <item h="1" m="1" x="44"/>
        <item h="1" m="1" x="36"/>
        <item h="1" m="1" x="29"/>
        <item h="1" m="1" x="27"/>
        <item h="1" f="1" x="43"/>
        <item h="1" m="1" x="58"/>
        <item h="1" m="1" x="59"/>
        <item h="1" m="1" x="65"/>
        <item h="1" m="1" x="50"/>
        <item h="1" m="1" x="64"/>
        <item h="1" m="1" x="63"/>
        <item h="1" m="1" x="32"/>
        <item h="1" x="0"/>
        <item h="1" x="1"/>
        <item h="1" x="2"/>
        <item h="1" x="3"/>
        <item h="1" x="4"/>
        <item h="1" x="5"/>
        <item h="1" x="6"/>
        <item h="1" x="7"/>
        <item h="1" x="9"/>
        <item h="1" x="10"/>
        <item h="1" x="11"/>
        <item h="1" x="12"/>
        <item h="1" x="14"/>
        <item x="15"/>
        <item h="1" x="16"/>
        <item h="1" x="17"/>
        <item h="1" x="18"/>
        <item h="1" x="19"/>
        <item h="1" x="20"/>
        <item h="1" x="21"/>
        <item h="1" x="22"/>
        <item h="1" x="23"/>
        <item h="1" x="24"/>
        <item h="1" x="25"/>
        <item t="default"/>
      </items>
    </pivotField>
    <pivotField compact="0" numFmtId="18" showAll="0"/>
    <pivotField compact="0" numFmtId="18" showAll="0"/>
    <pivotField compact="0" showAll="0">
      <items count="23">
        <item m="1" x="19"/>
        <item x="13"/>
        <item x="18"/>
        <item x="0"/>
        <item x="7"/>
        <item m="1" x="21"/>
        <item x="14"/>
        <item x="6"/>
        <item x="8"/>
        <item x="9"/>
        <item x="12"/>
        <item x="10"/>
        <item x="11"/>
        <item x="16"/>
        <item x="17"/>
        <item x="15"/>
        <item x="4"/>
        <item x="2"/>
        <item x="3"/>
        <item x="1"/>
        <item x="5"/>
        <item m="1" x="20"/>
        <item t="default"/>
      </items>
    </pivotField>
    <pivotField compact="0" numFmtId="18" showAll="0"/>
    <pivotField compact="0" showAll="0">
      <items count="23">
        <item m="1" x="16"/>
        <item m="1" x="21"/>
        <item x="6"/>
        <item x="5"/>
        <item x="10"/>
        <item x="11"/>
        <item x="8"/>
        <item x="1"/>
        <item x="2"/>
        <item x="0"/>
        <item x="4"/>
        <item x="3"/>
        <item x="9"/>
        <item x="7"/>
        <item m="1" x="19"/>
        <item m="1" x="20"/>
        <item x="12"/>
        <item x="15"/>
        <item x="14"/>
        <item m="1" x="18"/>
        <item x="13"/>
        <item m="1" x="17"/>
        <item t="default"/>
      </items>
    </pivotField>
    <pivotField compact="0" numFmtId="18" showAll="0"/>
    <pivotField compact="0" showAll="0">
      <items count="16">
        <item m="1" x="14"/>
        <item x="6"/>
        <item x="4"/>
        <item x="7"/>
        <item x="0"/>
        <item x="5"/>
        <item x="3"/>
        <item x="10"/>
        <item x="11"/>
        <item x="1"/>
        <item x="8"/>
        <item x="13"/>
        <item x="2"/>
        <item x="9"/>
        <item x="12"/>
        <item t="default"/>
      </items>
    </pivotField>
    <pivotField compact="0" showAll="0"/>
    <pivotField compact="0" multipleItemSelectionAllowed="1" showAll="0">
      <items count="10">
        <item x="3"/>
        <item x="0"/>
        <item x="2"/>
        <item x="4"/>
        <item x="6"/>
        <item m="1" x="8"/>
        <item x="1"/>
        <item x="5"/>
        <item m="1" x="7"/>
        <item t="default"/>
      </items>
    </pivotField>
    <pivotField compact="0" showAll="0">
      <items count="19">
        <item x="0"/>
        <item x="2"/>
        <item x="3"/>
        <item x="9"/>
        <item x="10"/>
        <item x="6"/>
        <item x="5"/>
        <item x="4"/>
        <item x="7"/>
        <item x="13"/>
        <item x="15"/>
        <item x="1"/>
        <item x="14"/>
        <item x="12"/>
        <item x="11"/>
        <item x="8"/>
        <item x="16"/>
        <item m="1" x="17"/>
        <item t="default"/>
      </items>
    </pivotField>
    <pivotField compact="0" showAll="0">
      <items count="9">
        <item x="0"/>
        <item x="2"/>
        <item x="3"/>
        <item x="4"/>
        <item x="5"/>
        <item x="1"/>
        <item x="6"/>
        <item m="1" x="7"/>
        <item t="default"/>
      </items>
    </pivotField>
    <pivotField compact="0" showAll="0"/>
    <pivotField compact="0" showAll="0">
      <items count="20">
        <item x="6"/>
        <item x="16"/>
        <item x="3"/>
        <item x="9"/>
        <item x="0"/>
        <item x="15"/>
        <item x="5"/>
        <item x="4"/>
        <item x="14"/>
        <item x="13"/>
        <item m="1" x="18"/>
        <item x="1"/>
        <item x="8"/>
        <item x="7"/>
        <item x="11"/>
        <item x="2"/>
        <item x="10"/>
        <item x="12"/>
        <item m="1" x="17"/>
        <item t="default"/>
      </items>
    </pivotField>
    <pivotField compact="0" showAll="0">
      <items count="9">
        <item x="3"/>
        <item x="0"/>
        <item x="2"/>
        <item x="5"/>
        <item x="4"/>
        <item x="1"/>
        <item x="6"/>
        <item m="1" x="7"/>
        <item t="default"/>
      </items>
    </pivotField>
    <pivotField compact="0" showAll="0"/>
    <pivotField compact="0" showAll="0">
      <items count="20">
        <item x="6"/>
        <item x="16"/>
        <item x="4"/>
        <item x="9"/>
        <item x="0"/>
        <item x="15"/>
        <item x="5"/>
        <item x="3"/>
        <item x="7"/>
        <item x="13"/>
        <item x="12"/>
        <item x="1"/>
        <item x="11"/>
        <item x="8"/>
        <item m="1" x="18"/>
        <item x="2"/>
        <item x="10"/>
        <item x="14"/>
        <item m="1" x="17"/>
        <item t="default"/>
      </items>
    </pivotField>
    <pivotField compact="0" showAll="0">
      <items count="9">
        <item x="3"/>
        <item x="0"/>
        <item x="2"/>
        <item x="4"/>
        <item x="5"/>
        <item x="1"/>
        <item x="6"/>
        <item m="1" x="7"/>
        <item t="default"/>
      </items>
    </pivotField>
    <pivotField compact="0" showAll="0"/>
    <pivotField compact="0" numFmtId="1" showAll="0"/>
    <pivotField compact="0" showAll="0"/>
    <pivotField compact="0" numFmtId="1" showAll="0"/>
    <pivotField compact="0" showAll="0"/>
    <pivotField compact="0" numFmtId="1" showAll="0"/>
    <pivotField compact="0" numFmtId="1" showAll="0"/>
    <pivotField compact="0" showAll="0"/>
    <pivotField compact="0" numFmtId="2" showAll="0"/>
    <pivotField compact="0" numFmtId="2" showAll="0"/>
    <pivotField compact="0" numFmtId="165" showAll="0"/>
    <pivotField compact="0" numFmtId="165" showAll="0"/>
    <pivotField compact="0" showAll="0"/>
    <pivotField compact="0" numFmtId="165" showAll="0"/>
    <pivotField compact="0" numFmtId="165" showAll="0"/>
    <pivotField axis="axisRow" compact="0" showAll="0">
      <items count="7">
        <item x="1"/>
        <item x="3"/>
        <item x="0"/>
        <item x="2"/>
        <item x="4"/>
        <item m="1" x="5"/>
        <item t="default"/>
      </items>
    </pivotField>
    <pivotField compact="0" numFmtId="165" showAll="0"/>
    <pivotField compact="0" numFmtId="165" showAll="0"/>
    <pivotField compact="0" numFmtId="165" showAll="0"/>
    <pivotField compact="0" numFmtId="165" showAll="0"/>
    <pivotField compact="0" numFmtId="165" showAll="0"/>
    <pivotField compact="0" numFmtId="165" showAll="0"/>
    <pivotField compact="0" numFmtId="164" showAll="0"/>
    <pivotField compact="0" numFmtId="164" showAll="0"/>
    <pivotField compact="0" numFmtId="166" showAll="0"/>
    <pivotField compact="0" numFmtId="166" showAll="0"/>
    <pivotField compact="0" numFmtId="1" showAll="0"/>
    <pivotField compact="0" numFmtId="1" showAll="0"/>
    <pivotField compact="0" showAll="0"/>
    <pivotField dataField="1" compact="0" numFmtId="2" showAll="0"/>
    <pivotField compact="0" showAll="0"/>
  </pivotFields>
  <rowFields count="1">
    <field x="44"/>
  </rowFields>
  <rowItems count="6">
    <i>
      <x/>
    </i>
    <i>
      <x v="1"/>
    </i>
    <i>
      <x v="2"/>
    </i>
    <i>
      <x v="3"/>
    </i>
    <i>
      <x v="4"/>
    </i>
    <i t="grand">
      <x/>
    </i>
  </rowItems>
  <colItems count="1">
    <i/>
  </colItems>
  <dataFields count="1">
    <dataField name="Suma de Colaboradores" fld="58" baseField="0" baseItem="0" numFmtId="1"/>
  </dataFields>
  <formats count="1">
    <format dxfId="107">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0000000-0007-0000-0400-000004000000}" name="Distancia_Aux" cacheId="5" applyNumberFormats="0" applyBorderFormats="0" applyFontFormats="0" applyPatternFormats="0" applyAlignmentFormats="0" applyWidthHeightFormats="1" dataCaption="Valores" updatedVersion="6" minRefreshableVersion="3" useAutoFormatting="1" itemPrintTitles="1" createdVersion="6" indent="0" compact="0" outline="1" outlineData="1" compactData="0" multipleFieldFilters="0">
  <location ref="BZ394:CA397" firstHeaderRow="1" firstDataRow="1" firstDataCol="1"/>
  <pivotFields count="60">
    <pivotField compact="0" showAll="0"/>
    <pivotField compact="0" showAll="0">
      <items count="3">
        <item h="1" m="1" x="1"/>
        <item x="0"/>
        <item t="default"/>
      </items>
    </pivotField>
    <pivotField compact="0" showAll="0">
      <items count="6">
        <item x="1"/>
        <item x="0"/>
        <item x="2"/>
        <item x="3"/>
        <item m="1" x="4"/>
        <item t="default"/>
      </items>
    </pivotField>
    <pivotField compact="0" showAll="0"/>
    <pivotField compact="0" showAll="0">
      <items count="8">
        <item x="3"/>
        <item x="0"/>
        <item x="1"/>
        <item x="2"/>
        <item x="4"/>
        <item m="1" x="6"/>
        <item m="1" x="5"/>
        <item t="default"/>
      </items>
    </pivotField>
    <pivotField compact="0" showAll="0">
      <items count="8">
        <item x="2"/>
        <item x="3"/>
        <item x="4"/>
        <item x="1"/>
        <item x="0"/>
        <item m="1" x="6"/>
        <item m="1" x="5"/>
        <item t="default"/>
      </items>
    </pivotField>
    <pivotField compact="0" showAll="0">
      <items count="8">
        <item x="1"/>
        <item x="3"/>
        <item m="1" x="6"/>
        <item m="1" x="5"/>
        <item x="2"/>
        <item x="0"/>
        <item m="1" x="4"/>
        <item t="default"/>
      </items>
    </pivotField>
    <pivotField compact="0" showAll="0">
      <items count="8">
        <item x="2"/>
        <item x="3"/>
        <item x="0"/>
        <item x="1"/>
        <item x="5"/>
        <item x="4"/>
        <item m="1" x="6"/>
        <item t="default"/>
      </items>
    </pivotField>
    <pivotField compact="0" showAll="0">
      <items count="8">
        <item x="1"/>
        <item x="2"/>
        <item x="0"/>
        <item x="4"/>
        <item x="3"/>
        <item x="5"/>
        <item m="1" x="6"/>
        <item t="default"/>
      </items>
    </pivotField>
    <pivotField compact="0" showAll="0"/>
    <pivotField compact="0" showAll="0">
      <items count="22">
        <item x="18"/>
        <item x="16"/>
        <item x="19"/>
        <item x="9"/>
        <item x="3"/>
        <item x="0"/>
        <item x="12"/>
        <item x="7"/>
        <item x="11"/>
        <item x="17"/>
        <item x="10"/>
        <item x="8"/>
        <item x="6"/>
        <item x="5"/>
        <item x="14"/>
        <item x="4"/>
        <item x="2"/>
        <item x="1"/>
        <item x="13"/>
        <item x="15"/>
        <item m="1" x="20"/>
        <item t="default"/>
      </items>
    </pivotField>
    <pivotField compact="0" showAll="0">
      <items count="67">
        <item h="1" m="1" x="37"/>
        <item h="1" m="1" x="31"/>
        <item h="1" m="1" x="26"/>
        <item h="1" m="1" x="41"/>
        <item h="1" m="1" x="48"/>
        <item h="1" m="1" x="53"/>
        <item h="1" m="1" x="61"/>
        <item h="1" m="1" x="62"/>
        <item h="1" m="1" x="46"/>
        <item h="1" m="1" x="51"/>
        <item h="1" m="1" x="40"/>
        <item h="1" m="1" x="34"/>
        <item h="1" m="1" x="55"/>
        <item h="1" m="1" x="30"/>
        <item h="1" m="1" x="42"/>
        <item h="1" m="1" x="45"/>
        <item h="1" m="1" x="33"/>
        <item h="1" m="1" x="60"/>
        <item h="1" x="8"/>
        <item h="1" m="1" x="39"/>
        <item h="1" x="13"/>
        <item h="1" m="1" x="49"/>
        <item h="1" m="1" x="52"/>
        <item h="1" m="1" x="35"/>
        <item h="1" m="1" x="28"/>
        <item h="1" m="1" x="56"/>
        <item h="1" m="1" x="47"/>
        <item h="1" m="1" x="54"/>
        <item h="1" m="1" x="57"/>
        <item h="1" m="1" x="38"/>
        <item h="1" m="1" x="44"/>
        <item h="1" m="1" x="36"/>
        <item h="1" m="1" x="29"/>
        <item h="1" m="1" x="27"/>
        <item h="1" f="1" x="43"/>
        <item h="1" m="1" x="58"/>
        <item h="1" m="1" x="59"/>
        <item h="1" m="1" x="65"/>
        <item h="1" m="1" x="50"/>
        <item h="1" m="1" x="64"/>
        <item h="1" m="1" x="63"/>
        <item h="1" m="1" x="32"/>
        <item h="1" x="0"/>
        <item h="1" x="1"/>
        <item h="1" x="2"/>
        <item h="1" x="3"/>
        <item h="1" x="4"/>
        <item h="1" x="5"/>
        <item h="1" x="6"/>
        <item h="1" x="7"/>
        <item h="1" x="9"/>
        <item h="1" x="10"/>
        <item h="1" x="11"/>
        <item h="1" x="12"/>
        <item h="1" x="14"/>
        <item x="15"/>
        <item h="1" x="16"/>
        <item h="1" x="17"/>
        <item h="1" x="18"/>
        <item h="1" x="19"/>
        <item h="1" x="20"/>
        <item h="1" x="21"/>
        <item h="1" x="22"/>
        <item h="1" x="23"/>
        <item h="1" x="24"/>
        <item h="1" x="25"/>
        <item t="default"/>
      </items>
    </pivotField>
    <pivotField compact="0" numFmtId="18" showAll="0"/>
    <pivotField compact="0" numFmtId="18" showAll="0"/>
    <pivotField compact="0" showAll="0">
      <items count="23">
        <item m="1" x="19"/>
        <item x="13"/>
        <item x="18"/>
        <item x="0"/>
        <item x="7"/>
        <item m="1" x="21"/>
        <item x="14"/>
        <item x="6"/>
        <item x="8"/>
        <item x="9"/>
        <item x="12"/>
        <item x="10"/>
        <item x="11"/>
        <item x="16"/>
        <item x="17"/>
        <item x="15"/>
        <item x="4"/>
        <item x="2"/>
        <item x="3"/>
        <item x="1"/>
        <item x="5"/>
        <item m="1" x="20"/>
        <item t="default"/>
      </items>
    </pivotField>
    <pivotField compact="0" numFmtId="18" showAll="0"/>
    <pivotField compact="0" showAll="0">
      <items count="23">
        <item m="1" x="16"/>
        <item m="1" x="21"/>
        <item x="6"/>
        <item x="5"/>
        <item x="10"/>
        <item x="11"/>
        <item x="8"/>
        <item x="1"/>
        <item x="2"/>
        <item x="0"/>
        <item x="4"/>
        <item x="3"/>
        <item x="9"/>
        <item x="7"/>
        <item m="1" x="19"/>
        <item m="1" x="20"/>
        <item x="12"/>
        <item x="15"/>
        <item x="14"/>
        <item m="1" x="18"/>
        <item x="13"/>
        <item m="1" x="17"/>
        <item t="default"/>
      </items>
    </pivotField>
    <pivotField compact="0" numFmtId="18" showAll="0"/>
    <pivotField compact="0" showAll="0">
      <items count="16">
        <item m="1" x="14"/>
        <item x="6"/>
        <item x="4"/>
        <item x="7"/>
        <item x="0"/>
        <item x="5"/>
        <item x="3"/>
        <item x="10"/>
        <item x="11"/>
        <item x="1"/>
        <item x="8"/>
        <item x="13"/>
        <item x="2"/>
        <item x="9"/>
        <item x="12"/>
        <item t="default"/>
      </items>
    </pivotField>
    <pivotField compact="0" showAll="0"/>
    <pivotField compact="0" multipleItemSelectionAllowed="1" showAll="0">
      <items count="10">
        <item x="3"/>
        <item x="0"/>
        <item x="2"/>
        <item x="4"/>
        <item x="6"/>
        <item m="1" x="8"/>
        <item x="1"/>
        <item x="5"/>
        <item m="1" x="7"/>
        <item t="default"/>
      </items>
    </pivotField>
    <pivotField compact="0" showAll="0">
      <items count="19">
        <item x="0"/>
        <item x="2"/>
        <item x="3"/>
        <item x="9"/>
        <item x="10"/>
        <item x="6"/>
        <item x="5"/>
        <item x="4"/>
        <item x="7"/>
        <item x="13"/>
        <item x="15"/>
        <item x="1"/>
        <item x="14"/>
        <item x="12"/>
        <item x="11"/>
        <item x="8"/>
        <item x="16"/>
        <item m="1" x="17"/>
        <item t="default"/>
      </items>
    </pivotField>
    <pivotField compact="0" showAll="0">
      <items count="9">
        <item x="0"/>
        <item x="2"/>
        <item x="3"/>
        <item x="4"/>
        <item x="5"/>
        <item x="1"/>
        <item x="6"/>
        <item m="1" x="7"/>
        <item t="default"/>
      </items>
    </pivotField>
    <pivotField compact="0" showAll="0"/>
    <pivotField compact="0" showAll="0">
      <items count="20">
        <item x="6"/>
        <item x="16"/>
        <item x="3"/>
        <item x="9"/>
        <item x="0"/>
        <item x="15"/>
        <item x="5"/>
        <item x="4"/>
        <item x="14"/>
        <item x="13"/>
        <item m="1" x="18"/>
        <item x="1"/>
        <item x="8"/>
        <item x="7"/>
        <item x="11"/>
        <item x="2"/>
        <item x="10"/>
        <item x="12"/>
        <item m="1" x="17"/>
        <item t="default"/>
      </items>
    </pivotField>
    <pivotField compact="0" showAll="0">
      <items count="9">
        <item x="3"/>
        <item x="0"/>
        <item x="2"/>
        <item x="5"/>
        <item x="4"/>
        <item x="1"/>
        <item x="6"/>
        <item m="1" x="7"/>
        <item t="default"/>
      </items>
    </pivotField>
    <pivotField compact="0" showAll="0"/>
    <pivotField compact="0" showAll="0">
      <items count="20">
        <item x="6"/>
        <item x="16"/>
        <item x="4"/>
        <item x="9"/>
        <item x="0"/>
        <item x="15"/>
        <item x="5"/>
        <item x="3"/>
        <item x="7"/>
        <item x="13"/>
        <item x="12"/>
        <item x="1"/>
        <item x="11"/>
        <item x="8"/>
        <item m="1" x="18"/>
        <item x="2"/>
        <item x="10"/>
        <item x="14"/>
        <item m="1" x="17"/>
        <item t="default"/>
      </items>
    </pivotField>
    <pivotField compact="0" showAll="0">
      <items count="9">
        <item x="3"/>
        <item x="0"/>
        <item x="2"/>
        <item x="4"/>
        <item x="5"/>
        <item x="1"/>
        <item x="6"/>
        <item m="1" x="7"/>
        <item t="default"/>
      </items>
    </pivotField>
    <pivotField compact="0" showAll="0"/>
    <pivotField compact="0" numFmtId="1" showAll="0"/>
    <pivotField compact="0" showAll="0"/>
    <pivotField compact="0" numFmtId="1" showAll="0"/>
    <pivotField compact="0" showAll="0"/>
    <pivotField compact="0" numFmtId="1" showAll="0"/>
    <pivotField compact="0" numFmtId="1" showAll="0"/>
    <pivotField compact="0" showAll="0"/>
    <pivotField compact="0" numFmtId="2" showAll="0"/>
    <pivotField compact="0" numFmtId="2" showAll="0"/>
    <pivotField compact="0" numFmtId="165" showAll="0"/>
    <pivotField compact="0" numFmtId="165" showAll="0"/>
    <pivotField axis="axisRow" compact="0" showAll="0">
      <items count="8">
        <item x="0"/>
        <item x="3"/>
        <item x="1"/>
        <item x="5"/>
        <item x="4"/>
        <item x="2"/>
        <item m="1" x="6"/>
        <item t="default"/>
      </items>
    </pivotField>
    <pivotField compact="0" numFmtId="165" showAll="0"/>
    <pivotField compact="0" numFmtId="165" showAll="0"/>
    <pivotField compact="0" showAll="0"/>
    <pivotField compact="0" numFmtId="165" showAll="0"/>
    <pivotField compact="0" numFmtId="165" showAll="0"/>
    <pivotField compact="0" numFmtId="165" showAll="0"/>
    <pivotField compact="0" numFmtId="165" showAll="0"/>
    <pivotField compact="0" numFmtId="165" showAll="0"/>
    <pivotField compact="0" numFmtId="165" showAll="0"/>
    <pivotField compact="0" numFmtId="164" showAll="0"/>
    <pivotField compact="0" numFmtId="164" showAll="0"/>
    <pivotField compact="0" numFmtId="166" showAll="0"/>
    <pivotField compact="0" numFmtId="166" showAll="0"/>
    <pivotField compact="0" numFmtId="1" showAll="0"/>
    <pivotField compact="0" numFmtId="1" showAll="0"/>
    <pivotField compact="0" showAll="0"/>
    <pivotField dataField="1" compact="0" numFmtId="2" showAll="0"/>
    <pivotField compact="0" showAll="0"/>
  </pivotFields>
  <rowFields count="1">
    <field x="41"/>
  </rowFields>
  <rowItems count="3">
    <i>
      <x/>
    </i>
    <i>
      <x v="1"/>
    </i>
    <i t="grand">
      <x/>
    </i>
  </rowItems>
  <colItems count="1">
    <i/>
  </colItems>
  <dataFields count="1">
    <dataField name="Suma de Colaboradores" fld="58" baseField="0" baseItem="0" numFmtId="1"/>
  </dataFields>
  <formats count="1">
    <format dxfId="85">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00000000-0007-0000-0400-000009000000}" name="Etnia" cacheId="5" applyNumberFormats="0" applyBorderFormats="0" applyFontFormats="0" applyPatternFormats="0" applyAlignmentFormats="0" applyWidthHeightFormats="1" dataCaption="Valores" updatedVersion="6" minRefreshableVersion="3" useAutoFormatting="1" itemPrintTitles="1" createdVersion="6" indent="0" compact="0" outline="1" outlineData="1" compactData="0" multipleFieldFilters="0">
  <location ref="CA66:CC71" firstHeaderRow="1" firstDataRow="1" firstDataCol="2"/>
  <pivotFields count="60">
    <pivotField compact="0" showAll="0"/>
    <pivotField compact="0" showAll="0">
      <items count="3">
        <item h="1" m="1" x="1"/>
        <item x="0"/>
        <item t="default"/>
      </items>
    </pivotField>
    <pivotField compact="0" showAll="0">
      <items count="6">
        <item x="1"/>
        <item x="0"/>
        <item x="2"/>
        <item x="3"/>
        <item m="1" x="4"/>
        <item t="default"/>
      </items>
    </pivotField>
    <pivotField compact="0" showAll="0"/>
    <pivotField compact="0" showAll="0">
      <items count="8">
        <item x="3"/>
        <item x="0"/>
        <item x="1"/>
        <item x="2"/>
        <item x="4"/>
        <item m="1" x="6"/>
        <item m="1" x="5"/>
        <item t="default"/>
      </items>
    </pivotField>
    <pivotField axis="axisRow" compact="0" showAll="0">
      <items count="8">
        <item x="2"/>
        <item x="3"/>
        <item x="4"/>
        <item x="1"/>
        <item x="0"/>
        <item m="1" x="6"/>
        <item m="1" x="5"/>
        <item t="default"/>
      </items>
    </pivotField>
    <pivotField axis="axisRow" compact="0" showAll="0">
      <items count="8">
        <item x="1"/>
        <item x="3"/>
        <item x="2"/>
        <item x="0"/>
        <item m="1" x="5"/>
        <item m="1" x="6"/>
        <item m="1" x="4"/>
        <item t="default"/>
      </items>
    </pivotField>
    <pivotField compact="0" showAll="0">
      <items count="8">
        <item x="2"/>
        <item x="3"/>
        <item x="0"/>
        <item x="1"/>
        <item x="5"/>
        <item x="4"/>
        <item m="1" x="6"/>
        <item t="default"/>
      </items>
    </pivotField>
    <pivotField compact="0" showAll="0">
      <items count="8">
        <item x="1"/>
        <item x="2"/>
        <item x="0"/>
        <item x="4"/>
        <item x="3"/>
        <item x="5"/>
        <item m="1" x="6"/>
        <item t="default"/>
      </items>
    </pivotField>
    <pivotField compact="0" showAll="0"/>
    <pivotField compact="0" showAll="0">
      <items count="22">
        <item x="18"/>
        <item x="16"/>
        <item x="19"/>
        <item x="9"/>
        <item x="3"/>
        <item x="0"/>
        <item x="12"/>
        <item x="7"/>
        <item x="11"/>
        <item x="17"/>
        <item x="10"/>
        <item x="8"/>
        <item x="6"/>
        <item x="5"/>
        <item x="14"/>
        <item x="4"/>
        <item x="2"/>
        <item x="1"/>
        <item x="13"/>
        <item x="15"/>
        <item m="1" x="20"/>
        <item t="default"/>
      </items>
    </pivotField>
    <pivotField compact="0" showAll="0">
      <items count="67">
        <item h="1" m="1" x="37"/>
        <item h="1" m="1" x="31"/>
        <item h="1" m="1" x="26"/>
        <item h="1" m="1" x="41"/>
        <item h="1" m="1" x="48"/>
        <item h="1" m="1" x="53"/>
        <item h="1" m="1" x="61"/>
        <item h="1" m="1" x="62"/>
        <item h="1" m="1" x="46"/>
        <item h="1" m="1" x="51"/>
        <item h="1" m="1" x="40"/>
        <item h="1" m="1" x="34"/>
        <item h="1" m="1" x="55"/>
        <item h="1" m="1" x="30"/>
        <item h="1" m="1" x="42"/>
        <item h="1" m="1" x="45"/>
        <item h="1" m="1" x="33"/>
        <item h="1" m="1" x="60"/>
        <item h="1" x="8"/>
        <item h="1" m="1" x="39"/>
        <item h="1" x="13"/>
        <item h="1" m="1" x="49"/>
        <item h="1" m="1" x="52"/>
        <item h="1" m="1" x="35"/>
        <item h="1" m="1" x="28"/>
        <item h="1" m="1" x="56"/>
        <item h="1" m="1" x="47"/>
        <item h="1" m="1" x="54"/>
        <item h="1" m="1" x="57"/>
        <item h="1" m="1" x="38"/>
        <item h="1" m="1" x="44"/>
        <item h="1" m="1" x="36"/>
        <item h="1" m="1" x="29"/>
        <item h="1" m="1" x="27"/>
        <item h="1" f="1" x="43"/>
        <item h="1" m="1" x="58"/>
        <item h="1" m="1" x="59"/>
        <item h="1" m="1" x="65"/>
        <item h="1" m="1" x="50"/>
        <item h="1" m="1" x="64"/>
        <item h="1" m="1" x="63"/>
        <item h="1" m="1" x="32"/>
        <item h="1" x="0"/>
        <item h="1" x="1"/>
        <item h="1" x="2"/>
        <item h="1" x="3"/>
        <item h="1" x="4"/>
        <item h="1" x="5"/>
        <item h="1" x="6"/>
        <item h="1" x="7"/>
        <item h="1" x="9"/>
        <item h="1" x="10"/>
        <item h="1" x="11"/>
        <item h="1" x="12"/>
        <item h="1" x="14"/>
        <item x="15"/>
        <item h="1" x="16"/>
        <item h="1" x="17"/>
        <item h="1" x="18"/>
        <item h="1" x="19"/>
        <item h="1" x="20"/>
        <item h="1" x="21"/>
        <item h="1" x="22"/>
        <item h="1" x="23"/>
        <item h="1" x="24"/>
        <item h="1" x="25"/>
        <item t="default"/>
      </items>
    </pivotField>
    <pivotField compact="0" numFmtId="18" showAll="0"/>
    <pivotField compact="0" numFmtId="18" showAll="0"/>
    <pivotField compact="0" showAll="0">
      <items count="23">
        <item m="1" x="19"/>
        <item x="13"/>
        <item x="18"/>
        <item x="0"/>
        <item x="7"/>
        <item m="1" x="21"/>
        <item x="14"/>
        <item x="6"/>
        <item x="8"/>
        <item x="9"/>
        <item x="12"/>
        <item x="10"/>
        <item x="11"/>
        <item x="16"/>
        <item x="17"/>
        <item x="15"/>
        <item x="4"/>
        <item x="2"/>
        <item x="3"/>
        <item x="1"/>
        <item x="5"/>
        <item m="1" x="20"/>
        <item t="default"/>
      </items>
    </pivotField>
    <pivotField compact="0" numFmtId="18" showAll="0"/>
    <pivotField compact="0" showAll="0">
      <items count="23">
        <item m="1" x="16"/>
        <item m="1" x="21"/>
        <item x="6"/>
        <item x="5"/>
        <item x="10"/>
        <item x="11"/>
        <item x="8"/>
        <item x="1"/>
        <item x="2"/>
        <item x="0"/>
        <item x="4"/>
        <item x="3"/>
        <item x="9"/>
        <item x="7"/>
        <item m="1" x="19"/>
        <item m="1" x="20"/>
        <item x="12"/>
        <item x="15"/>
        <item x="14"/>
        <item m="1" x="18"/>
        <item x="13"/>
        <item m="1" x="17"/>
        <item t="default"/>
      </items>
    </pivotField>
    <pivotField compact="0" numFmtId="18" showAll="0"/>
    <pivotField compact="0" showAll="0">
      <items count="16">
        <item m="1" x="14"/>
        <item x="6"/>
        <item x="4"/>
        <item x="7"/>
        <item x="0"/>
        <item x="5"/>
        <item x="3"/>
        <item x="10"/>
        <item x="11"/>
        <item x="1"/>
        <item x="8"/>
        <item x="13"/>
        <item x="2"/>
        <item x="9"/>
        <item x="12"/>
        <item t="default"/>
      </items>
    </pivotField>
    <pivotField compact="0" showAll="0"/>
    <pivotField compact="0" showAll="0">
      <items count="10">
        <item x="3"/>
        <item x="0"/>
        <item x="2"/>
        <item x="4"/>
        <item x="6"/>
        <item m="1" x="8"/>
        <item x="1"/>
        <item x="5"/>
        <item m="1" x="7"/>
        <item t="default"/>
      </items>
    </pivotField>
    <pivotField compact="0" showAll="0">
      <items count="19">
        <item x="0"/>
        <item x="2"/>
        <item x="3"/>
        <item x="9"/>
        <item x="10"/>
        <item x="6"/>
        <item x="5"/>
        <item x="4"/>
        <item x="7"/>
        <item x="13"/>
        <item x="15"/>
        <item x="1"/>
        <item x="14"/>
        <item x="12"/>
        <item x="11"/>
        <item x="8"/>
        <item x="16"/>
        <item m="1" x="17"/>
        <item t="default"/>
      </items>
    </pivotField>
    <pivotField compact="0" showAll="0">
      <items count="9">
        <item x="0"/>
        <item x="2"/>
        <item x="3"/>
        <item x="4"/>
        <item x="5"/>
        <item x="1"/>
        <item x="6"/>
        <item m="1" x="7"/>
        <item t="default"/>
      </items>
    </pivotField>
    <pivotField compact="0" showAll="0"/>
    <pivotField compact="0" showAll="0">
      <items count="20">
        <item x="6"/>
        <item x="16"/>
        <item x="3"/>
        <item x="9"/>
        <item x="0"/>
        <item x="15"/>
        <item x="5"/>
        <item x="4"/>
        <item x="14"/>
        <item x="13"/>
        <item m="1" x="18"/>
        <item x="1"/>
        <item x="8"/>
        <item x="7"/>
        <item x="11"/>
        <item x="2"/>
        <item x="10"/>
        <item x="12"/>
        <item m="1" x="17"/>
        <item t="default"/>
      </items>
    </pivotField>
    <pivotField compact="0" showAll="0">
      <items count="9">
        <item x="3"/>
        <item x="0"/>
        <item x="2"/>
        <item x="5"/>
        <item x="4"/>
        <item x="1"/>
        <item x="6"/>
        <item m="1" x="7"/>
        <item t="default"/>
      </items>
    </pivotField>
    <pivotField compact="0" showAll="0"/>
    <pivotField compact="0" showAll="0">
      <items count="20">
        <item x="6"/>
        <item x="16"/>
        <item x="4"/>
        <item x="9"/>
        <item x="0"/>
        <item x="15"/>
        <item x="5"/>
        <item x="3"/>
        <item x="7"/>
        <item x="13"/>
        <item x="12"/>
        <item x="1"/>
        <item x="11"/>
        <item x="8"/>
        <item m="1" x="18"/>
        <item x="2"/>
        <item x="10"/>
        <item x="14"/>
        <item m="1" x="17"/>
        <item t="default"/>
      </items>
    </pivotField>
    <pivotField compact="0" showAll="0">
      <items count="9">
        <item x="3"/>
        <item x="0"/>
        <item x="2"/>
        <item x="4"/>
        <item x="5"/>
        <item x="1"/>
        <item x="6"/>
        <item m="1" x="7"/>
        <item t="default"/>
      </items>
    </pivotField>
    <pivotField compact="0" showAll="0"/>
    <pivotField compact="0" numFmtId="1" showAll="0"/>
    <pivotField compact="0" showAll="0"/>
    <pivotField compact="0" numFmtId="1" showAll="0"/>
    <pivotField compact="0" showAll="0"/>
    <pivotField compact="0" numFmtId="1" showAll="0"/>
    <pivotField compact="0" numFmtId="1" showAll="0"/>
    <pivotField compact="0" showAll="0"/>
    <pivotField compact="0" numFmtId="2" showAll="0"/>
    <pivotField compact="0" numFmtId="2" showAll="0"/>
    <pivotField compact="0" numFmtId="165" showAll="0"/>
    <pivotField compact="0" numFmtId="165" showAll="0"/>
    <pivotField compact="0" showAll="0"/>
    <pivotField compact="0" numFmtId="165" showAll="0"/>
    <pivotField compact="0" numFmtId="165" showAll="0"/>
    <pivotField compact="0" showAll="0"/>
    <pivotField compact="0" numFmtId="165" showAll="0"/>
    <pivotField compact="0" numFmtId="165" showAll="0"/>
    <pivotField compact="0" numFmtId="165" showAll="0"/>
    <pivotField compact="0" numFmtId="165" showAll="0"/>
    <pivotField compact="0" numFmtId="165" showAll="0"/>
    <pivotField compact="0" numFmtId="165" showAll="0"/>
    <pivotField compact="0" numFmtId="164" showAll="0"/>
    <pivotField compact="0" numFmtId="164" showAll="0"/>
    <pivotField compact="0" numFmtId="166" showAll="0"/>
    <pivotField compact="0" numFmtId="166" showAll="0"/>
    <pivotField compact="0" numFmtId="1" showAll="0"/>
    <pivotField compact="0" numFmtId="1" showAll="0"/>
    <pivotField compact="0" showAll="0"/>
    <pivotField dataField="1" compact="0" numFmtId="2" showAll="0"/>
    <pivotField compact="0" showAll="0"/>
  </pivotFields>
  <rowFields count="2">
    <field x="5"/>
    <field x="6"/>
  </rowFields>
  <rowItems count="5">
    <i>
      <x v="1"/>
    </i>
    <i r="1">
      <x v="3"/>
    </i>
    <i>
      <x v="4"/>
    </i>
    <i r="1">
      <x v="3"/>
    </i>
    <i t="grand">
      <x/>
    </i>
  </rowItems>
  <colItems count="1">
    <i/>
  </colItems>
  <dataFields count="1">
    <dataField name="Suma de Colaboradores" fld="58" baseField="0" baseItem="0" numFmtId="1"/>
  </dataFields>
  <formats count="1">
    <format dxfId="86">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00000000-0007-0000-0400-000007000000}" name="Duracion_Auxiliar" cacheId="5" applyNumberFormats="0" applyBorderFormats="0" applyFontFormats="0" applyPatternFormats="0" applyAlignmentFormats="0" applyWidthHeightFormats="1" dataCaption="Valores" updatedVersion="6" minRefreshableVersion="3" useAutoFormatting="1" itemPrintTitles="1" createdVersion="6" indent="0" compact="0" outline="1" outlineData="1" compactData="0" multipleFieldFilters="0">
  <location ref="BZ376:CA379" firstHeaderRow="1" firstDataRow="1" firstDataCol="1"/>
  <pivotFields count="60">
    <pivotField compact="0" showAll="0"/>
    <pivotField compact="0" showAll="0">
      <items count="3">
        <item h="1" m="1" x="1"/>
        <item x="0"/>
        <item t="default"/>
      </items>
    </pivotField>
    <pivotField compact="0" showAll="0">
      <items count="6">
        <item x="1"/>
        <item x="0"/>
        <item x="2"/>
        <item x="3"/>
        <item m="1" x="4"/>
        <item t="default"/>
      </items>
    </pivotField>
    <pivotField compact="0" showAll="0"/>
    <pivotField compact="0" showAll="0">
      <items count="8">
        <item x="3"/>
        <item x="0"/>
        <item x="1"/>
        <item x="2"/>
        <item x="4"/>
        <item m="1" x="6"/>
        <item m="1" x="5"/>
        <item t="default"/>
      </items>
    </pivotField>
    <pivotField compact="0" showAll="0">
      <items count="8">
        <item x="2"/>
        <item x="3"/>
        <item x="4"/>
        <item x="1"/>
        <item x="0"/>
        <item m="1" x="6"/>
        <item m="1" x="5"/>
        <item t="default"/>
      </items>
    </pivotField>
    <pivotField compact="0" showAll="0">
      <items count="8">
        <item x="1"/>
        <item x="3"/>
        <item m="1" x="6"/>
        <item m="1" x="5"/>
        <item x="2"/>
        <item x="0"/>
        <item m="1" x="4"/>
        <item t="default"/>
      </items>
    </pivotField>
    <pivotField compact="0" showAll="0">
      <items count="8">
        <item x="2"/>
        <item x="3"/>
        <item x="0"/>
        <item x="1"/>
        <item x="5"/>
        <item x="4"/>
        <item m="1" x="6"/>
        <item t="default"/>
      </items>
    </pivotField>
    <pivotField compact="0" showAll="0">
      <items count="8">
        <item x="1"/>
        <item x="2"/>
        <item x="0"/>
        <item x="4"/>
        <item x="3"/>
        <item x="5"/>
        <item m="1" x="6"/>
        <item t="default"/>
      </items>
    </pivotField>
    <pivotField compact="0" showAll="0"/>
    <pivotField compact="0" showAll="0">
      <items count="22">
        <item x="18"/>
        <item x="16"/>
        <item x="19"/>
        <item x="9"/>
        <item x="3"/>
        <item x="0"/>
        <item x="12"/>
        <item x="7"/>
        <item x="11"/>
        <item x="17"/>
        <item x="10"/>
        <item x="8"/>
        <item x="6"/>
        <item x="5"/>
        <item x="14"/>
        <item x="4"/>
        <item x="2"/>
        <item x="1"/>
        <item x="13"/>
        <item x="15"/>
        <item m="1" x="20"/>
        <item t="default"/>
      </items>
    </pivotField>
    <pivotField compact="0" showAll="0">
      <items count="67">
        <item h="1" m="1" x="37"/>
        <item h="1" m="1" x="31"/>
        <item h="1" m="1" x="26"/>
        <item h="1" m="1" x="41"/>
        <item h="1" m="1" x="48"/>
        <item h="1" m="1" x="53"/>
        <item h="1" m="1" x="61"/>
        <item h="1" m="1" x="62"/>
        <item h="1" m="1" x="46"/>
        <item h="1" m="1" x="51"/>
        <item h="1" m="1" x="40"/>
        <item h="1" m="1" x="34"/>
        <item h="1" m="1" x="55"/>
        <item h="1" m="1" x="30"/>
        <item h="1" m="1" x="42"/>
        <item h="1" m="1" x="45"/>
        <item h="1" m="1" x="33"/>
        <item h="1" m="1" x="60"/>
        <item h="1" x="8"/>
        <item h="1" m="1" x="39"/>
        <item h="1" x="13"/>
        <item h="1" m="1" x="49"/>
        <item h="1" m="1" x="52"/>
        <item h="1" m="1" x="35"/>
        <item h="1" m="1" x="28"/>
        <item h="1" m="1" x="56"/>
        <item h="1" m="1" x="47"/>
        <item h="1" m="1" x="54"/>
        <item h="1" m="1" x="57"/>
        <item h="1" m="1" x="38"/>
        <item h="1" m="1" x="44"/>
        <item h="1" m="1" x="36"/>
        <item h="1" m="1" x="29"/>
        <item h="1" m="1" x="27"/>
        <item h="1" f="1" x="43"/>
        <item h="1" m="1" x="58"/>
        <item h="1" m="1" x="59"/>
        <item h="1" m="1" x="65"/>
        <item h="1" m="1" x="50"/>
        <item h="1" m="1" x="64"/>
        <item h="1" m="1" x="63"/>
        <item h="1" m="1" x="32"/>
        <item h="1" x="0"/>
        <item h="1" x="1"/>
        <item h="1" x="2"/>
        <item h="1" x="3"/>
        <item h="1" x="4"/>
        <item h="1" x="5"/>
        <item h="1" x="6"/>
        <item h="1" x="7"/>
        <item h="1" x="9"/>
        <item h="1" x="10"/>
        <item h="1" x="11"/>
        <item h="1" x="12"/>
        <item h="1" x="14"/>
        <item x="15"/>
        <item h="1" x="16"/>
        <item h="1" x="17"/>
        <item h="1" x="18"/>
        <item h="1" x="19"/>
        <item h="1" x="20"/>
        <item h="1" x="21"/>
        <item h="1" x="22"/>
        <item h="1" x="23"/>
        <item h="1" x="24"/>
        <item h="1" x="25"/>
        <item t="default"/>
      </items>
    </pivotField>
    <pivotField compact="0" numFmtId="18" showAll="0"/>
    <pivotField compact="0" numFmtId="18" showAll="0"/>
    <pivotField compact="0" showAll="0">
      <items count="23">
        <item m="1" x="19"/>
        <item x="13"/>
        <item x="18"/>
        <item x="0"/>
        <item x="7"/>
        <item m="1" x="21"/>
        <item x="14"/>
        <item x="6"/>
        <item x="8"/>
        <item x="9"/>
        <item x="12"/>
        <item x="10"/>
        <item x="11"/>
        <item x="16"/>
        <item x="17"/>
        <item x="15"/>
        <item x="4"/>
        <item x="2"/>
        <item x="3"/>
        <item x="1"/>
        <item x="5"/>
        <item m="1" x="20"/>
        <item t="default"/>
      </items>
    </pivotField>
    <pivotField compact="0" numFmtId="18" showAll="0"/>
    <pivotField compact="0" showAll="0">
      <items count="23">
        <item m="1" x="16"/>
        <item m="1" x="21"/>
        <item x="6"/>
        <item x="5"/>
        <item x="10"/>
        <item x="11"/>
        <item x="8"/>
        <item x="1"/>
        <item x="2"/>
        <item x="0"/>
        <item x="4"/>
        <item x="3"/>
        <item x="9"/>
        <item x="7"/>
        <item m="1" x="19"/>
        <item m="1" x="20"/>
        <item x="12"/>
        <item x="15"/>
        <item x="14"/>
        <item m="1" x="18"/>
        <item x="13"/>
        <item m="1" x="17"/>
        <item t="default"/>
      </items>
    </pivotField>
    <pivotField compact="0" numFmtId="18" showAll="0"/>
    <pivotField compact="0" showAll="0">
      <items count="16">
        <item m="1" x="14"/>
        <item x="6"/>
        <item x="4"/>
        <item x="7"/>
        <item x="0"/>
        <item x="5"/>
        <item x="3"/>
        <item x="10"/>
        <item x="11"/>
        <item x="1"/>
        <item x="8"/>
        <item x="13"/>
        <item x="2"/>
        <item x="9"/>
        <item x="12"/>
        <item t="default"/>
      </items>
    </pivotField>
    <pivotField compact="0" showAll="0"/>
    <pivotField compact="0" multipleItemSelectionAllowed="1" showAll="0">
      <items count="10">
        <item x="3"/>
        <item x="0"/>
        <item x="2"/>
        <item x="4"/>
        <item x="6"/>
        <item m="1" x="8"/>
        <item x="1"/>
        <item x="5"/>
        <item m="1" x="7"/>
        <item t="default"/>
      </items>
    </pivotField>
    <pivotField compact="0" showAll="0">
      <items count="19">
        <item x="0"/>
        <item x="2"/>
        <item x="3"/>
        <item x="9"/>
        <item x="10"/>
        <item x="6"/>
        <item x="5"/>
        <item x="4"/>
        <item x="7"/>
        <item x="13"/>
        <item x="15"/>
        <item x="1"/>
        <item x="14"/>
        <item x="12"/>
        <item x="11"/>
        <item x="8"/>
        <item x="16"/>
        <item m="1" x="17"/>
        <item t="default"/>
      </items>
    </pivotField>
    <pivotField compact="0" showAll="0">
      <items count="9">
        <item x="0"/>
        <item x="2"/>
        <item x="3"/>
        <item x="4"/>
        <item x="5"/>
        <item x="1"/>
        <item x="6"/>
        <item m="1" x="7"/>
        <item t="default"/>
      </items>
    </pivotField>
    <pivotField compact="0" showAll="0"/>
    <pivotField compact="0" showAll="0">
      <items count="20">
        <item x="6"/>
        <item x="16"/>
        <item x="3"/>
        <item x="9"/>
        <item x="0"/>
        <item x="15"/>
        <item x="5"/>
        <item x="4"/>
        <item x="14"/>
        <item x="13"/>
        <item m="1" x="18"/>
        <item x="1"/>
        <item x="8"/>
        <item x="7"/>
        <item x="11"/>
        <item x="2"/>
        <item x="10"/>
        <item x="12"/>
        <item m="1" x="17"/>
        <item t="default"/>
      </items>
    </pivotField>
    <pivotField compact="0" showAll="0">
      <items count="9">
        <item x="3"/>
        <item x="0"/>
        <item x="2"/>
        <item x="5"/>
        <item x="4"/>
        <item x="1"/>
        <item x="6"/>
        <item m="1" x="7"/>
        <item t="default"/>
      </items>
    </pivotField>
    <pivotField compact="0" showAll="0"/>
    <pivotField compact="0" showAll="0">
      <items count="20">
        <item x="6"/>
        <item x="16"/>
        <item x="4"/>
        <item x="9"/>
        <item x="0"/>
        <item x="15"/>
        <item x="5"/>
        <item x="3"/>
        <item x="7"/>
        <item x="13"/>
        <item x="12"/>
        <item x="1"/>
        <item x="11"/>
        <item x="8"/>
        <item m="1" x="18"/>
        <item x="2"/>
        <item x="10"/>
        <item x="14"/>
        <item m="1" x="17"/>
        <item t="default"/>
      </items>
    </pivotField>
    <pivotField compact="0" showAll="0">
      <items count="9">
        <item x="3"/>
        <item x="0"/>
        <item x="2"/>
        <item x="4"/>
        <item x="5"/>
        <item x="1"/>
        <item x="6"/>
        <item m="1" x="7"/>
        <item t="default"/>
      </items>
    </pivotField>
    <pivotField compact="0" showAll="0"/>
    <pivotField compact="0" numFmtId="1" showAll="0"/>
    <pivotField compact="0" showAll="0"/>
    <pivotField compact="0" numFmtId="1" showAll="0"/>
    <pivotField axis="axisRow" compact="0" showAll="0">
      <items count="7">
        <item x="0"/>
        <item x="2"/>
        <item x="3"/>
        <item m="1" x="5"/>
        <item x="1"/>
        <item m="1" x="4"/>
        <item t="default"/>
      </items>
    </pivotField>
    <pivotField compact="0" numFmtId="1" showAll="0"/>
    <pivotField compact="0" numFmtId="1" showAll="0"/>
    <pivotField compact="0" showAll="0"/>
    <pivotField compact="0" numFmtId="2" showAll="0"/>
    <pivotField compact="0" numFmtId="2" showAll="0"/>
    <pivotField compact="0" numFmtId="165" showAll="0"/>
    <pivotField compact="0" numFmtId="165" showAll="0"/>
    <pivotField compact="0" showAll="0"/>
    <pivotField compact="0" numFmtId="165" showAll="0"/>
    <pivotField compact="0" numFmtId="165" showAll="0"/>
    <pivotField compact="0" showAll="0"/>
    <pivotField compact="0" numFmtId="165" showAll="0"/>
    <pivotField compact="0" numFmtId="165" showAll="0"/>
    <pivotField compact="0" numFmtId="165" showAll="0"/>
    <pivotField compact="0" numFmtId="165" showAll="0"/>
    <pivotField compact="0" numFmtId="165" showAll="0"/>
    <pivotField compact="0" numFmtId="165" showAll="0"/>
    <pivotField compact="0" numFmtId="164" showAll="0"/>
    <pivotField compact="0" numFmtId="164" showAll="0"/>
    <pivotField compact="0" numFmtId="166" showAll="0"/>
    <pivotField compact="0" numFmtId="166" showAll="0"/>
    <pivotField compact="0" numFmtId="1" showAll="0"/>
    <pivotField compact="0" numFmtId="1" showAll="0"/>
    <pivotField compact="0" showAll="0"/>
    <pivotField dataField="1" compact="0" numFmtId="2" showAll="0"/>
    <pivotField compact="0" showAll="0"/>
  </pivotFields>
  <rowFields count="1">
    <field x="33"/>
  </rowFields>
  <rowItems count="3">
    <i>
      <x/>
    </i>
    <i>
      <x v="1"/>
    </i>
    <i t="grand">
      <x/>
    </i>
  </rowItems>
  <colItems count="1">
    <i/>
  </colItems>
  <dataFields count="1">
    <dataField name="Suma de Colaboradores" fld="58" baseField="0" baseItem="0" numFmtId="1"/>
  </dataFields>
  <formats count="1">
    <format dxfId="87">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00000000-0007-0000-0400-00000A000000}" name="Genero_Edad" cacheId="5" applyNumberFormats="0" applyBorderFormats="0" applyFontFormats="0" applyPatternFormats="0" applyAlignmentFormats="0" applyWidthHeightFormats="1" dataCaption="Valores" updatedVersion="6" minRefreshableVersion="3" useAutoFormatting="1" itemPrintTitles="1" createdVersion="6" indent="0" compact="0" outline="1" outlineData="1" compactData="0" multipleFieldFilters="0">
  <location ref="CA2:CC9" firstHeaderRow="1" firstDataRow="1" firstDataCol="2"/>
  <pivotFields count="60">
    <pivotField compact="0" showAll="0"/>
    <pivotField compact="0" showAll="0">
      <items count="3">
        <item h="1" m="1" x="1"/>
        <item x="0"/>
        <item t="default"/>
      </items>
    </pivotField>
    <pivotField axis="axisRow" compact="0" showAll="0">
      <items count="6">
        <item x="1"/>
        <item x="0"/>
        <item x="3"/>
        <item m="1" x="4"/>
        <item x="2"/>
        <item t="default"/>
      </items>
    </pivotField>
    <pivotField compact="0" showAll="0"/>
    <pivotField axis="axisRow" compact="0" showAll="0">
      <items count="8">
        <item x="3"/>
        <item x="0"/>
        <item x="1"/>
        <item x="2"/>
        <item x="4"/>
        <item m="1" x="5"/>
        <item m="1" x="6"/>
        <item t="default"/>
      </items>
    </pivotField>
    <pivotField compact="0" showAll="0">
      <items count="8">
        <item x="2"/>
        <item x="3"/>
        <item x="4"/>
        <item x="1"/>
        <item x="0"/>
        <item m="1" x="6"/>
        <item m="1" x="5"/>
        <item t="default"/>
      </items>
    </pivotField>
    <pivotField compact="0" showAll="0">
      <items count="8">
        <item x="1"/>
        <item x="3"/>
        <item m="1" x="6"/>
        <item m="1" x="5"/>
        <item x="2"/>
        <item x="0"/>
        <item m="1" x="4"/>
        <item t="default"/>
      </items>
    </pivotField>
    <pivotField compact="0" showAll="0">
      <items count="8">
        <item x="2"/>
        <item x="3"/>
        <item x="0"/>
        <item x="1"/>
        <item x="5"/>
        <item x="4"/>
        <item m="1" x="6"/>
        <item t="default"/>
      </items>
    </pivotField>
    <pivotField compact="0" showAll="0">
      <items count="8">
        <item x="1"/>
        <item x="2"/>
        <item x="0"/>
        <item x="4"/>
        <item x="3"/>
        <item x="5"/>
        <item m="1" x="6"/>
        <item t="default"/>
      </items>
    </pivotField>
    <pivotField compact="0" showAll="0"/>
    <pivotField compact="0" showAll="0">
      <items count="22">
        <item x="18"/>
        <item x="16"/>
        <item x="19"/>
        <item x="9"/>
        <item x="3"/>
        <item x="0"/>
        <item x="12"/>
        <item x="7"/>
        <item x="11"/>
        <item x="17"/>
        <item x="10"/>
        <item x="8"/>
        <item x="6"/>
        <item x="5"/>
        <item x="14"/>
        <item x="4"/>
        <item x="2"/>
        <item x="1"/>
        <item x="13"/>
        <item x="15"/>
        <item m="1" x="20"/>
        <item t="default"/>
      </items>
    </pivotField>
    <pivotField compact="0" showAll="0">
      <items count="67">
        <item h="1" m="1" x="37"/>
        <item h="1" m="1" x="31"/>
        <item h="1" m="1" x="26"/>
        <item h="1" m="1" x="41"/>
        <item h="1" m="1" x="48"/>
        <item h="1" m="1" x="53"/>
        <item h="1" m="1" x="61"/>
        <item h="1" m="1" x="62"/>
        <item h="1" m="1" x="46"/>
        <item h="1" m="1" x="51"/>
        <item h="1" m="1" x="40"/>
        <item h="1" m="1" x="34"/>
        <item h="1" m="1" x="55"/>
        <item h="1" m="1" x="30"/>
        <item h="1" m="1" x="42"/>
        <item h="1" m="1" x="45"/>
        <item h="1" m="1" x="33"/>
        <item h="1" m="1" x="60"/>
        <item h="1" x="8"/>
        <item h="1" m="1" x="39"/>
        <item h="1" x="13"/>
        <item h="1" m="1" x="49"/>
        <item h="1" m="1" x="52"/>
        <item h="1" m="1" x="35"/>
        <item h="1" m="1" x="28"/>
        <item h="1" m="1" x="56"/>
        <item h="1" m="1" x="47"/>
        <item h="1" m="1" x="54"/>
        <item h="1" m="1" x="57"/>
        <item h="1" m="1" x="38"/>
        <item h="1" m="1" x="44"/>
        <item h="1" m="1" x="36"/>
        <item h="1" m="1" x="29"/>
        <item h="1" m="1" x="27"/>
        <item h="1" f="1" x="43"/>
        <item h="1" m="1" x="58"/>
        <item h="1" m="1" x="59"/>
        <item h="1" m="1" x="65"/>
        <item h="1" m="1" x="50"/>
        <item h="1" m="1" x="64"/>
        <item h="1" m="1" x="63"/>
        <item h="1" m="1" x="32"/>
        <item h="1" x="0"/>
        <item h="1" x="1"/>
        <item h="1" x="2"/>
        <item h="1" x="3"/>
        <item h="1" x="4"/>
        <item h="1" x="5"/>
        <item h="1" x="6"/>
        <item h="1" x="7"/>
        <item h="1" x="9"/>
        <item h="1" x="10"/>
        <item h="1" x="11"/>
        <item h="1" x="12"/>
        <item h="1" x="14"/>
        <item x="15"/>
        <item h="1" x="16"/>
        <item h="1" x="17"/>
        <item h="1" x="18"/>
        <item h="1" x="19"/>
        <item h="1" x="20"/>
        <item h="1" x="21"/>
        <item h="1" x="22"/>
        <item h="1" x="23"/>
        <item h="1" x="24"/>
        <item h="1" x="25"/>
        <item t="default"/>
      </items>
    </pivotField>
    <pivotField compact="0" numFmtId="18" showAll="0"/>
    <pivotField compact="0" numFmtId="18" showAll="0"/>
    <pivotField compact="0" showAll="0">
      <items count="23">
        <item m="1" x="19"/>
        <item x="13"/>
        <item x="18"/>
        <item x="0"/>
        <item x="7"/>
        <item m="1" x="21"/>
        <item x="14"/>
        <item x="6"/>
        <item x="8"/>
        <item x="9"/>
        <item x="12"/>
        <item x="10"/>
        <item x="11"/>
        <item x="16"/>
        <item x="17"/>
        <item x="15"/>
        <item x="4"/>
        <item x="2"/>
        <item x="3"/>
        <item x="1"/>
        <item x="5"/>
        <item m="1" x="20"/>
        <item t="default"/>
      </items>
    </pivotField>
    <pivotField compact="0" numFmtId="18" showAll="0"/>
    <pivotField compact="0" showAll="0">
      <items count="23">
        <item m="1" x="16"/>
        <item m="1" x="21"/>
        <item x="6"/>
        <item x="5"/>
        <item x="10"/>
        <item x="11"/>
        <item x="8"/>
        <item x="1"/>
        <item x="2"/>
        <item x="0"/>
        <item x="4"/>
        <item x="3"/>
        <item x="9"/>
        <item x="7"/>
        <item m="1" x="19"/>
        <item m="1" x="20"/>
        <item x="12"/>
        <item x="15"/>
        <item x="14"/>
        <item m="1" x="18"/>
        <item x="13"/>
        <item m="1" x="17"/>
        <item t="default"/>
      </items>
    </pivotField>
    <pivotField compact="0" numFmtId="18" showAll="0"/>
    <pivotField compact="0" showAll="0">
      <items count="16">
        <item m="1" x="14"/>
        <item x="6"/>
        <item x="4"/>
        <item x="7"/>
        <item x="0"/>
        <item x="5"/>
        <item x="3"/>
        <item x="10"/>
        <item x="11"/>
        <item x="1"/>
        <item x="8"/>
        <item x="13"/>
        <item x="2"/>
        <item x="9"/>
        <item x="12"/>
        <item t="default"/>
      </items>
    </pivotField>
    <pivotField compact="0" showAll="0"/>
    <pivotField compact="0" showAll="0">
      <items count="10">
        <item x="3"/>
        <item x="0"/>
        <item x="2"/>
        <item x="4"/>
        <item x="6"/>
        <item m="1" x="8"/>
        <item x="1"/>
        <item x="5"/>
        <item m="1" x="7"/>
        <item t="default"/>
      </items>
    </pivotField>
    <pivotField compact="0" showAll="0">
      <items count="19">
        <item x="0"/>
        <item x="2"/>
        <item x="3"/>
        <item x="9"/>
        <item x="10"/>
        <item x="6"/>
        <item x="5"/>
        <item x="4"/>
        <item x="7"/>
        <item x="13"/>
        <item x="15"/>
        <item x="1"/>
        <item x="14"/>
        <item x="12"/>
        <item x="11"/>
        <item x="8"/>
        <item x="16"/>
        <item m="1" x="17"/>
        <item t="default"/>
      </items>
    </pivotField>
    <pivotField compact="0" showAll="0">
      <items count="9">
        <item x="0"/>
        <item x="2"/>
        <item x="3"/>
        <item x="4"/>
        <item x="5"/>
        <item x="1"/>
        <item x="6"/>
        <item m="1" x="7"/>
        <item t="default"/>
      </items>
    </pivotField>
    <pivotField compact="0" showAll="0"/>
    <pivotField compact="0" showAll="0">
      <items count="20">
        <item x="6"/>
        <item x="16"/>
        <item x="3"/>
        <item x="9"/>
        <item x="0"/>
        <item x="15"/>
        <item x="5"/>
        <item x="4"/>
        <item x="14"/>
        <item x="13"/>
        <item m="1" x="18"/>
        <item x="1"/>
        <item x="8"/>
        <item x="7"/>
        <item x="11"/>
        <item x="2"/>
        <item x="10"/>
        <item x="12"/>
        <item m="1" x="17"/>
        <item t="default"/>
      </items>
    </pivotField>
    <pivotField compact="0" showAll="0">
      <items count="9">
        <item x="3"/>
        <item x="0"/>
        <item x="2"/>
        <item x="5"/>
        <item x="4"/>
        <item x="1"/>
        <item x="6"/>
        <item m="1" x="7"/>
        <item t="default"/>
      </items>
    </pivotField>
    <pivotField compact="0" showAll="0"/>
    <pivotField compact="0" showAll="0">
      <items count="20">
        <item x="6"/>
        <item x="16"/>
        <item x="4"/>
        <item x="9"/>
        <item x="0"/>
        <item x="15"/>
        <item x="5"/>
        <item x="3"/>
        <item x="7"/>
        <item x="13"/>
        <item x="12"/>
        <item x="1"/>
        <item x="11"/>
        <item x="8"/>
        <item m="1" x="18"/>
        <item x="2"/>
        <item x="10"/>
        <item x="14"/>
        <item m="1" x="17"/>
        <item t="default"/>
      </items>
    </pivotField>
    <pivotField compact="0" showAll="0">
      <items count="9">
        <item x="3"/>
        <item x="0"/>
        <item x="2"/>
        <item x="4"/>
        <item x="5"/>
        <item x="1"/>
        <item x="6"/>
        <item m="1" x="7"/>
        <item t="default"/>
      </items>
    </pivotField>
    <pivotField compact="0" showAll="0"/>
    <pivotField compact="0" numFmtId="1" showAll="0"/>
    <pivotField compact="0" showAll="0"/>
    <pivotField compact="0" numFmtId="1" showAll="0"/>
    <pivotField compact="0" showAll="0"/>
    <pivotField compact="0" numFmtId="1" showAll="0"/>
    <pivotField compact="0" numFmtId="1" showAll="0"/>
    <pivotField compact="0" showAll="0"/>
    <pivotField compact="0" numFmtId="2" showAll="0"/>
    <pivotField compact="0" numFmtId="2" showAll="0"/>
    <pivotField compact="0" numFmtId="165" showAll="0"/>
    <pivotField compact="0" numFmtId="165" showAll="0"/>
    <pivotField compact="0" showAll="0"/>
    <pivotField compact="0" numFmtId="165" showAll="0"/>
    <pivotField compact="0" numFmtId="165" showAll="0"/>
    <pivotField compact="0" showAll="0"/>
    <pivotField compact="0" numFmtId="165" showAll="0"/>
    <pivotField compact="0" numFmtId="165" showAll="0"/>
    <pivotField compact="0" numFmtId="165" showAll="0"/>
    <pivotField compact="0" numFmtId="165" showAll="0"/>
    <pivotField compact="0" numFmtId="165" showAll="0"/>
    <pivotField compact="0" numFmtId="165" showAll="0"/>
    <pivotField compact="0" numFmtId="164" showAll="0"/>
    <pivotField compact="0" numFmtId="164" showAll="0"/>
    <pivotField compact="0" numFmtId="166" showAll="0"/>
    <pivotField compact="0" numFmtId="166" showAll="0"/>
    <pivotField compact="0" numFmtId="1" showAll="0"/>
    <pivotField compact="0" numFmtId="1" showAll="0"/>
    <pivotField compact="0" showAll="0"/>
    <pivotField dataField="1" compact="0" numFmtId="2" showAll="0"/>
    <pivotField compact="0" showAll="0"/>
  </pivotFields>
  <rowFields count="2">
    <field x="2"/>
    <field x="4"/>
  </rowFields>
  <rowItems count="7">
    <i>
      <x/>
    </i>
    <i r="1">
      <x v="3"/>
    </i>
    <i>
      <x v="1"/>
    </i>
    <i r="1">
      <x v="1"/>
    </i>
    <i r="1">
      <x v="2"/>
    </i>
    <i r="1">
      <x v="3"/>
    </i>
    <i t="grand">
      <x/>
    </i>
  </rowItems>
  <colItems count="1">
    <i/>
  </colItems>
  <dataFields count="1">
    <dataField name="Suma de Colaboradores" fld="58" baseField="0" baseItem="0"/>
  </dataFields>
  <formats count="6">
    <format dxfId="93">
      <pivotArea collapsedLevelsAreSubtotals="1" fieldPosition="0">
        <references count="1">
          <reference field="2" count="1">
            <x v="0"/>
          </reference>
        </references>
      </pivotArea>
    </format>
    <format dxfId="92">
      <pivotArea collapsedLevelsAreSubtotals="1" fieldPosition="0">
        <references count="2">
          <reference field="2" count="1" selected="0">
            <x v="0"/>
          </reference>
          <reference field="4" count="0"/>
        </references>
      </pivotArea>
    </format>
    <format dxfId="91">
      <pivotArea collapsedLevelsAreSubtotals="1" fieldPosition="0">
        <references count="1">
          <reference field="2" count="1">
            <x v="1"/>
          </reference>
        </references>
      </pivotArea>
    </format>
    <format dxfId="90">
      <pivotArea collapsedLevelsAreSubtotals="1" fieldPosition="0">
        <references count="2">
          <reference field="2" count="1" selected="0">
            <x v="1"/>
          </reference>
          <reference field="4" count="0"/>
        </references>
      </pivotArea>
    </format>
    <format dxfId="89">
      <pivotArea collapsedLevelsAreSubtotals="1" fieldPosition="0">
        <references count="1">
          <reference field="2" count="1">
            <x v="2"/>
          </reference>
        </references>
      </pivotArea>
    </format>
    <format dxfId="88">
      <pivotArea collapsedLevelsAreSubtotals="1" fieldPosition="0">
        <references count="2">
          <reference field="2" count="1" selected="0">
            <x v="2"/>
          </reference>
          <reference field="4" count="1">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00000000-0007-0000-0400-00000F000000}" name="Residencia" cacheId="5" applyNumberFormats="0" applyBorderFormats="0" applyFontFormats="0" applyPatternFormats="0" applyAlignmentFormats="0" applyWidthHeightFormats="1" dataCaption="Valores" updatedVersion="6" minRefreshableVersion="3" useAutoFormatting="1" itemPrintTitles="1" createdVersion="6" indent="0" compact="0" outline="1" outlineData="1" compactData="0" multipleFieldFilters="0">
  <location ref="CA132:CB136" firstHeaderRow="1" firstDataRow="1" firstDataCol="1"/>
  <pivotFields count="60">
    <pivotField compact="0" showAll="0"/>
    <pivotField compact="0" showAll="0">
      <items count="3">
        <item h="1" m="1" x="1"/>
        <item x="0"/>
        <item t="default"/>
      </items>
    </pivotField>
    <pivotField compact="0" showAll="0">
      <items count="6">
        <item x="1"/>
        <item x="0"/>
        <item x="2"/>
        <item x="3"/>
        <item m="1" x="4"/>
        <item t="default"/>
      </items>
    </pivotField>
    <pivotField compact="0" showAll="0"/>
    <pivotField compact="0" showAll="0">
      <items count="8">
        <item x="3"/>
        <item x="0"/>
        <item x="1"/>
        <item x="2"/>
        <item x="4"/>
        <item m="1" x="6"/>
        <item m="1" x="5"/>
        <item t="default"/>
      </items>
    </pivotField>
    <pivotField compact="0" showAll="0">
      <items count="8">
        <item x="2"/>
        <item x="3"/>
        <item x="4"/>
        <item x="1"/>
        <item x="0"/>
        <item m="1" x="6"/>
        <item m="1" x="5"/>
        <item t="default"/>
      </items>
    </pivotField>
    <pivotField compact="0" showAll="0">
      <items count="8">
        <item x="1"/>
        <item x="3"/>
        <item m="1" x="6"/>
        <item m="1" x="5"/>
        <item x="2"/>
        <item x="0"/>
        <item m="1" x="4"/>
        <item t="default"/>
      </items>
    </pivotField>
    <pivotField compact="0" showAll="0">
      <items count="8">
        <item x="2"/>
        <item x="3"/>
        <item x="0"/>
        <item x="1"/>
        <item x="5"/>
        <item x="4"/>
        <item m="1" x="6"/>
        <item t="default"/>
      </items>
    </pivotField>
    <pivotField compact="0" showAll="0">
      <items count="8">
        <item x="1"/>
        <item x="2"/>
        <item x="0"/>
        <item x="4"/>
        <item x="3"/>
        <item x="5"/>
        <item m="1" x="6"/>
        <item t="default"/>
      </items>
    </pivotField>
    <pivotField compact="0" showAll="0"/>
    <pivotField axis="axisRow" compact="0" showAll="0">
      <items count="22">
        <item x="18"/>
        <item x="16"/>
        <item x="19"/>
        <item x="9"/>
        <item x="3"/>
        <item x="0"/>
        <item x="12"/>
        <item x="7"/>
        <item x="17"/>
        <item x="10"/>
        <item x="8"/>
        <item x="6"/>
        <item x="5"/>
        <item x="14"/>
        <item x="4"/>
        <item x="2"/>
        <item x="1"/>
        <item x="13"/>
        <item x="15"/>
        <item x="11"/>
        <item m="1" x="20"/>
        <item t="default"/>
      </items>
    </pivotField>
    <pivotField compact="0" showAll="0">
      <items count="67">
        <item h="1" m="1" x="37"/>
        <item h="1" m="1" x="31"/>
        <item h="1" m="1" x="26"/>
        <item h="1" m="1" x="41"/>
        <item h="1" m="1" x="48"/>
        <item h="1" m="1" x="53"/>
        <item h="1" m="1" x="61"/>
        <item h="1" m="1" x="62"/>
        <item h="1" m="1" x="46"/>
        <item h="1" m="1" x="51"/>
        <item h="1" m="1" x="40"/>
        <item h="1" m="1" x="34"/>
        <item h="1" m="1" x="55"/>
        <item h="1" m="1" x="30"/>
        <item h="1" m="1" x="42"/>
        <item h="1" m="1" x="45"/>
        <item h="1" m="1" x="33"/>
        <item h="1" m="1" x="60"/>
        <item h="1" x="8"/>
        <item h="1" m="1" x="39"/>
        <item h="1" x="13"/>
        <item h="1" m="1" x="49"/>
        <item h="1" m="1" x="52"/>
        <item h="1" m="1" x="35"/>
        <item h="1" m="1" x="28"/>
        <item h="1" m="1" x="56"/>
        <item h="1" m="1" x="47"/>
        <item h="1" m="1" x="54"/>
        <item h="1" m="1" x="57"/>
        <item h="1" m="1" x="38"/>
        <item h="1" m="1" x="44"/>
        <item h="1" m="1" x="36"/>
        <item h="1" m="1" x="29"/>
        <item h="1" m="1" x="27"/>
        <item h="1" f="1" x="43"/>
        <item h="1" m="1" x="58"/>
        <item h="1" m="1" x="59"/>
        <item h="1" m="1" x="65"/>
        <item h="1" m="1" x="50"/>
        <item h="1" m="1" x="64"/>
        <item h="1" m="1" x="63"/>
        <item h="1" m="1" x="32"/>
        <item h="1" x="0"/>
        <item h="1" x="1"/>
        <item h="1" x="2"/>
        <item h="1" x="3"/>
        <item h="1" x="4"/>
        <item h="1" x="5"/>
        <item h="1" x="6"/>
        <item h="1" x="7"/>
        <item h="1" x="9"/>
        <item h="1" x="10"/>
        <item h="1" x="11"/>
        <item h="1" x="12"/>
        <item h="1" x="14"/>
        <item x="15"/>
        <item h="1" x="16"/>
        <item h="1" x="17"/>
        <item h="1" x="18"/>
        <item h="1" x="19"/>
        <item h="1" x="20"/>
        <item h="1" x="21"/>
        <item h="1" x="22"/>
        <item h="1" x="23"/>
        <item h="1" x="24"/>
        <item h="1" x="25"/>
        <item t="default"/>
      </items>
    </pivotField>
    <pivotField compact="0" numFmtId="18" showAll="0"/>
    <pivotField compact="0" numFmtId="18" showAll="0"/>
    <pivotField compact="0" showAll="0">
      <items count="23">
        <item m="1" x="19"/>
        <item x="13"/>
        <item x="18"/>
        <item x="0"/>
        <item x="7"/>
        <item m="1" x="21"/>
        <item x="14"/>
        <item x="6"/>
        <item x="8"/>
        <item x="9"/>
        <item x="12"/>
        <item x="10"/>
        <item x="11"/>
        <item x="16"/>
        <item x="17"/>
        <item x="15"/>
        <item x="4"/>
        <item x="2"/>
        <item x="3"/>
        <item x="1"/>
        <item x="5"/>
        <item m="1" x="20"/>
        <item t="default"/>
      </items>
    </pivotField>
    <pivotField compact="0" numFmtId="18" showAll="0"/>
    <pivotField compact="0" showAll="0">
      <items count="23">
        <item m="1" x="16"/>
        <item m="1" x="21"/>
        <item x="6"/>
        <item x="5"/>
        <item x="10"/>
        <item x="11"/>
        <item x="8"/>
        <item x="1"/>
        <item x="2"/>
        <item x="0"/>
        <item x="4"/>
        <item x="3"/>
        <item x="9"/>
        <item x="7"/>
        <item m="1" x="19"/>
        <item m="1" x="20"/>
        <item x="12"/>
        <item x="15"/>
        <item x="14"/>
        <item m="1" x="18"/>
        <item x="13"/>
        <item m="1" x="17"/>
        <item t="default"/>
      </items>
    </pivotField>
    <pivotField compact="0" numFmtId="18" showAll="0"/>
    <pivotField compact="0" showAll="0">
      <items count="16">
        <item m="1" x="14"/>
        <item x="6"/>
        <item x="4"/>
        <item x="7"/>
        <item x="0"/>
        <item x="5"/>
        <item x="3"/>
        <item x="10"/>
        <item x="11"/>
        <item x="1"/>
        <item x="8"/>
        <item x="13"/>
        <item x="2"/>
        <item x="9"/>
        <item x="12"/>
        <item t="default"/>
      </items>
    </pivotField>
    <pivotField compact="0" showAll="0"/>
    <pivotField compact="0" showAll="0">
      <items count="10">
        <item x="3"/>
        <item x="0"/>
        <item x="2"/>
        <item x="4"/>
        <item x="6"/>
        <item m="1" x="8"/>
        <item x="1"/>
        <item x="5"/>
        <item m="1" x="7"/>
        <item t="default"/>
      </items>
    </pivotField>
    <pivotField compact="0" showAll="0">
      <items count="19">
        <item x="0"/>
        <item x="2"/>
        <item x="3"/>
        <item x="9"/>
        <item x="10"/>
        <item x="6"/>
        <item x="5"/>
        <item x="4"/>
        <item x="7"/>
        <item x="13"/>
        <item x="15"/>
        <item x="1"/>
        <item x="14"/>
        <item x="12"/>
        <item x="11"/>
        <item x="8"/>
        <item x="16"/>
        <item m="1" x="17"/>
        <item t="default"/>
      </items>
    </pivotField>
    <pivotField compact="0" showAll="0">
      <items count="9">
        <item x="0"/>
        <item x="2"/>
        <item x="3"/>
        <item x="4"/>
        <item x="5"/>
        <item x="1"/>
        <item x="6"/>
        <item m="1" x="7"/>
        <item t="default"/>
      </items>
    </pivotField>
    <pivotField compact="0" showAll="0"/>
    <pivotField compact="0" showAll="0">
      <items count="20">
        <item x="6"/>
        <item x="16"/>
        <item x="3"/>
        <item x="9"/>
        <item x="0"/>
        <item x="15"/>
        <item x="5"/>
        <item x="4"/>
        <item x="14"/>
        <item x="13"/>
        <item m="1" x="18"/>
        <item x="1"/>
        <item x="8"/>
        <item x="7"/>
        <item x="11"/>
        <item x="2"/>
        <item x="10"/>
        <item x="12"/>
        <item m="1" x="17"/>
        <item t="default"/>
      </items>
    </pivotField>
    <pivotField compact="0" showAll="0">
      <items count="9">
        <item x="3"/>
        <item x="0"/>
        <item x="2"/>
        <item x="5"/>
        <item x="4"/>
        <item x="1"/>
        <item x="6"/>
        <item m="1" x="7"/>
        <item t="default"/>
      </items>
    </pivotField>
    <pivotField compact="0" showAll="0"/>
    <pivotField compact="0" showAll="0">
      <items count="20">
        <item x="6"/>
        <item x="16"/>
        <item x="4"/>
        <item x="9"/>
        <item x="0"/>
        <item x="15"/>
        <item x="5"/>
        <item x="3"/>
        <item x="7"/>
        <item x="13"/>
        <item x="12"/>
        <item x="1"/>
        <item x="11"/>
        <item x="8"/>
        <item m="1" x="18"/>
        <item x="2"/>
        <item x="10"/>
        <item x="14"/>
        <item m="1" x="17"/>
        <item t="default"/>
      </items>
    </pivotField>
    <pivotField compact="0" showAll="0">
      <items count="9">
        <item x="3"/>
        <item x="0"/>
        <item x="2"/>
        <item x="4"/>
        <item x="5"/>
        <item x="1"/>
        <item x="6"/>
        <item m="1" x="7"/>
        <item t="default"/>
      </items>
    </pivotField>
    <pivotField compact="0" showAll="0"/>
    <pivotField compact="0" numFmtId="1" showAll="0"/>
    <pivotField compact="0" showAll="0"/>
    <pivotField compact="0" numFmtId="1" showAll="0"/>
    <pivotField compact="0" showAll="0"/>
    <pivotField compact="0" numFmtId="1" showAll="0"/>
    <pivotField compact="0" numFmtId="1" showAll="0"/>
    <pivotField compact="0" showAll="0"/>
    <pivotField compact="0" numFmtId="2" showAll="0"/>
    <pivotField compact="0" numFmtId="2" showAll="0"/>
    <pivotField compact="0" numFmtId="165" showAll="0"/>
    <pivotField compact="0" numFmtId="165" showAll="0"/>
    <pivotField compact="0" showAll="0"/>
    <pivotField compact="0" numFmtId="165" showAll="0"/>
    <pivotField compact="0" numFmtId="165" showAll="0"/>
    <pivotField compact="0" showAll="0"/>
    <pivotField compact="0" numFmtId="165" showAll="0"/>
    <pivotField compact="0" numFmtId="165" showAll="0"/>
    <pivotField compact="0" numFmtId="165" showAll="0"/>
    <pivotField compact="0" numFmtId="165" showAll="0"/>
    <pivotField compact="0" numFmtId="165" showAll="0"/>
    <pivotField compact="0" numFmtId="165" showAll="0"/>
    <pivotField compact="0" numFmtId="164" showAll="0"/>
    <pivotField compact="0" numFmtId="164" showAll="0"/>
    <pivotField compact="0" numFmtId="166" showAll="0"/>
    <pivotField compact="0" numFmtId="166" showAll="0"/>
    <pivotField compact="0" numFmtId="1" showAll="0"/>
    <pivotField compact="0" numFmtId="1" showAll="0"/>
    <pivotField compact="0" showAll="0"/>
    <pivotField dataField="1" compact="0" numFmtId="2" showAll="0"/>
    <pivotField compact="0" showAll="0"/>
  </pivotFields>
  <rowFields count="1">
    <field x="10"/>
  </rowFields>
  <rowItems count="4">
    <i>
      <x v="7"/>
    </i>
    <i>
      <x v="8"/>
    </i>
    <i>
      <x v="9"/>
    </i>
    <i t="grand">
      <x/>
    </i>
  </rowItems>
  <colItems count="1">
    <i/>
  </colItems>
  <dataFields count="1">
    <dataField name="Suma de Colaboradores" fld="58" baseField="0" baseItem="0" numFmtId="1"/>
  </dataFields>
  <formats count="1">
    <format dxfId="94">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00000000-0007-0000-0400-000001000000}" name="Cambio_Pasado" cacheId="5" applyNumberFormats="0" applyBorderFormats="0" applyFontFormats="0" applyPatternFormats="0" applyAlignmentFormats="0" applyWidthHeightFormats="1" dataCaption="Valores" updatedVersion="6" minRefreshableVersion="3" useAutoFormatting="1" itemPrintTitles="1" createdVersion="6" indent="0" compact="0" outline="1" outlineData="1" compactData="0" multipleFieldFilters="0">
  <location ref="BZ282:CC288" firstHeaderRow="0" firstDataRow="1" firstDataCol="1"/>
  <pivotFields count="60">
    <pivotField compact="0" showAll="0"/>
    <pivotField compact="0" showAll="0">
      <items count="3">
        <item h="1" m="1" x="1"/>
        <item x="0"/>
        <item t="default"/>
      </items>
    </pivotField>
    <pivotField compact="0" showAll="0">
      <items count="6">
        <item x="1"/>
        <item x="0"/>
        <item x="2"/>
        <item x="3"/>
        <item m="1" x="4"/>
        <item t="default"/>
      </items>
    </pivotField>
    <pivotField compact="0" showAll="0"/>
    <pivotField compact="0" showAll="0">
      <items count="8">
        <item x="3"/>
        <item x="0"/>
        <item x="1"/>
        <item x="2"/>
        <item x="4"/>
        <item m="1" x="6"/>
        <item m="1" x="5"/>
        <item t="default"/>
      </items>
    </pivotField>
    <pivotField compact="0" showAll="0">
      <items count="8">
        <item x="2"/>
        <item x="3"/>
        <item x="4"/>
        <item x="1"/>
        <item x="0"/>
        <item m="1" x="6"/>
        <item m="1" x="5"/>
        <item t="default"/>
      </items>
    </pivotField>
    <pivotField compact="0" showAll="0">
      <items count="8">
        <item x="1"/>
        <item x="3"/>
        <item m="1" x="6"/>
        <item m="1" x="5"/>
        <item x="2"/>
        <item x="0"/>
        <item m="1" x="4"/>
        <item t="default"/>
      </items>
    </pivotField>
    <pivotField compact="0" showAll="0">
      <items count="8">
        <item x="2"/>
        <item x="3"/>
        <item x="0"/>
        <item x="1"/>
        <item x="5"/>
        <item x="4"/>
        <item m="1" x="6"/>
        <item t="default"/>
      </items>
    </pivotField>
    <pivotField compact="0" showAll="0">
      <items count="8">
        <item x="1"/>
        <item x="2"/>
        <item x="0"/>
        <item x="4"/>
        <item x="3"/>
        <item x="5"/>
        <item m="1" x="6"/>
        <item t="default"/>
      </items>
    </pivotField>
    <pivotField compact="0" showAll="0"/>
    <pivotField compact="0" showAll="0">
      <items count="22">
        <item x="18"/>
        <item x="16"/>
        <item x="19"/>
        <item x="9"/>
        <item x="3"/>
        <item x="0"/>
        <item x="12"/>
        <item x="7"/>
        <item x="11"/>
        <item x="17"/>
        <item x="10"/>
        <item x="8"/>
        <item x="6"/>
        <item x="5"/>
        <item x="14"/>
        <item x="4"/>
        <item x="2"/>
        <item x="1"/>
        <item x="13"/>
        <item x="15"/>
        <item m="1" x="20"/>
        <item t="default"/>
      </items>
    </pivotField>
    <pivotField compact="0" showAll="0">
      <items count="67">
        <item h="1" m="1" x="37"/>
        <item h="1" m="1" x="31"/>
        <item h="1" m="1" x="26"/>
        <item h="1" m="1" x="41"/>
        <item h="1" m="1" x="48"/>
        <item h="1" m="1" x="53"/>
        <item h="1" m="1" x="61"/>
        <item h="1" m="1" x="62"/>
        <item h="1" m="1" x="46"/>
        <item h="1" m="1" x="51"/>
        <item h="1" m="1" x="40"/>
        <item h="1" m="1" x="34"/>
        <item h="1" m="1" x="55"/>
        <item h="1" m="1" x="30"/>
        <item h="1" m="1" x="42"/>
        <item h="1" m="1" x="45"/>
        <item h="1" m="1" x="33"/>
        <item h="1" m="1" x="60"/>
        <item h="1" x="8"/>
        <item h="1" m="1" x="39"/>
        <item h="1" x="13"/>
        <item h="1" m="1" x="49"/>
        <item h="1" m="1" x="52"/>
        <item h="1" m="1" x="35"/>
        <item h="1" m="1" x="28"/>
        <item h="1" m="1" x="56"/>
        <item h="1" m="1" x="47"/>
        <item h="1" m="1" x="54"/>
        <item h="1" m="1" x="57"/>
        <item h="1" m="1" x="38"/>
        <item h="1" m="1" x="44"/>
        <item h="1" m="1" x="36"/>
        <item h="1" m="1" x="29"/>
        <item h="1" m="1" x="27"/>
        <item h="1" f="1" x="43"/>
        <item h="1" m="1" x="58"/>
        <item h="1" m="1" x="59"/>
        <item h="1" m="1" x="65"/>
        <item h="1" m="1" x="50"/>
        <item h="1" m="1" x="64"/>
        <item h="1" m="1" x="63"/>
        <item h="1" m="1" x="32"/>
        <item h="1" x="0"/>
        <item h="1" x="1"/>
        <item h="1" x="2"/>
        <item h="1" x="3"/>
        <item h="1" x="4"/>
        <item h="1" x="5"/>
        <item h="1" x="6"/>
        <item h="1" x="7"/>
        <item h="1" x="9"/>
        <item h="1" x="10"/>
        <item h="1" x="11"/>
        <item h="1" x="12"/>
        <item h="1" x="14"/>
        <item x="15"/>
        <item h="1" x="16"/>
        <item h="1" x="17"/>
        <item h="1" x="18"/>
        <item h="1" x="19"/>
        <item h="1" x="20"/>
        <item h="1" x="21"/>
        <item h="1" x="22"/>
        <item h="1" x="23"/>
        <item h="1" x="24"/>
        <item h="1" x="25"/>
        <item t="default"/>
      </items>
    </pivotField>
    <pivotField compact="0" numFmtId="18" showAll="0"/>
    <pivotField compact="0" numFmtId="18" showAll="0"/>
    <pivotField compact="0" showAll="0">
      <items count="23">
        <item m="1" x="19"/>
        <item x="13"/>
        <item x="18"/>
        <item x="0"/>
        <item x="7"/>
        <item m="1" x="21"/>
        <item x="14"/>
        <item x="6"/>
        <item x="8"/>
        <item x="9"/>
        <item x="12"/>
        <item x="10"/>
        <item x="11"/>
        <item x="16"/>
        <item x="17"/>
        <item x="15"/>
        <item x="4"/>
        <item x="2"/>
        <item x="3"/>
        <item x="1"/>
        <item x="5"/>
        <item m="1" x="20"/>
        <item t="default"/>
      </items>
    </pivotField>
    <pivotField compact="0" numFmtId="18" showAll="0"/>
    <pivotField compact="0" showAll="0">
      <items count="23">
        <item m="1" x="16"/>
        <item m="1" x="21"/>
        <item x="6"/>
        <item x="5"/>
        <item x="10"/>
        <item x="11"/>
        <item x="8"/>
        <item x="1"/>
        <item x="2"/>
        <item x="0"/>
        <item x="4"/>
        <item x="3"/>
        <item x="9"/>
        <item x="7"/>
        <item m="1" x="19"/>
        <item m="1" x="20"/>
        <item x="12"/>
        <item x="15"/>
        <item x="14"/>
        <item m="1" x="18"/>
        <item x="13"/>
        <item m="1" x="17"/>
        <item t="default"/>
      </items>
    </pivotField>
    <pivotField compact="0" numFmtId="18" showAll="0"/>
    <pivotField compact="0" showAll="0">
      <items count="16">
        <item m="1" x="14"/>
        <item x="6"/>
        <item x="4"/>
        <item x="7"/>
        <item x="0"/>
        <item x="5"/>
        <item x="3"/>
        <item x="10"/>
        <item x="11"/>
        <item x="1"/>
        <item x="8"/>
        <item x="13"/>
        <item x="2"/>
        <item x="9"/>
        <item x="12"/>
        <item t="default"/>
      </items>
    </pivotField>
    <pivotField compact="0" showAll="0"/>
    <pivotField compact="0" showAll="0">
      <items count="10">
        <item x="3"/>
        <item x="0"/>
        <item x="2"/>
        <item x="4"/>
        <item x="6"/>
        <item m="1" x="8"/>
        <item x="1"/>
        <item x="5"/>
        <item m="1" x="7"/>
        <item t="default"/>
      </items>
    </pivotField>
    <pivotField compact="0" showAll="0">
      <items count="19">
        <item x="0"/>
        <item x="2"/>
        <item x="3"/>
        <item x="9"/>
        <item x="10"/>
        <item x="6"/>
        <item x="5"/>
        <item x="4"/>
        <item x="7"/>
        <item x="13"/>
        <item x="15"/>
        <item x="1"/>
        <item x="14"/>
        <item x="12"/>
        <item x="11"/>
        <item x="8"/>
        <item x="16"/>
        <item m="1" x="17"/>
        <item t="default"/>
      </items>
    </pivotField>
    <pivotField compact="0" showAll="0">
      <items count="9">
        <item x="0"/>
        <item x="2"/>
        <item x="3"/>
        <item x="4"/>
        <item x="5"/>
        <item x="1"/>
        <item x="6"/>
        <item m="1" x="7"/>
        <item t="default"/>
      </items>
    </pivotField>
    <pivotField compact="0" showAll="0"/>
    <pivotField axis="axisRow" compact="0" showAll="0">
      <items count="20">
        <item x="6"/>
        <item x="16"/>
        <item x="3"/>
        <item x="9"/>
        <item x="0"/>
        <item x="5"/>
        <item x="4"/>
        <item x="14"/>
        <item x="13"/>
        <item x="1"/>
        <item x="8"/>
        <item x="7"/>
        <item x="11"/>
        <item x="2"/>
        <item x="10"/>
        <item x="12"/>
        <item m="1" x="17"/>
        <item m="1" x="18"/>
        <item x="15"/>
        <item t="default"/>
      </items>
    </pivotField>
    <pivotField compact="0" showAll="0">
      <items count="9">
        <item x="3"/>
        <item x="0"/>
        <item x="2"/>
        <item x="5"/>
        <item x="4"/>
        <item x="1"/>
        <item x="6"/>
        <item m="1" x="7"/>
        <item t="default"/>
      </items>
    </pivotField>
    <pivotField dataField="1" compact="0" showAll="0"/>
    <pivotField compact="0" showAll="0">
      <items count="20">
        <item x="6"/>
        <item x="16"/>
        <item x="4"/>
        <item x="9"/>
        <item x="0"/>
        <item x="15"/>
        <item x="5"/>
        <item x="3"/>
        <item x="7"/>
        <item x="13"/>
        <item x="12"/>
        <item x="1"/>
        <item x="11"/>
        <item x="8"/>
        <item m="1" x="18"/>
        <item x="2"/>
        <item x="10"/>
        <item x="14"/>
        <item m="1" x="17"/>
        <item t="default"/>
      </items>
    </pivotField>
    <pivotField compact="0" showAll="0">
      <items count="9">
        <item x="3"/>
        <item x="0"/>
        <item x="2"/>
        <item x="4"/>
        <item x="5"/>
        <item x="1"/>
        <item x="6"/>
        <item m="1" x="7"/>
        <item t="default"/>
      </items>
    </pivotField>
    <pivotField dataField="1" compact="0" showAll="0"/>
    <pivotField compact="0" numFmtId="1" showAll="0"/>
    <pivotField compact="0" showAll="0"/>
    <pivotField compact="0" numFmtId="1" showAll="0"/>
    <pivotField compact="0" showAll="0"/>
    <pivotField compact="0" numFmtId="1" showAll="0"/>
    <pivotField compact="0" numFmtId="1" showAll="0"/>
    <pivotField compact="0" showAll="0"/>
    <pivotField compact="0" numFmtId="2" showAll="0"/>
    <pivotField compact="0" numFmtId="2" showAll="0"/>
    <pivotField compact="0" numFmtId="165" showAll="0"/>
    <pivotField compact="0" numFmtId="165" showAll="0"/>
    <pivotField compact="0" showAll="0"/>
    <pivotField compact="0" numFmtId="165" showAll="0"/>
    <pivotField compact="0" numFmtId="165" showAll="0"/>
    <pivotField compact="0" showAll="0"/>
    <pivotField compact="0" numFmtId="165" showAll="0"/>
    <pivotField compact="0" numFmtId="165" showAll="0"/>
    <pivotField compact="0" numFmtId="165" showAll="0"/>
    <pivotField compact="0" numFmtId="165" showAll="0"/>
    <pivotField compact="0" numFmtId="165" showAll="0"/>
    <pivotField compact="0" numFmtId="165" showAll="0"/>
    <pivotField compact="0" numFmtId="164" showAll="0"/>
    <pivotField compact="0" numFmtId="164" showAll="0"/>
    <pivotField compact="0" numFmtId="166" showAll="0"/>
    <pivotField compact="0" numFmtId="166" showAll="0"/>
    <pivotField compact="0" numFmtId="1" showAll="0"/>
    <pivotField compact="0" numFmtId="1" showAll="0"/>
    <pivotField compact="0" showAll="0"/>
    <pivotField dataField="1" compact="0" numFmtId="2" showAll="0"/>
    <pivotField compact="0" showAll="0"/>
  </pivotFields>
  <rowFields count="1">
    <field x="24"/>
  </rowFields>
  <rowItems count="6">
    <i>
      <x/>
    </i>
    <i>
      <x v="4"/>
    </i>
    <i>
      <x v="6"/>
    </i>
    <i>
      <x v="10"/>
    </i>
    <i>
      <x v="13"/>
    </i>
    <i t="grand">
      <x/>
    </i>
  </rowItems>
  <colFields count="1">
    <field x="-2"/>
  </colFields>
  <colItems count="3">
    <i>
      <x/>
    </i>
    <i i="1">
      <x v="1"/>
    </i>
    <i i="2">
      <x v="2"/>
    </i>
  </colItems>
  <dataFields count="3">
    <dataField name="Suma de Pasado_Cambia" fld="26" baseField="0" baseItem="0"/>
    <dataField name="Suma de Colaboradores" fld="58" baseField="0" baseItem="0" numFmtId="1"/>
    <dataField name="Suma de Futuro_Cambia" fld="29" baseField="0" baseItem="0"/>
  </dataFields>
  <formats count="1">
    <format dxfId="95">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00000000-0007-0000-0400-000012000000}" name="Trabajo" cacheId="5" applyNumberFormats="0" applyBorderFormats="0" applyFontFormats="0" applyPatternFormats="0" applyAlignmentFormats="0" applyWidthHeightFormats="1" dataCaption="Valores" updatedVersion="6" minRefreshableVersion="3" useAutoFormatting="1" itemPrintTitles="1" createdVersion="6" indent="0" compact="0" outline="1" outlineData="1" compactData="0" multipleFieldFilters="0">
  <location ref="CA155:CB157" firstHeaderRow="1" firstDataRow="1" firstDataCol="1"/>
  <pivotFields count="60">
    <pivotField compact="0" showAll="0"/>
    <pivotField compact="0" showAll="0">
      <items count="3">
        <item h="1" m="1" x="1"/>
        <item x="0"/>
        <item t="default"/>
      </items>
    </pivotField>
    <pivotField compact="0" showAll="0">
      <items count="6">
        <item x="1"/>
        <item x="0"/>
        <item x="2"/>
        <item x="3"/>
        <item m="1" x="4"/>
        <item t="default"/>
      </items>
    </pivotField>
    <pivotField compact="0" showAll="0"/>
    <pivotField compact="0" showAll="0">
      <items count="8">
        <item x="3"/>
        <item x="0"/>
        <item x="1"/>
        <item x="2"/>
        <item x="4"/>
        <item m="1" x="6"/>
        <item m="1" x="5"/>
        <item t="default"/>
      </items>
    </pivotField>
    <pivotField compact="0" showAll="0">
      <items count="8">
        <item x="2"/>
        <item x="3"/>
        <item x="4"/>
        <item x="1"/>
        <item x="0"/>
        <item m="1" x="6"/>
        <item m="1" x="5"/>
        <item t="default"/>
      </items>
    </pivotField>
    <pivotField compact="0" showAll="0">
      <items count="8">
        <item x="1"/>
        <item x="3"/>
        <item m="1" x="6"/>
        <item m="1" x="5"/>
        <item x="2"/>
        <item x="0"/>
        <item m="1" x="4"/>
        <item t="default"/>
      </items>
    </pivotField>
    <pivotField compact="0" showAll="0">
      <items count="8">
        <item x="2"/>
        <item x="3"/>
        <item x="0"/>
        <item x="1"/>
        <item x="5"/>
        <item x="4"/>
        <item m="1" x="6"/>
        <item t="default"/>
      </items>
    </pivotField>
    <pivotField compact="0" showAll="0">
      <items count="8">
        <item x="1"/>
        <item x="2"/>
        <item x="0"/>
        <item x="4"/>
        <item x="3"/>
        <item x="5"/>
        <item m="1" x="6"/>
        <item t="default"/>
      </items>
    </pivotField>
    <pivotField compact="0" showAll="0"/>
    <pivotField compact="0" showAll="0">
      <items count="22">
        <item x="18"/>
        <item x="16"/>
        <item x="19"/>
        <item x="9"/>
        <item x="3"/>
        <item x="0"/>
        <item x="12"/>
        <item x="7"/>
        <item x="11"/>
        <item x="17"/>
        <item x="10"/>
        <item x="8"/>
        <item x="6"/>
        <item x="5"/>
        <item x="14"/>
        <item x="4"/>
        <item x="2"/>
        <item x="1"/>
        <item x="13"/>
        <item x="15"/>
        <item m="1" x="20"/>
        <item t="default"/>
      </items>
    </pivotField>
    <pivotField axis="axisRow" compact="0" showAll="0" sortType="descending">
      <items count="67">
        <item h="1" x="8"/>
        <item h="1" x="13"/>
        <item h="1" m="1" x="37"/>
        <item h="1" m="1" x="31"/>
        <item h="1" m="1" x="26"/>
        <item h="1" m="1" x="41"/>
        <item h="1" m="1" x="48"/>
        <item h="1" m="1" x="53"/>
        <item h="1" m="1" x="55"/>
        <item h="1" m="1" x="30"/>
        <item h="1" m="1" x="42"/>
        <item h="1" m="1" x="45"/>
        <item h="1" m="1" x="33"/>
        <item h="1" m="1" x="60"/>
        <item h="1" m="1" x="49"/>
        <item h="1" m="1" x="47"/>
        <item h="1" m="1" x="54"/>
        <item h="1" m="1" x="57"/>
        <item h="1" m="1" x="29"/>
        <item h="1" m="1" x="36"/>
        <item h="1" m="1" x="46"/>
        <item h="1" m="1" x="44"/>
        <item h="1" m="1" x="35"/>
        <item h="1" m="1" x="56"/>
        <item h="1" m="1" x="38"/>
        <item h="1" m="1" x="34"/>
        <item h="1" m="1" x="52"/>
        <item h="1" m="1" x="28"/>
        <item h="1" m="1" x="27"/>
        <item h="1" m="1" x="51"/>
        <item h="1" m="1" x="61"/>
        <item h="1" m="1" x="40"/>
        <item h="1" m="1" x="62"/>
        <item h="1" m="1" x="39"/>
        <item h="1" f="1" x="43"/>
        <item h="1" m="1" x="58"/>
        <item h="1" m="1" x="59"/>
        <item h="1" m="1" x="65"/>
        <item h="1" m="1" x="50"/>
        <item h="1" m="1" x="64"/>
        <item h="1" m="1" x="63"/>
        <item h="1" m="1" x="32"/>
        <item h="1" x="0"/>
        <item h="1" x="1"/>
        <item h="1" x="2"/>
        <item h="1" x="3"/>
        <item h="1" x="4"/>
        <item h="1" x="5"/>
        <item h="1" x="6"/>
        <item h="1" x="7"/>
        <item h="1" x="9"/>
        <item h="1" x="10"/>
        <item h="1" x="11"/>
        <item h="1" x="12"/>
        <item h="1" x="14"/>
        <item x="15"/>
        <item h="1" x="16"/>
        <item h="1" x="17"/>
        <item h="1" x="18"/>
        <item h="1" x="19"/>
        <item h="1" x="20"/>
        <item h="1" x="21"/>
        <item h="1" x="22"/>
        <item h="1" x="23"/>
        <item h="1" x="24"/>
        <item h="1" x="25"/>
        <item t="default"/>
      </items>
      <autoSortScope>
        <pivotArea dataOnly="0" outline="0" fieldPosition="0">
          <references count="1">
            <reference field="4294967294" count="1" selected="0">
              <x v="0"/>
            </reference>
          </references>
        </pivotArea>
      </autoSortScope>
    </pivotField>
    <pivotField compact="0" numFmtId="18" showAll="0"/>
    <pivotField compact="0" numFmtId="18" showAll="0"/>
    <pivotField compact="0" showAll="0">
      <items count="23">
        <item m="1" x="19"/>
        <item x="13"/>
        <item x="18"/>
        <item x="0"/>
        <item x="7"/>
        <item m="1" x="21"/>
        <item x="14"/>
        <item x="6"/>
        <item x="8"/>
        <item x="9"/>
        <item x="12"/>
        <item x="10"/>
        <item x="11"/>
        <item x="16"/>
        <item x="17"/>
        <item x="15"/>
        <item x="4"/>
        <item x="2"/>
        <item x="3"/>
        <item x="1"/>
        <item x="5"/>
        <item m="1" x="20"/>
        <item t="default"/>
      </items>
    </pivotField>
    <pivotField compact="0" numFmtId="18" showAll="0"/>
    <pivotField compact="0" showAll="0">
      <items count="23">
        <item m="1" x="16"/>
        <item m="1" x="21"/>
        <item x="6"/>
        <item x="5"/>
        <item x="10"/>
        <item x="11"/>
        <item x="8"/>
        <item x="1"/>
        <item x="2"/>
        <item x="0"/>
        <item x="4"/>
        <item x="3"/>
        <item x="9"/>
        <item x="7"/>
        <item m="1" x="19"/>
        <item m="1" x="20"/>
        <item x="12"/>
        <item x="15"/>
        <item x="14"/>
        <item m="1" x="18"/>
        <item x="13"/>
        <item m="1" x="17"/>
        <item t="default"/>
      </items>
    </pivotField>
    <pivotField compact="0" numFmtId="18" showAll="0"/>
    <pivotField compact="0" showAll="0">
      <items count="16">
        <item m="1" x="14"/>
        <item x="6"/>
        <item x="4"/>
        <item x="7"/>
        <item x="0"/>
        <item x="5"/>
        <item x="3"/>
        <item x="10"/>
        <item x="11"/>
        <item x="1"/>
        <item x="8"/>
        <item x="13"/>
        <item x="2"/>
        <item x="9"/>
        <item x="12"/>
        <item t="default"/>
      </items>
    </pivotField>
    <pivotField compact="0" showAll="0"/>
    <pivotField compact="0" showAll="0">
      <items count="10">
        <item x="3"/>
        <item x="0"/>
        <item x="2"/>
        <item x="4"/>
        <item x="6"/>
        <item m="1" x="8"/>
        <item x="1"/>
        <item x="5"/>
        <item m="1" x="7"/>
        <item t="default"/>
      </items>
    </pivotField>
    <pivotField compact="0" showAll="0">
      <items count="19">
        <item x="0"/>
        <item x="2"/>
        <item x="3"/>
        <item x="9"/>
        <item x="10"/>
        <item x="6"/>
        <item x="5"/>
        <item x="4"/>
        <item x="7"/>
        <item x="13"/>
        <item x="15"/>
        <item x="1"/>
        <item x="14"/>
        <item x="12"/>
        <item x="11"/>
        <item x="8"/>
        <item x="16"/>
        <item m="1" x="17"/>
        <item t="default"/>
      </items>
    </pivotField>
    <pivotField compact="0" showAll="0">
      <items count="9">
        <item x="0"/>
        <item x="2"/>
        <item x="3"/>
        <item x="4"/>
        <item x="5"/>
        <item x="1"/>
        <item x="6"/>
        <item m="1" x="7"/>
        <item t="default"/>
      </items>
    </pivotField>
    <pivotField compact="0" showAll="0"/>
    <pivotField compact="0" showAll="0">
      <items count="20">
        <item x="6"/>
        <item x="16"/>
        <item x="3"/>
        <item x="9"/>
        <item x="0"/>
        <item x="15"/>
        <item x="5"/>
        <item x="4"/>
        <item x="14"/>
        <item x="13"/>
        <item m="1" x="18"/>
        <item x="1"/>
        <item x="8"/>
        <item x="7"/>
        <item x="11"/>
        <item x="2"/>
        <item x="10"/>
        <item x="12"/>
        <item m="1" x="17"/>
        <item t="default"/>
      </items>
    </pivotField>
    <pivotField compact="0" showAll="0">
      <items count="9">
        <item x="3"/>
        <item x="0"/>
        <item x="2"/>
        <item x="5"/>
        <item x="4"/>
        <item x="1"/>
        <item x="6"/>
        <item m="1" x="7"/>
        <item t="default"/>
      </items>
    </pivotField>
    <pivotField compact="0" showAll="0"/>
    <pivotField compact="0" showAll="0">
      <items count="20">
        <item x="6"/>
        <item x="16"/>
        <item x="4"/>
        <item x="9"/>
        <item x="0"/>
        <item x="15"/>
        <item x="5"/>
        <item x="3"/>
        <item x="7"/>
        <item x="13"/>
        <item x="12"/>
        <item x="1"/>
        <item x="11"/>
        <item x="8"/>
        <item m="1" x="18"/>
        <item x="2"/>
        <item x="10"/>
        <item x="14"/>
        <item m="1" x="17"/>
        <item t="default"/>
      </items>
    </pivotField>
    <pivotField compact="0" showAll="0">
      <items count="9">
        <item x="3"/>
        <item x="0"/>
        <item x="2"/>
        <item x="4"/>
        <item x="5"/>
        <item x="1"/>
        <item x="6"/>
        <item m="1" x="7"/>
        <item t="default"/>
      </items>
    </pivotField>
    <pivotField compact="0" showAll="0"/>
    <pivotField compact="0" numFmtId="1" showAll="0"/>
    <pivotField compact="0" showAll="0"/>
    <pivotField compact="0" numFmtId="1" showAll="0"/>
    <pivotField compact="0" showAll="0"/>
    <pivotField compact="0" numFmtId="1" showAll="0"/>
    <pivotField compact="0" numFmtId="1" showAll="0"/>
    <pivotField compact="0" showAll="0"/>
    <pivotField compact="0" numFmtId="2" showAll="0"/>
    <pivotField compact="0" numFmtId="2" showAll="0"/>
    <pivotField compact="0" numFmtId="165" showAll="0"/>
    <pivotField compact="0" numFmtId="165" showAll="0"/>
    <pivotField compact="0" showAll="0"/>
    <pivotField compact="0" numFmtId="165" showAll="0"/>
    <pivotField compact="0" numFmtId="165" showAll="0"/>
    <pivotField compact="0" showAll="0"/>
    <pivotField compact="0" numFmtId="165" showAll="0"/>
    <pivotField compact="0" numFmtId="165" showAll="0"/>
    <pivotField compact="0" numFmtId="165" showAll="0"/>
    <pivotField compact="0" numFmtId="165" showAll="0"/>
    <pivotField compact="0" numFmtId="165" showAll="0"/>
    <pivotField compact="0" numFmtId="165" showAll="0"/>
    <pivotField compact="0" numFmtId="164" showAll="0"/>
    <pivotField compact="0" numFmtId="164" showAll="0"/>
    <pivotField compact="0" numFmtId="166" showAll="0"/>
    <pivotField compact="0" numFmtId="166" showAll="0"/>
    <pivotField compact="0" numFmtId="1" showAll="0"/>
    <pivotField compact="0" numFmtId="1" showAll="0"/>
    <pivotField compact="0" showAll="0"/>
    <pivotField dataField="1" compact="0" numFmtId="2" showAll="0"/>
    <pivotField compact="0" showAll="0"/>
  </pivotFields>
  <rowFields count="1">
    <field x="11"/>
  </rowFields>
  <rowItems count="2">
    <i>
      <x v="55"/>
    </i>
    <i t="grand">
      <x/>
    </i>
  </rowItems>
  <colItems count="1">
    <i/>
  </colItems>
  <dataFields count="1">
    <dataField name="Suma de Colaboradores" fld="58" baseField="0" baseItem="0" numFmtId="1"/>
  </dataFields>
  <formats count="1">
    <format dxfId="96">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Año1" xr10:uid="{00000000-0013-0000-FFFF-FFFF01000000}" sourceName="Año">
  <pivotTables>
    <pivotTable tabId="11" name="Genero_Edad"/>
    <pivotTable tabId="11" name="Hora_Salida"/>
    <pivotTable tabId="11" name="Modo_Principal_Auxiliar"/>
    <pivotTable tabId="11" name="Cambio_principal"/>
    <pivotTable tabId="11" name="Cambio_Pasado"/>
    <pivotTable tabId="11" name="Cambio_Futuro"/>
    <pivotTable tabId="11" name="Vehiculos"/>
    <pivotTable tabId="11" name="Duracion_Auxiliar"/>
    <pivotTable tabId="11" name="Duracion"/>
    <pivotTable tabId="11" name="Estrato_Ingreso"/>
    <pivotTable tabId="11" name="Distancia_Aux"/>
    <pivotTable tabId="11" name="Distancia"/>
    <pivotTable tabId="11" name="Distancia_Duracion_Modo"/>
    <pivotTable tabId="11" name="Etnia"/>
    <pivotTable tabId="11" name="Residencia"/>
    <pivotTable tabId="11" name="Trabajo"/>
    <pivotTable tabId="11" name="Indicadores"/>
    <pivotTable tabId="11" name="Hora_Llegada"/>
    <pivotTable tabId="11" name="TablaDinámica1"/>
    <pivotTable tabId="11" name="TablaDinámica2"/>
  </pivotTables>
  <data>
    <tabular pivotCacheId="1594588473">
      <items count="2">
        <i x="0" s="1"/>
        <i x="1" nd="1"/>
      </items>
    </tabular>
  </data>
  <extLst>
    <x:ext xmlns:x15="http://schemas.microsoft.com/office/spreadsheetml/2010/11/main" uri="{470722E0-AACD-4C17-9CDC-17EF765DBC7E}">
      <x15:slicerCacheHideItemsWithNoData/>
    </x:ext>
  </extLst>
</slicerCacheDefinition>
</file>

<file path=xl/slicerCaches/slicerCache10.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Franja_llegada" xr10:uid="{00000000-0013-0000-FFFF-FFFF0A000000}" sourceName="Franja_llegada">
  <pivotTables>
    <pivotTable tabId="11" name="Genero_Edad"/>
    <pivotTable tabId="11" name="Hora_Salida"/>
    <pivotTable tabId="11" name="Modo_Principal_Auxiliar"/>
    <pivotTable tabId="11" name="Cambio_principal"/>
    <pivotTable tabId="11" name="Cambio_Pasado"/>
    <pivotTable tabId="11" name="Cambio_Futuro"/>
    <pivotTable tabId="11" name="Vehiculos"/>
    <pivotTable tabId="11" name="Duracion_Auxiliar"/>
    <pivotTable tabId="11" name="Duracion"/>
    <pivotTable tabId="11" name="Estrato_Ingreso"/>
    <pivotTable tabId="11" name="Distancia_Aux"/>
    <pivotTable tabId="11" name="Distancia"/>
    <pivotTable tabId="11" name="Distancia_Duracion_Modo"/>
    <pivotTable tabId="11" name="Etnia"/>
    <pivotTable tabId="11" name="Residencia"/>
    <pivotTable tabId="11" name="Trabajo"/>
    <pivotTable tabId="11" name="Indicadores"/>
    <pivotTable tabId="11" name="Hora_Llegada"/>
    <pivotTable tabId="11" name="TablaDinámica1"/>
    <pivotTable tabId="11" name="TablaDinámica2"/>
  </pivotTables>
  <data>
    <tabular pivotCacheId="1594588473" sortOrder="descending">
      <items count="22">
        <i x="3" s="1"/>
        <i x="2" s="1"/>
        <i x="9" s="1"/>
        <i x="20" s="1" nd="1"/>
        <i x="5" s="1" nd="1"/>
        <i x="1" s="1" nd="1"/>
        <i x="4" s="1" nd="1"/>
        <i x="15" s="1" nd="1"/>
        <i x="17" s="1" nd="1"/>
        <i x="16" s="1" nd="1"/>
        <i x="11" s="1" nd="1"/>
        <i x="10" s="1" nd="1"/>
        <i x="12" s="1" nd="1"/>
        <i x="8" s="1" nd="1"/>
        <i x="6" s="1" nd="1"/>
        <i x="14" s="1" nd="1"/>
        <i x="21" s="1" nd="1"/>
        <i x="7" s="1" nd="1"/>
        <i x="0" s="1" nd="1"/>
        <i x="18" s="1" nd="1"/>
        <i x="13" s="1" nd="1"/>
        <i x="19" s="1" nd="1"/>
      </items>
    </tabular>
  </data>
  <extLst>
    <x:ext xmlns:x15="http://schemas.microsoft.com/office/spreadsheetml/2010/11/main" uri="{470722E0-AACD-4C17-9CDC-17EF765DBC7E}">
      <x15:slicerCacheHideItemsWithNoData/>
    </x:ext>
  </extLst>
</slicerCacheDefinition>
</file>

<file path=xl/slicerCaches/slicerCache1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Franja_Salida" xr10:uid="{00000000-0013-0000-FFFF-FFFF0B000000}" sourceName="Franja_Salida">
  <pivotTables>
    <pivotTable tabId="11" name="Genero_Edad"/>
    <pivotTable tabId="11" name="Hora_Salida"/>
    <pivotTable tabId="11" name="Modo_Principal_Auxiliar"/>
    <pivotTable tabId="11" name="Cambio_principal"/>
    <pivotTable tabId="11" name="Cambio_Pasado"/>
    <pivotTable tabId="11" name="Cambio_Futuro"/>
    <pivotTable tabId="11" name="Vehiculos"/>
    <pivotTable tabId="11" name="Duracion_Auxiliar"/>
    <pivotTable tabId="11" name="Duracion"/>
    <pivotTable tabId="11" name="Estrato_Ingreso"/>
    <pivotTable tabId="11" name="Distancia_Aux"/>
    <pivotTable tabId="11" name="Distancia"/>
    <pivotTable tabId="11" name="Distancia_Duracion_Modo"/>
    <pivotTable tabId="11" name="Etnia"/>
    <pivotTable tabId="11" name="Residencia"/>
    <pivotTable tabId="11" name="Trabajo"/>
    <pivotTable tabId="11" name="Indicadores"/>
    <pivotTable tabId="11" name="Hora_Llegada"/>
    <pivotTable tabId="11" name="TablaDinámica1"/>
    <pivotTable tabId="11" name="TablaDinámica2"/>
  </pivotTables>
  <data>
    <tabular pivotCacheId="1594588473">
      <items count="22">
        <i x="1" s="1"/>
        <i x="2" s="1"/>
        <i x="9" s="1"/>
        <i x="16" s="1" nd="1"/>
        <i x="21" s="1" nd="1"/>
        <i x="6" s="1" nd="1"/>
        <i x="5" s="1" nd="1"/>
        <i x="10" s="1" nd="1"/>
        <i x="11" s="1" nd="1"/>
        <i x="8" s="1" nd="1"/>
        <i x="0" s="1" nd="1"/>
        <i x="4" s="1" nd="1"/>
        <i x="3" s="1" nd="1"/>
        <i x="7" s="1" nd="1"/>
        <i x="19" s="1" nd="1"/>
        <i x="20" s="1" nd="1"/>
        <i x="12" s="1" nd="1"/>
        <i x="15" s="1" nd="1"/>
        <i x="14" s="1" nd="1"/>
        <i x="18" s="1" nd="1"/>
        <i x="13" s="1" nd="1"/>
        <i x="17" s="1" nd="1"/>
      </items>
    </tabular>
  </data>
  <extLst>
    <x:ext xmlns:x15="http://schemas.microsoft.com/office/spreadsheetml/2010/11/main" uri="{470722E0-AACD-4C17-9CDC-17EF765DBC7E}">
      <x15:slicerCacheHideItemsWithNoData/>
    </x:ext>
  </extLst>
</slicerCacheDefinition>
</file>

<file path=xl/slicerCaches/slicerCache1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Modo_Principal1" xr10:uid="{00000000-0013-0000-FFFF-FFFF0C000000}" sourceName="Modo_Principal">
  <pivotTables>
    <pivotTable tabId="11" name="Genero_Edad"/>
    <pivotTable tabId="11" name="Hora_Salida"/>
    <pivotTable tabId="11" name="Modo_Principal_Auxiliar"/>
    <pivotTable tabId="11" name="Cambio_principal"/>
    <pivotTable tabId="11" name="Cambio_Pasado"/>
    <pivotTable tabId="11" name="Cambio_Futuro"/>
    <pivotTable tabId="11" name="Vehiculos"/>
    <pivotTable tabId="11" name="Duracion_Auxiliar"/>
    <pivotTable tabId="11" name="Duracion"/>
    <pivotTable tabId="11" name="Estrato_Ingreso"/>
    <pivotTable tabId="11" name="Distancia_Aux"/>
    <pivotTable tabId="11" name="Distancia"/>
    <pivotTable tabId="11" name="Distancia_Duracion_Modo"/>
    <pivotTable tabId="11" name="Etnia"/>
    <pivotTable tabId="11" name="Residencia"/>
    <pivotTable tabId="11" name="Trabajo"/>
    <pivotTable tabId="11" name="Indicadores"/>
    <pivotTable tabId="11" name="Hora_Llegada"/>
    <pivotTable tabId="11" name="TablaDinámica1"/>
    <pivotTable tabId="11" name="TablaDinámica2"/>
  </pivotTables>
  <data>
    <tabular pivotCacheId="1594588473">
      <items count="15">
        <i x="6" s="1"/>
        <i x="0" s="1"/>
        <i x="3" s="1"/>
        <i x="8" s="1"/>
        <i x="14" s="1" nd="1"/>
        <i x="4" s="1" nd="1"/>
        <i x="7" s="1" nd="1"/>
        <i x="5" s="1" nd="1"/>
        <i x="10" s="1" nd="1"/>
        <i x="11" s="1" nd="1"/>
        <i x="1" s="1" nd="1"/>
        <i x="13" s="1" nd="1"/>
        <i x="2" s="1" nd="1"/>
        <i x="9" s="1" nd="1"/>
        <i x="12" s="1" nd="1"/>
      </items>
    </tabular>
  </data>
  <extLst>
    <x:ext xmlns:x15="http://schemas.microsoft.com/office/spreadsheetml/2010/11/main" uri="{470722E0-AACD-4C17-9CDC-17EF765DBC7E}">
      <x15:slicerCacheHideItemsWithNoData/>
    </x:ext>
  </extLst>
</slicerCacheDefinition>
</file>

<file path=xl/slicerCaches/slicerCache1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Modo_Principal_Grupo1" xr10:uid="{00000000-0013-0000-FFFF-FFFF0D000000}" sourceName="Modo_Principal_Grupo">
  <pivotTables>
    <pivotTable tabId="11" name="Genero_Edad"/>
    <pivotTable tabId="11" name="Hora_Salida"/>
    <pivotTable tabId="11" name="Modo_Principal_Auxiliar"/>
    <pivotTable tabId="11" name="Cambio_principal"/>
    <pivotTable tabId="11" name="Cambio_Pasado"/>
    <pivotTable tabId="11" name="Cambio_Futuro"/>
    <pivotTable tabId="11" name="Duracion_Auxiliar"/>
    <pivotTable tabId="11" name="Duracion"/>
    <pivotTable tabId="11" name="Estrato_Ingreso"/>
    <pivotTable tabId="11" name="Distancia_Aux"/>
    <pivotTable tabId="11" name="Distancia"/>
    <pivotTable tabId="11" name="Distancia_Duracion_Modo"/>
    <pivotTable tabId="11" name="Etnia"/>
    <pivotTable tabId="11" name="Residencia"/>
    <pivotTable tabId="11" name="Trabajo"/>
    <pivotTable tabId="11" name="Indicadores"/>
    <pivotTable tabId="11" name="Hora_Llegada"/>
    <pivotTable tabId="11" name="Vehiculos"/>
    <pivotTable tabId="11" name="TablaDinámica1"/>
    <pivotTable tabId="11" name="TablaDinámica2"/>
  </pivotTables>
  <data>
    <tabular pivotCacheId="1594588473">
      <items count="9">
        <i x="3" s="1"/>
        <i x="0" s="1"/>
        <i x="2" s="1"/>
        <i x="1" s="1"/>
        <i x="4" s="1" nd="1"/>
        <i x="6" s="1" nd="1"/>
        <i x="8" s="1" nd="1"/>
        <i x="5" s="1" nd="1"/>
        <i x="7" s="1" nd="1"/>
      </items>
    </tabular>
  </data>
</slicerCacheDefinition>
</file>

<file path=xl/slicerCaches/slicerCache1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Modo_Auxiliar1" xr10:uid="{00000000-0013-0000-FFFF-FFFF0E000000}" sourceName="Modo_Auxiliar">
  <pivotTables>
    <pivotTable tabId="11" name="Genero_Edad"/>
    <pivotTable tabId="11" name="Hora_Salida"/>
    <pivotTable tabId="11" name="Modo_Principal_Auxiliar"/>
    <pivotTable tabId="11" name="Cambio_principal"/>
    <pivotTable tabId="11" name="Cambio_Pasado"/>
    <pivotTable tabId="11" name="Cambio_Futuro"/>
    <pivotTable tabId="11" name="Vehiculos"/>
    <pivotTable tabId="11" name="Duracion_Auxiliar"/>
    <pivotTable tabId="11" name="Duracion"/>
    <pivotTable tabId="11" name="Estrato_Ingreso"/>
    <pivotTable tabId="11" name="Distancia_Aux"/>
    <pivotTable tabId="11" name="Distancia"/>
    <pivotTable tabId="11" name="Distancia_Duracion_Modo"/>
    <pivotTable tabId="11" name="Etnia"/>
    <pivotTable tabId="11" name="Residencia"/>
    <pivotTable tabId="11" name="Trabajo"/>
    <pivotTable tabId="11" name="Indicadores"/>
    <pivotTable tabId="11" name="Hora_Llegada"/>
    <pivotTable tabId="11" name="TablaDinámica1"/>
    <pivotTable tabId="11" name="TablaDinámica2"/>
  </pivotTables>
  <data>
    <tabular pivotCacheId="1594588473">
      <items count="18">
        <i x="0" s="1"/>
        <i x="2" s="1"/>
        <i x="3" s="1" nd="1"/>
        <i x="9" s="1" nd="1"/>
        <i x="10" s="1" nd="1"/>
        <i x="6" s="1" nd="1"/>
        <i x="5" s="1" nd="1"/>
        <i x="4" s="1" nd="1"/>
        <i x="7" s="1" nd="1"/>
        <i x="13" s="1" nd="1"/>
        <i x="15" s="1" nd="1"/>
        <i x="1" s="1" nd="1"/>
        <i x="14" s="1" nd="1"/>
        <i x="12" s="1" nd="1"/>
        <i x="11" s="1" nd="1"/>
        <i x="8" s="1" nd="1"/>
        <i x="16" s="1" nd="1"/>
        <i x="17" s="1" nd="1"/>
      </items>
    </tabular>
  </data>
  <extLst>
    <x:ext xmlns:x15="http://schemas.microsoft.com/office/spreadsheetml/2010/11/main" uri="{470722E0-AACD-4C17-9CDC-17EF765DBC7E}">
      <x15:slicerCacheHideItemsWithNoData/>
    </x:ext>
  </extLst>
</slicerCacheDefinition>
</file>

<file path=xl/slicerCaches/slicerCache1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Modo_Auxiliar_Grupo1" xr10:uid="{00000000-0013-0000-FFFF-FFFF0F000000}" sourceName="Modo_Auxiliar_Grupo">
  <pivotTables>
    <pivotTable tabId="11" name="Genero_Edad"/>
    <pivotTable tabId="11" name="Hora_Salida"/>
    <pivotTable tabId="11" name="Modo_Principal_Auxiliar"/>
    <pivotTable tabId="11" name="Cambio_principal"/>
    <pivotTable tabId="11" name="Cambio_Pasado"/>
    <pivotTable tabId="11" name="Cambio_Futuro"/>
    <pivotTable tabId="11" name="Vehiculos"/>
    <pivotTable tabId="11" name="Duracion_Auxiliar"/>
    <pivotTable tabId="11" name="Duracion"/>
    <pivotTable tabId="11" name="Estrato_Ingreso"/>
    <pivotTable tabId="11" name="Distancia_Aux"/>
    <pivotTable tabId="11" name="Distancia"/>
    <pivotTable tabId="11" name="Distancia_Duracion_Modo"/>
    <pivotTable tabId="11" name="Etnia"/>
    <pivotTable tabId="11" name="Residencia"/>
    <pivotTable tabId="11" name="Trabajo"/>
    <pivotTable tabId="11" name="Indicadores"/>
    <pivotTable tabId="11" name="Hora_Llegada"/>
    <pivotTable tabId="11" name="TablaDinámica1"/>
    <pivotTable tabId="11" name="TablaDinámica2"/>
  </pivotTables>
  <data>
    <tabular pivotCacheId="1594588473">
      <items count="8">
        <i x="0" s="1"/>
        <i x="2" s="1"/>
        <i x="3" s="1" nd="1"/>
        <i x="4" s="1" nd="1"/>
        <i x="5" s="1" nd="1"/>
        <i x="1" s="1" nd="1"/>
        <i x="6" s="1" nd="1"/>
        <i x="7" s="1" nd="1"/>
      </items>
    </tabular>
  </data>
  <extLst>
    <x:ext xmlns:x15="http://schemas.microsoft.com/office/spreadsheetml/2010/11/main" uri="{470722E0-AACD-4C17-9CDC-17EF765DBC7E}">
      <x15:slicerCacheHideItemsWithNoData/>
    </x:ext>
  </extLst>
</slicerCacheDefinition>
</file>

<file path=xl/slicerCaches/slicerCache1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Modo_Anterior1" xr10:uid="{00000000-0013-0000-FFFF-FFFF10000000}" sourceName="Modo_Anterior">
  <pivotTables>
    <pivotTable tabId="11" name="Genero_Edad"/>
    <pivotTable tabId="11" name="Hora_Salida"/>
    <pivotTable tabId="11" name="Modo_Principal_Auxiliar"/>
    <pivotTable tabId="11" name="Cambio_principal"/>
    <pivotTable tabId="11" name="Cambio_Pasado"/>
    <pivotTable tabId="11" name="Cambio_Futuro"/>
    <pivotTable tabId="11" name="Vehiculos"/>
    <pivotTable tabId="11" name="Duracion_Auxiliar"/>
    <pivotTable tabId="11" name="Duracion"/>
    <pivotTable tabId="11" name="Estrato_Ingreso"/>
    <pivotTable tabId="11" name="Distancia_Aux"/>
    <pivotTable tabId="11" name="Distancia"/>
    <pivotTable tabId="11" name="Distancia_Duracion_Modo"/>
    <pivotTable tabId="11" name="Etnia"/>
    <pivotTable tabId="11" name="Residencia"/>
    <pivotTable tabId="11" name="Trabajo"/>
    <pivotTable tabId="11" name="Indicadores"/>
    <pivotTable tabId="11" name="Hora_Llegada"/>
    <pivotTable tabId="11" name="TablaDinámica1"/>
    <pivotTable tabId="11" name="TablaDinámica2"/>
  </pivotTables>
  <data>
    <tabular pivotCacheId="1594588473">
      <items count="19">
        <i x="6" s="1"/>
        <i x="0" s="1"/>
        <i x="4" s="1"/>
        <i x="8" s="1"/>
        <i x="2" s="1"/>
        <i x="16" s="1" nd="1"/>
        <i x="3" s="1" nd="1"/>
        <i x="9" s="1" nd="1"/>
        <i x="15" s="1" nd="1"/>
        <i x="5" s="1" nd="1"/>
        <i x="14" s="1" nd="1"/>
        <i x="13" s="1" nd="1"/>
        <i x="18" s="1" nd="1"/>
        <i x="1" s="1" nd="1"/>
        <i x="7" s="1" nd="1"/>
        <i x="11" s="1" nd="1"/>
        <i x="10" s="1" nd="1"/>
        <i x="12" s="1" nd="1"/>
        <i x="17" s="1" nd="1"/>
      </items>
    </tabular>
  </data>
  <extLst>
    <x:ext xmlns:x15="http://schemas.microsoft.com/office/spreadsheetml/2010/11/main" uri="{470722E0-AACD-4C17-9CDC-17EF765DBC7E}">
      <x15:slicerCacheHideItemsWithNoData/>
    </x:ext>
  </extLst>
</slicerCacheDefinition>
</file>

<file path=xl/slicerCaches/slicerCache1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Anterior_Grupo1" xr10:uid="{00000000-0013-0000-FFFF-FFFF11000000}" sourceName="Anterior_Grupo">
  <pivotTables>
    <pivotTable tabId="11" name="Genero_Edad"/>
    <pivotTable tabId="11" name="Hora_Salida"/>
    <pivotTable tabId="11" name="Modo_Principal_Auxiliar"/>
    <pivotTable tabId="11" name="Cambio_principal"/>
    <pivotTable tabId="11" name="Cambio_Pasado"/>
    <pivotTable tabId="11" name="Cambio_Futuro"/>
    <pivotTable tabId="11" name="Vehiculos"/>
    <pivotTable tabId="11" name="Duracion_Auxiliar"/>
    <pivotTable tabId="11" name="Duracion"/>
    <pivotTable tabId="11" name="Estrato_Ingreso"/>
    <pivotTable tabId="11" name="Distancia_Aux"/>
    <pivotTable tabId="11" name="Distancia"/>
    <pivotTable tabId="11" name="Distancia_Duracion_Modo"/>
    <pivotTable tabId="11" name="Etnia"/>
    <pivotTable tabId="11" name="Residencia"/>
    <pivotTable tabId="11" name="Trabajo"/>
    <pivotTable tabId="11" name="Indicadores"/>
    <pivotTable tabId="11" name="Hora_Llegada"/>
    <pivotTable tabId="11" name="TablaDinámica1"/>
    <pivotTable tabId="11" name="TablaDinámica2"/>
  </pivotTables>
  <data>
    <tabular pivotCacheId="1594588473">
      <items count="8">
        <i x="3" s="1"/>
        <i x="0" s="1"/>
        <i x="2" s="1"/>
        <i x="1" s="1"/>
        <i x="5" s="1" nd="1"/>
        <i x="4" s="1" nd="1"/>
        <i x="6" s="1" nd="1"/>
        <i x="7" s="1" nd="1"/>
      </items>
    </tabular>
  </data>
  <extLst>
    <x:ext xmlns:x15="http://schemas.microsoft.com/office/spreadsheetml/2010/11/main" uri="{470722E0-AACD-4C17-9CDC-17EF765DBC7E}">
      <x15:slicerCacheHideItemsWithNoData/>
    </x:ext>
  </extLst>
</slicerCacheDefinition>
</file>

<file path=xl/slicerCaches/slicerCache1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Modo_Futuro1" xr10:uid="{00000000-0013-0000-FFFF-FFFF12000000}" sourceName="Modo_Futuro">
  <pivotTables>
    <pivotTable tabId="11" name="Genero_Edad"/>
    <pivotTable tabId="11" name="Hora_Salida"/>
    <pivotTable tabId="11" name="Modo_Principal_Auxiliar"/>
    <pivotTable tabId="11" name="Cambio_principal"/>
    <pivotTable tabId="11" name="Cambio_Pasado"/>
    <pivotTable tabId="11" name="Cambio_Futuro"/>
    <pivotTable tabId="11" name="Vehiculos"/>
    <pivotTable tabId="11" name="Duracion_Auxiliar"/>
    <pivotTable tabId="11" name="Duracion"/>
    <pivotTable tabId="11" name="Estrato_Ingreso"/>
    <pivotTable tabId="11" name="Distancia_Aux"/>
    <pivotTable tabId="11" name="Distancia"/>
    <pivotTable tabId="11" name="Distancia_Duracion_Modo"/>
    <pivotTable tabId="11" name="Etnia"/>
    <pivotTable tabId="11" name="Residencia"/>
    <pivotTable tabId="11" name="Trabajo"/>
    <pivotTable tabId="11" name="Indicadores"/>
    <pivotTable tabId="11" name="Hora_Llegada"/>
    <pivotTable tabId="11" name="TablaDinámica1"/>
    <pivotTable tabId="11" name="TablaDinámica2"/>
  </pivotTables>
  <data>
    <tabular pivotCacheId="1594588473">
      <items count="19">
        <i x="6" s="1"/>
        <i x="0" s="1"/>
        <i x="7" s="1"/>
        <i x="1" s="1"/>
        <i x="2" s="1"/>
        <i x="16" s="1" nd="1"/>
        <i x="4" s="1" nd="1"/>
        <i x="9" s="1" nd="1"/>
        <i x="15" s="1" nd="1"/>
        <i x="5" s="1" nd="1"/>
        <i x="3" s="1" nd="1"/>
        <i x="13" s="1" nd="1"/>
        <i x="12" s="1" nd="1"/>
        <i x="11" s="1" nd="1"/>
        <i x="8" s="1" nd="1"/>
        <i x="18" s="1" nd="1"/>
        <i x="10" s="1" nd="1"/>
        <i x="14" s="1" nd="1"/>
        <i x="17" s="1" nd="1"/>
      </items>
    </tabular>
  </data>
  <extLst>
    <x:ext xmlns:x15="http://schemas.microsoft.com/office/spreadsheetml/2010/11/main" uri="{470722E0-AACD-4C17-9CDC-17EF765DBC7E}">
      <x15:slicerCacheHideItemsWithNoData/>
    </x:ext>
  </extLst>
</slicerCacheDefinition>
</file>

<file path=xl/slicerCaches/slicerCache19.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Futuro_Grupo1" xr10:uid="{00000000-0013-0000-FFFF-FFFF13000000}" sourceName="Futuro_Grupo">
  <pivotTables>
    <pivotTable tabId="11" name="Genero_Edad"/>
    <pivotTable tabId="11" name="Hora_Salida"/>
    <pivotTable tabId="11" name="Modo_Principal_Auxiliar"/>
    <pivotTable tabId="11" name="Cambio_principal"/>
    <pivotTable tabId="11" name="Cambio_Pasado"/>
    <pivotTable tabId="11" name="Cambio_Futuro"/>
    <pivotTable tabId="11" name="Vehiculos"/>
    <pivotTable tabId="11" name="Duracion_Auxiliar"/>
    <pivotTable tabId="11" name="Duracion"/>
    <pivotTable tabId="11" name="Estrato_Ingreso"/>
    <pivotTable tabId="11" name="Distancia_Aux"/>
    <pivotTable tabId="11" name="Distancia"/>
    <pivotTable tabId="11" name="Distancia_Duracion_Modo"/>
    <pivotTable tabId="11" name="Etnia"/>
    <pivotTable tabId="11" name="Residencia"/>
    <pivotTable tabId="11" name="Trabajo"/>
    <pivotTable tabId="11" name="Indicadores"/>
    <pivotTable tabId="11" name="Hora_Llegada"/>
    <pivotTable tabId="11" name="TablaDinámica1"/>
    <pivotTable tabId="11" name="TablaDinámica2"/>
  </pivotTables>
  <data>
    <tabular pivotCacheId="1594588473">
      <items count="8">
        <i x="3" s="1"/>
        <i x="0" s="1"/>
        <i x="4" s="1"/>
        <i x="1" s="1"/>
        <i x="2" s="1" nd="1"/>
        <i x="5" s="1" nd="1"/>
        <i x="6" s="1" nd="1"/>
        <i x="7" s="1" nd="1"/>
      </items>
    </tabular>
  </data>
  <extLst>
    <x:ext xmlns:x15="http://schemas.microsoft.com/office/spreadsheetml/2010/11/main" uri="{470722E0-AACD-4C17-9CDC-17EF765DBC7E}">
      <x15:slicerCacheHideItemsWithNoData/>
    </x:ext>
  </extLst>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Género1" xr10:uid="{00000000-0013-0000-FFFF-FFFF02000000}" sourceName="Género">
  <pivotTables>
    <pivotTable tabId="11" name="Genero_Edad"/>
    <pivotTable tabId="11" name="Hora_Salida"/>
    <pivotTable tabId="11" name="Modo_Principal_Auxiliar"/>
    <pivotTable tabId="11" name="Cambio_principal"/>
    <pivotTable tabId="11" name="Cambio_Pasado"/>
    <pivotTable tabId="11" name="Cambio_Futuro"/>
    <pivotTable tabId="11" name="Vehiculos"/>
    <pivotTable tabId="11" name="Duracion_Auxiliar"/>
    <pivotTable tabId="11" name="Duracion"/>
    <pivotTable tabId="11" name="Estrato_Ingreso"/>
    <pivotTable tabId="11" name="Distancia_Aux"/>
    <pivotTable tabId="11" name="Distancia"/>
    <pivotTable tabId="11" name="Distancia_Duracion_Modo"/>
    <pivotTable tabId="11" name="Etnia"/>
    <pivotTable tabId="11" name="Residencia"/>
    <pivotTable tabId="11" name="Trabajo"/>
    <pivotTable tabId="11" name="Indicadores"/>
    <pivotTable tabId="11" name="Hora_Llegada"/>
    <pivotTable tabId="11" name="TablaDinámica1"/>
    <pivotTable tabId="11" name="TablaDinámica2"/>
  </pivotTables>
  <data>
    <tabular pivotCacheId="1594588473">
      <items count="5">
        <i x="1" s="1"/>
        <i x="0" s="1"/>
        <i x="2" s="1" nd="1"/>
        <i x="3" s="1" nd="1"/>
        <i x="4" s="1" nd="1"/>
      </items>
    </tabular>
  </data>
  <extLst>
    <x:ext xmlns:x15="http://schemas.microsoft.com/office/spreadsheetml/2010/11/main" uri="{470722E0-AACD-4C17-9CDC-17EF765DBC7E}">
      <x15:slicerCacheHideItemsWithNoData/>
    </x:ext>
  </extLst>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Rango_Edad1" xr10:uid="{00000000-0013-0000-FFFF-FFFF03000000}" sourceName="Rango Edad">
  <pivotTables>
    <pivotTable tabId="11" name="Genero_Edad"/>
    <pivotTable tabId="11" name="Hora_Salida"/>
    <pivotTable tabId="11" name="Modo_Principal_Auxiliar"/>
    <pivotTable tabId="11" name="Cambio_principal"/>
    <pivotTable tabId="11" name="Cambio_Pasado"/>
    <pivotTable tabId="11" name="Cambio_Futuro"/>
    <pivotTable tabId="11" name="Vehiculos"/>
    <pivotTable tabId="11" name="Duracion_Auxiliar"/>
    <pivotTable tabId="11" name="Duracion"/>
    <pivotTable tabId="11" name="Estrato_Ingreso"/>
    <pivotTable tabId="11" name="Distancia_Aux"/>
    <pivotTable tabId="11" name="Distancia"/>
    <pivotTable tabId="11" name="Distancia_Duracion_Modo"/>
    <pivotTable tabId="11" name="Etnia"/>
    <pivotTable tabId="11" name="Residencia"/>
    <pivotTable tabId="11" name="Trabajo"/>
    <pivotTable tabId="11" name="Indicadores"/>
    <pivotTable tabId="11" name="Hora_Llegada"/>
    <pivotTable tabId="11" name="TablaDinámica1"/>
    <pivotTable tabId="11" name="TablaDinámica2"/>
  </pivotTables>
  <data>
    <tabular pivotCacheId="1594588473">
      <items count="7">
        <i x="0" s="1"/>
        <i x="1" s="1"/>
        <i x="2" s="1"/>
        <i x="3" s="1" nd="1"/>
        <i x="4" s="1" nd="1"/>
        <i x="6" s="1" nd="1"/>
        <i x="5" s="1" nd="1"/>
      </items>
    </tabular>
  </data>
  <extLst>
    <x:ext xmlns:x15="http://schemas.microsoft.com/office/spreadsheetml/2010/11/main" uri="{470722E0-AACD-4C17-9CDC-17EF765DBC7E}">
      <x15:slicerCacheHideItemsWithNoData/>
    </x:ext>
  </extLst>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Etnia1" xr10:uid="{00000000-0013-0000-FFFF-FFFF04000000}" sourceName="Etnia">
  <pivotTables>
    <pivotTable tabId="11" name="Genero_Edad"/>
    <pivotTable tabId="11" name="Hora_Salida"/>
    <pivotTable tabId="11" name="Modo_Principal_Auxiliar"/>
    <pivotTable tabId="11" name="Cambio_principal"/>
    <pivotTable tabId="11" name="Cambio_Pasado"/>
    <pivotTable tabId="11" name="Cambio_Futuro"/>
    <pivotTable tabId="11" name="Vehiculos"/>
    <pivotTable tabId="11" name="Duracion_Auxiliar"/>
    <pivotTable tabId="11" name="Duracion"/>
    <pivotTable tabId="11" name="Estrato_Ingreso"/>
    <pivotTable tabId="11" name="Distancia_Aux"/>
    <pivotTable tabId="11" name="Distancia"/>
    <pivotTable tabId="11" name="Distancia_Duracion_Modo"/>
    <pivotTable tabId="11" name="Etnia"/>
    <pivotTable tabId="11" name="Residencia"/>
    <pivotTable tabId="11" name="Trabajo"/>
    <pivotTable tabId="11" name="Indicadores"/>
    <pivotTable tabId="11" name="Hora_Llegada"/>
    <pivotTable tabId="11" name="TablaDinámica1"/>
    <pivotTable tabId="11" name="TablaDinámica2"/>
  </pivotTables>
  <data>
    <tabular pivotCacheId="1594588473">
      <items count="7">
        <i x="3" s="1"/>
        <i x="0" s="1"/>
        <i x="2" s="1" nd="1"/>
        <i x="4" s="1" nd="1"/>
        <i x="1" s="1" nd="1"/>
        <i x="6" s="1" nd="1"/>
        <i x="5" s="1" nd="1"/>
      </items>
    </tabular>
  </data>
  <extLst>
    <x:ext xmlns:x15="http://schemas.microsoft.com/office/spreadsheetml/2010/11/main" uri="{470722E0-AACD-4C17-9CDC-17EF765DBC7E}">
      <x15:slicerCacheHideItemsWithNoData/>
    </x:ext>
  </extLst>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Discapacidad1" xr10:uid="{00000000-0013-0000-FFFF-FFFF05000000}" sourceName="Discapacidad">
  <pivotTables>
    <pivotTable tabId="11" name="Genero_Edad"/>
    <pivotTable tabId="11" name="Hora_Salida"/>
    <pivotTable tabId="11" name="Modo_Principal_Auxiliar"/>
    <pivotTable tabId="11" name="Cambio_principal"/>
    <pivotTable tabId="11" name="Cambio_Pasado"/>
    <pivotTable tabId="11" name="Cambio_Futuro"/>
    <pivotTable tabId="11" name="Vehiculos"/>
    <pivotTable tabId="11" name="Duracion_Auxiliar"/>
    <pivotTable tabId="11" name="Duracion"/>
    <pivotTable tabId="11" name="Estrato_Ingreso"/>
    <pivotTable tabId="11" name="Distancia_Aux"/>
    <pivotTable tabId="11" name="Distancia"/>
    <pivotTable tabId="11" name="Distancia_Duracion_Modo"/>
    <pivotTable tabId="11" name="Etnia"/>
    <pivotTable tabId="11" name="Residencia"/>
    <pivotTable tabId="11" name="Trabajo"/>
    <pivotTable tabId="11" name="Indicadores"/>
    <pivotTable tabId="11" name="Hora_Llegada"/>
    <pivotTable tabId="11" name="TablaDinámica1"/>
    <pivotTable tabId="11" name="TablaDinámica2"/>
  </pivotTables>
  <data>
    <tabular pivotCacheId="1594588473">
      <items count="7">
        <i x="0" s="1"/>
        <i x="1" s="1" nd="1"/>
        <i x="3" s="1" nd="1"/>
        <i x="6" s="1" nd="1"/>
        <i x="5" s="1" nd="1"/>
        <i x="2" s="1" nd="1"/>
        <i x="4" s="1" nd="1"/>
      </items>
    </tabular>
  </data>
  <extLst>
    <x:ext xmlns:x15="http://schemas.microsoft.com/office/spreadsheetml/2010/11/main" uri="{470722E0-AACD-4C17-9CDC-17EF765DBC7E}">
      <x15:slicerCacheHideItemsWithNoData/>
    </x:ext>
  </extLst>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Estrato1" xr10:uid="{00000000-0013-0000-FFFF-FFFF06000000}" sourceName="Estrato">
  <pivotTables>
    <pivotTable tabId="11" name="Genero_Edad"/>
    <pivotTable tabId="11" name="Hora_Salida"/>
    <pivotTable tabId="11" name="Modo_Principal_Auxiliar"/>
    <pivotTable tabId="11" name="Cambio_principal"/>
    <pivotTable tabId="11" name="Cambio_Pasado"/>
    <pivotTable tabId="11" name="Cambio_Futuro"/>
    <pivotTable tabId="11" name="Vehiculos"/>
    <pivotTable tabId="11" name="Duracion_Auxiliar"/>
    <pivotTable tabId="11" name="Duracion"/>
    <pivotTable tabId="11" name="Estrato_Ingreso"/>
    <pivotTable tabId="11" name="Distancia_Aux"/>
    <pivotTable tabId="11" name="Distancia"/>
    <pivotTable tabId="11" name="Distancia_Duracion_Modo"/>
    <pivotTable tabId="11" name="Etnia"/>
    <pivotTable tabId="11" name="Residencia"/>
    <pivotTable tabId="11" name="Trabajo"/>
    <pivotTable tabId="11" name="Indicadores"/>
    <pivotTable tabId="11" name="Hora_Llegada"/>
    <pivotTable tabId="11" name="TablaDinámica1"/>
    <pivotTable tabId="11" name="TablaDinámica2"/>
  </pivotTables>
  <data>
    <tabular pivotCacheId="1594588473">
      <items count="7">
        <i x="0" s="1"/>
        <i x="1" s="1"/>
        <i x="2" s="1" nd="1"/>
        <i x="3" s="1" nd="1"/>
        <i x="5" s="1" nd="1"/>
        <i x="4" s="1" nd="1"/>
        <i x="6" s="1" nd="1"/>
      </items>
    </tabular>
  </data>
  <extLst>
    <x:ext xmlns:x15="http://schemas.microsoft.com/office/spreadsheetml/2010/11/main" uri="{470722E0-AACD-4C17-9CDC-17EF765DBC7E}">
      <x15:slicerCacheHideItemsWithNoData/>
    </x:ext>
  </extLst>
</slicerCacheDefinition>
</file>

<file path=xl/slicerCaches/slicerCache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Ingresos1" xr10:uid="{00000000-0013-0000-FFFF-FFFF07000000}" sourceName="Ingresos">
  <pivotTables>
    <pivotTable tabId="11" name="Genero_Edad"/>
    <pivotTable tabId="11" name="Hora_Salida"/>
    <pivotTable tabId="11" name="Modo_Principal_Auxiliar"/>
    <pivotTable tabId="11" name="Cambio_principal"/>
    <pivotTable tabId="11" name="Cambio_Pasado"/>
    <pivotTable tabId="11" name="Cambio_Futuro"/>
    <pivotTable tabId="11" name="Vehiculos"/>
    <pivotTable tabId="11" name="Duracion_Auxiliar"/>
    <pivotTable tabId="11" name="Duracion"/>
    <pivotTable tabId="11" name="Estrato_Ingreso"/>
    <pivotTable tabId="11" name="Distancia_Aux"/>
    <pivotTable tabId="11" name="Distancia"/>
    <pivotTable tabId="11" name="Distancia_Duracion_Modo"/>
    <pivotTable tabId="11" name="Etnia"/>
    <pivotTable tabId="11" name="Residencia"/>
    <pivotTable tabId="11" name="Trabajo"/>
    <pivotTable tabId="11" name="Indicadores"/>
    <pivotTable tabId="11" name="Hora_Llegada"/>
    <pivotTable tabId="11" name="TablaDinámica1"/>
    <pivotTable tabId="11" name="TablaDinámica2"/>
  </pivotTables>
  <data>
    <tabular pivotCacheId="1594588473">
      <items count="7">
        <i x="1" s="1"/>
        <i x="2" s="1" nd="1"/>
        <i x="0" s="1" nd="1"/>
        <i x="4" s="1" nd="1"/>
        <i x="3" s="1" nd="1"/>
        <i x="5" s="1" nd="1"/>
        <i x="6" s="1" nd="1"/>
      </items>
    </tabular>
  </data>
  <extLst>
    <x:ext xmlns:x15="http://schemas.microsoft.com/office/spreadsheetml/2010/11/main" uri="{470722E0-AACD-4C17-9CDC-17EF765DBC7E}">
      <x15:slicerCacheHideItemsWithNoData/>
    </x:ext>
  </extLst>
</slicerCacheDefinition>
</file>

<file path=xl/slicerCaches/slicerCache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Localidad_Residencia1" xr10:uid="{00000000-0013-0000-FFFF-FFFF08000000}" sourceName="Localidad_Residencia">
  <pivotTables>
    <pivotTable tabId="11" name="Genero_Edad"/>
    <pivotTable tabId="11" name="Hora_Salida"/>
    <pivotTable tabId="11" name="Modo_Principal_Auxiliar"/>
    <pivotTable tabId="11" name="Cambio_principal"/>
    <pivotTable tabId="11" name="Cambio_Pasado"/>
    <pivotTable tabId="11" name="Cambio_Futuro"/>
    <pivotTable tabId="11" name="Vehiculos"/>
    <pivotTable tabId="11" name="Duracion_Auxiliar"/>
    <pivotTable tabId="11" name="Duracion"/>
    <pivotTable tabId="11" name="Estrato_Ingreso"/>
    <pivotTable tabId="11" name="Distancia_Aux"/>
    <pivotTable tabId="11" name="Distancia"/>
    <pivotTable tabId="11" name="Distancia_Duracion_Modo"/>
    <pivotTable tabId="11" name="Etnia"/>
    <pivotTable tabId="11" name="Residencia"/>
    <pivotTable tabId="11" name="Trabajo"/>
    <pivotTable tabId="11" name="Indicadores"/>
    <pivotTable tabId="11" name="Hora_Llegada"/>
    <pivotTable tabId="11" name="TablaDinámica1"/>
    <pivotTable tabId="11" name="TablaDinámica2"/>
  </pivotTables>
  <data>
    <tabular pivotCacheId="1594588473">
      <items count="21">
        <i x="7" s="1"/>
        <i x="17" s="1"/>
        <i x="10" s="1"/>
        <i x="18" s="1" nd="1"/>
        <i x="16" s="1" nd="1"/>
        <i x="19" s="1" nd="1"/>
        <i x="9" s="1" nd="1"/>
        <i x="3" s="1" nd="1"/>
        <i x="0" s="1" nd="1"/>
        <i x="12" s="1" nd="1"/>
        <i x="11" s="1" nd="1"/>
        <i x="8" s="1" nd="1"/>
        <i x="6" s="1" nd="1"/>
        <i x="5" s="1" nd="1"/>
        <i x="14" s="1" nd="1"/>
        <i x="4" s="1" nd="1"/>
        <i x="2" s="1" nd="1"/>
        <i x="1" s="1" nd="1"/>
        <i x="13" s="1" nd="1"/>
        <i x="15" s="1" nd="1"/>
        <i x="20" s="1" nd="1"/>
      </items>
    </tabular>
  </data>
  <extLst>
    <x:ext xmlns:x15="http://schemas.microsoft.com/office/spreadsheetml/2010/11/main" uri="{470722E0-AACD-4C17-9CDC-17EF765DBC7E}">
      <x15:slicerCacheHideItemsWithNoData/>
    </x:ext>
  </extLst>
</slicerCacheDefinition>
</file>

<file path=xl/slicerCaches/slicerCache9.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Sede_Trabajo1" xr10:uid="{00000000-0013-0000-FFFF-FFFF09000000}" sourceName="Sede_Trabajo">
  <pivotTables>
    <pivotTable tabId="11" name="Genero_Edad"/>
    <pivotTable tabId="11" name="Hora_Salida"/>
    <pivotTable tabId="11" name="Modo_Principal_Auxiliar"/>
    <pivotTable tabId="11" name="Cambio_principal"/>
    <pivotTable tabId="11" name="Cambio_Pasado"/>
    <pivotTable tabId="11" name="Cambio_Futuro"/>
    <pivotTable tabId="11" name="Vehiculos"/>
    <pivotTable tabId="11" name="Duracion_Auxiliar"/>
    <pivotTable tabId="11" name="Duracion"/>
    <pivotTable tabId="11" name="Estrato_Ingreso"/>
    <pivotTable tabId="11" name="Distancia_Aux"/>
    <pivotTable tabId="11" name="Distancia"/>
    <pivotTable tabId="11" name="Distancia_Duracion_Modo"/>
    <pivotTable tabId="11" name="Etnia"/>
    <pivotTable tabId="11" name="Residencia"/>
    <pivotTable tabId="11" name="Trabajo"/>
    <pivotTable tabId="11" name="Indicadores"/>
    <pivotTable tabId="11" name="Hora_Llegada"/>
    <pivotTable tabId="11" name="TablaDinámica1"/>
    <pivotTable tabId="11" name="TablaDinámica2"/>
  </pivotTables>
  <data>
    <tabular pivotCacheId="1594588473">
      <items count="66">
        <i x="17"/>
        <i x="20"/>
        <i x="2"/>
        <i x="11"/>
        <i x="12"/>
        <i x="7"/>
        <i x="19"/>
        <i x="3"/>
        <i x="25"/>
        <i x="18"/>
        <i x="15" s="1"/>
        <i x="9"/>
        <i x="21"/>
        <i x="6"/>
        <i x="22"/>
        <i x="24"/>
        <i x="5"/>
        <i x="10"/>
        <i x="1"/>
        <i x="23"/>
        <i x="14"/>
        <i x="16"/>
        <i x="4"/>
        <i x="43"/>
        <i x="8"/>
        <i x="0"/>
        <i x="13"/>
        <i x="50" nd="1"/>
        <i x="37" nd="1"/>
        <i x="31" nd="1"/>
        <i x="26" nd="1"/>
        <i x="41" nd="1"/>
        <i x="48" nd="1"/>
        <i x="53" nd="1"/>
        <i x="61" nd="1"/>
        <i x="62" nd="1"/>
        <i x="46" nd="1"/>
        <i x="51" nd="1"/>
        <i x="40" nd="1"/>
        <i x="65" nd="1"/>
        <i x="34" nd="1"/>
        <i x="55" nd="1"/>
        <i x="30" nd="1"/>
        <i x="42" nd="1"/>
        <i x="45" nd="1"/>
        <i x="33" nd="1"/>
        <i x="60" nd="1"/>
        <i x="39" nd="1"/>
        <i x="59" nd="1"/>
        <i x="63" nd="1"/>
        <i x="49" nd="1"/>
        <i x="52" nd="1"/>
        <i x="58" nd="1"/>
        <i x="35" nd="1"/>
        <i x="28" nd="1"/>
        <i x="56" nd="1"/>
        <i x="47" nd="1"/>
        <i x="54" nd="1"/>
        <i x="57" nd="1"/>
        <i x="32" nd="1"/>
        <i x="38" nd="1"/>
        <i x="44" nd="1"/>
        <i x="36" nd="1"/>
        <i x="29" nd="1"/>
        <i x="64" nd="1"/>
        <i x="27" nd="1"/>
      </items>
    </tabular>
  </data>
  <extLst>
    <x:ext xmlns:x15="http://schemas.microsoft.com/office/spreadsheetml/2010/11/main" uri="{470722E0-AACD-4C17-9CDC-17EF765DBC7E}">
      <x15:slicerCacheHideItemsWithNoData/>
    </x:ext>
  </extLst>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Año 1" xr10:uid="{00000000-0014-0000-FFFF-FFFF01000000}" cache="SegmentaciónDeDatos_Año1" caption="Año" style="PIMS_Estilo_2" lockedPosition="1" rowHeight="180000"/>
  <slicer name="Género" xr10:uid="{00000000-0014-0000-FFFF-FFFF02000000}" cache="SegmentaciónDeDatos_Género1" caption="Género" style="PIMS_Estilo_2" lockedPosition="1" rowHeight="180000"/>
  <slicer name="Rango Edad" xr10:uid="{00000000-0014-0000-FFFF-FFFF03000000}" cache="SegmentaciónDeDatos_Rango_Edad1" caption="Rango Edad" style="PIMS_Estilo_2" lockedPosition="1" rowHeight="180000"/>
  <slicer name="Etnia" xr10:uid="{00000000-0014-0000-FFFF-FFFF04000000}" cache="SegmentaciónDeDatos_Etnia1" caption="Etnia" style="PIMS_Estilo_2" lockedPosition="1" rowHeight="180000"/>
  <slicer name="Discapacidad 1" xr10:uid="{00000000-0014-0000-FFFF-FFFF05000000}" cache="SegmentaciónDeDatos_Discapacidad1" caption="Discapacidad" style="PIMS_Estilo_2" lockedPosition="1" rowHeight="180000"/>
  <slicer name="Estrato 1" xr10:uid="{00000000-0014-0000-FFFF-FFFF06000000}" cache="SegmentaciónDeDatos_Estrato1" caption="Estrato" style="PIMS_Estilo_2" lockedPosition="1" rowHeight="180000"/>
  <slicer name="Ingresos 1" xr10:uid="{00000000-0014-0000-FFFF-FFFF07000000}" cache="SegmentaciónDeDatos_Ingresos1" caption="Ingresos" style="PIMS_Estilo_2" lockedPosition="1" rowHeight="180000"/>
  <slicer name="Localidad_Residencia 1" xr10:uid="{00000000-0014-0000-FFFF-FFFF08000000}" cache="SegmentaciónDeDatos_Localidad_Residencia1" caption="Localidad_Residencia" style="PIMS_Estilo_2" lockedPosition="1" rowHeight="180000"/>
  <slicer name="Sede_Trabajo 1" xr10:uid="{00000000-0014-0000-FFFF-FFFF09000000}" cache="SegmentaciónDeDatos_Sede_Trabajo1" caption="Sede_Trabajo" startItem="7" style="PIMS_Estilo_2" lockedPosition="1" rowHeight="180000"/>
  <slicer name="Franja_llegada" xr10:uid="{00000000-0014-0000-FFFF-FFFF0A000000}" cache="SegmentaciónDeDatos_Franja_llegada" caption="Franja_llegada" style="PIMS_Estilo_2" lockedPosition="1" rowHeight="180000"/>
  <slicer name="Franja_Salida" xr10:uid="{00000000-0014-0000-FFFF-FFFF0B000000}" cache="SegmentaciónDeDatos_Franja_Salida" caption="Franja_Salida" style="PIMS_Estilo_2" lockedPosition="1" rowHeight="180000"/>
  <slicer name="Modo_Principal 1" xr10:uid="{00000000-0014-0000-FFFF-FFFF0C000000}" cache="SegmentaciónDeDatos_Modo_Principal1" caption="Modo_Principal" style="PIMS_Estilo_2" lockedPosition="1" rowHeight="180000"/>
  <slicer name="Modo_Principal_Grupo 1" xr10:uid="{00000000-0014-0000-FFFF-FFFF0D000000}" cache="SegmentaciónDeDatos_Modo_Principal_Grupo1" caption="Modo_Principal_Grupo" style="PIMS_Estilo_2" lockedPosition="1" rowHeight="180000"/>
  <slicer name="Modo_Auxiliar 1" xr10:uid="{00000000-0014-0000-FFFF-FFFF0E000000}" cache="SegmentaciónDeDatos_Modo_Auxiliar1" caption="Modo_Auxiliar" style="PIMS_Estilo_2" lockedPosition="1" rowHeight="180000"/>
  <slicer name="Modo_Auxiliar_Grupo 1" xr10:uid="{00000000-0014-0000-FFFF-FFFF0F000000}" cache="SegmentaciónDeDatos_Modo_Auxiliar_Grupo1" caption="Modo_Auxiliar_Grupo" style="PIMS_Estilo_2" lockedPosition="1" rowHeight="180000"/>
  <slicer name="Modo_Anterior 1" xr10:uid="{00000000-0014-0000-FFFF-FFFF10000000}" cache="SegmentaciónDeDatos_Modo_Anterior1" caption="Modo_Anterior" style="PIMS_Estilo_2" lockedPosition="1" rowHeight="180000"/>
  <slicer name="Anterior_Grupo 1" xr10:uid="{00000000-0014-0000-FFFF-FFFF11000000}" cache="SegmentaciónDeDatos_Anterior_Grupo1" caption="Anterior_Grupo" style="PIMS_Estilo_2" lockedPosition="1" rowHeight="180000"/>
  <slicer name="Modo_Futuro 1" xr10:uid="{00000000-0014-0000-FFFF-FFFF12000000}" cache="SegmentaciónDeDatos_Modo_Futuro1" caption="Modo_Futuro" style="PIMS_Estilo_2" lockedPosition="1" rowHeight="180000"/>
  <slicer name="Futuro_Grupo 1" xr10:uid="{00000000-0014-0000-FFFF-FFFF13000000}" cache="SegmentaciónDeDatos_Futuro_Grupo1" caption="Futuro_Grupo" style="PIMS_Estilo_2" lockedPosition="1" rowHeight="180000"/>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BD_Resumen" displayName="BD_Resumen" ref="B2:BI572" totalsRowShown="0" headerRowDxfId="82" dataDxfId="80" totalsRowDxfId="78" headerRowBorderDxfId="81" tableBorderDxfId="79" headerRowCellStyle="Head_1" totalsRowCellStyle="Normal 2">
  <autoFilter ref="B2:BI572" xr:uid="{00000000-0009-0000-0100-000001000000}"/>
  <tableColumns count="60">
    <tableColumn id="1" xr3:uid="{00000000-0010-0000-0000-000001000000}" name="ID" dataDxfId="77"/>
    <tableColumn id="68" xr3:uid="{00000000-0010-0000-0000-000044000000}" name="Año" dataDxfId="76"/>
    <tableColumn id="2" xr3:uid="{00000000-0010-0000-0000-000002000000}" name="Género" dataDxfId="75"/>
    <tableColumn id="3" xr3:uid="{00000000-0010-0000-0000-000003000000}" name="Edad" dataDxfId="74"/>
    <tableColumn id="56" xr3:uid="{00000000-0010-0000-0000-000038000000}" name="Rango Edad" dataDxfId="73"/>
    <tableColumn id="4" xr3:uid="{00000000-0010-0000-0000-000004000000}" name="Etnia" dataDxfId="72"/>
    <tableColumn id="5" xr3:uid="{00000000-0010-0000-0000-000005000000}" name="Discapacidad" dataDxfId="71"/>
    <tableColumn id="6" xr3:uid="{00000000-0010-0000-0000-000006000000}" name="Estrato" dataDxfId="70"/>
    <tableColumn id="7" xr3:uid="{00000000-0010-0000-0000-000007000000}" name="Ingresos" dataDxfId="69"/>
    <tableColumn id="8" xr3:uid="{00000000-0010-0000-0000-000008000000}" name="Ciudad_Residencia" dataDxfId="68"/>
    <tableColumn id="9" xr3:uid="{00000000-0010-0000-0000-000009000000}" name="Localidad_Residencia" dataDxfId="67"/>
    <tableColumn id="10" xr3:uid="{00000000-0010-0000-0000-00000A000000}" name="Sede_Trabajo" dataDxfId="66"/>
    <tableColumn id="11" xr3:uid="{00000000-0010-0000-0000-00000B000000}" name="Hora_Salida_Residencia" dataDxfId="65"/>
    <tableColumn id="12" xr3:uid="{00000000-0010-0000-0000-00000C000000}" name="Hora_Llegada_Trabajo" dataDxfId="64"/>
    <tableColumn id="32" xr3:uid="{00000000-0010-0000-0000-000020000000}" name="Franja_llegada" dataDxfId="63"/>
    <tableColumn id="13" xr3:uid="{00000000-0010-0000-0000-00000D000000}" name="Hora_Salida_Trabajo" dataDxfId="62"/>
    <tableColumn id="37" xr3:uid="{00000000-0010-0000-0000-000025000000}" name="Franja_Salida" dataDxfId="61"/>
    <tableColumn id="14" xr3:uid="{00000000-0010-0000-0000-00000E000000}" name="Hora_Llegada_Residencia" dataDxfId="60"/>
    <tableColumn id="15" xr3:uid="{00000000-0010-0000-0000-00000F000000}" name="Modo_Principal" dataDxfId="59"/>
    <tableColumn id="16" xr3:uid="{00000000-0010-0000-0000-000010000000}" name="Energetico_Principal" dataDxfId="58"/>
    <tableColumn id="17" xr3:uid="{00000000-0010-0000-0000-000011000000}" name="Modo_Principal_Grupo" dataDxfId="57"/>
    <tableColumn id="18" xr3:uid="{00000000-0010-0000-0000-000012000000}" name="Modo_Auxiliar" dataDxfId="56"/>
    <tableColumn id="19" xr3:uid="{00000000-0010-0000-0000-000013000000}" name="Modo_Auxiliar_Grupo" dataDxfId="55"/>
    <tableColumn id="20" xr3:uid="{00000000-0010-0000-0000-000014000000}" name="Energetico_Auxiliar" dataDxfId="54"/>
    <tableColumn id="22" xr3:uid="{00000000-0010-0000-0000-000016000000}" name="Modo_Anterior" dataDxfId="53"/>
    <tableColumn id="60" xr3:uid="{00000000-0010-0000-0000-00003C000000}" name="Anterior_Grupo" dataDxfId="52"/>
    <tableColumn id="62" xr3:uid="{00000000-0010-0000-0000-00003E000000}" name="Pasado_Cambia" dataDxfId="51"/>
    <tableColumn id="23" xr3:uid="{00000000-0010-0000-0000-000017000000}" name="Modo_Futuro" dataDxfId="50"/>
    <tableColumn id="61" xr3:uid="{00000000-0010-0000-0000-00003D000000}" name="Futuro_Grupo" dataDxfId="49"/>
    <tableColumn id="63" xr3:uid="{00000000-0010-0000-0000-00003F000000}" name="Futuro_Cambia" dataDxfId="48"/>
    <tableColumn id="24" xr3:uid="{00000000-0010-0000-0000-000018000000}" name="Horas_Laborales" dataDxfId="47"/>
    <tableColumn id="25" xr3:uid="{00000000-0010-0000-0000-000019000000}" name="Duracion_Auxiliar_Promedio" dataDxfId="46"/>
    <tableColumn id="26" xr3:uid="{00000000-0010-0000-0000-00001A000000}" name="Dur_Aux_Prm_" dataDxfId="45"/>
    <tableColumn id="27" xr3:uid="{00000000-0010-0000-0000-00001B000000}" name="Rango Duracion auxiliar" dataDxfId="44"/>
    <tableColumn id="28" xr3:uid="{00000000-0010-0000-0000-00001C000000}" name="Duracion_Promedio" dataDxfId="43"/>
    <tableColumn id="21" xr3:uid="{00000000-0010-0000-0000-000015000000}" name="Dur_Prm_" dataDxfId="42"/>
    <tableColumn id="66" xr3:uid="{00000000-0010-0000-0000-000042000000}" name="Rango Duración Viaje" dataDxfId="41"/>
    <tableColumn id="65" xr3:uid="{00000000-0010-0000-0000-000041000000}" name="Viajes" dataDxfId="40"/>
    <tableColumn id="29" xr3:uid="{00000000-0010-0000-0000-00001D000000}" name="Viajes Auxiliares" dataDxfId="39"/>
    <tableColumn id="57" xr3:uid="{00000000-0010-0000-0000-000039000000}" name="Distancia_Auxiliar_Promedio" dataDxfId="38"/>
    <tableColumn id="31" xr3:uid="{00000000-0010-0000-0000-00001F000000}" name="Dist_Aux_Prm_" dataDxfId="37"/>
    <tableColumn id="33" xr3:uid="{00000000-0010-0000-0000-000021000000}" name="Rango Distancia Auxiliar" dataDxfId="36"/>
    <tableColumn id="30" xr3:uid="{00000000-0010-0000-0000-00001E000000}" name="Distancia_Promedio" dataDxfId="35"/>
    <tableColumn id="49" xr3:uid="{00000000-0010-0000-0000-000031000000}" name="Dist_Prm_" dataDxfId="34"/>
    <tableColumn id="34" xr3:uid="{00000000-0010-0000-0000-000022000000}" name="Rango Distancia Viaje" dataDxfId="33"/>
    <tableColumn id="64" xr3:uid="{00000000-0010-0000-0000-000040000000}" name="Emision_Anual" dataDxfId="32"/>
    <tableColumn id="35" xr3:uid="{00000000-0010-0000-0000-000023000000}" name="Huella_Carbono" dataDxfId="31"/>
    <tableColumn id="36" xr3:uid="{00000000-0010-0000-0000-000024000000}" name="Consumo_Anual" dataDxfId="30"/>
    <tableColumn id="58" xr3:uid="{00000000-0010-0000-0000-00003A000000}" name="Huella_Energetica" dataDxfId="29"/>
    <tableColumn id="38" xr3:uid="{00000000-0010-0000-0000-000026000000}" name="Tiempo_Transporte_Anual" dataDxfId="28"/>
    <tableColumn id="39" xr3:uid="{00000000-0010-0000-0000-000027000000}" name="Huella_Calidad_Vida" dataDxfId="27"/>
    <tableColumn id="40" xr3:uid="{00000000-0010-0000-0000-000028000000}" name="Gasto_Transporte_Anual" dataDxfId="26"/>
    <tableColumn id="41" xr3:uid="{00000000-0010-0000-0000-000029000000}" name="Huella_economica" dataDxfId="25"/>
    <tableColumn id="42" xr3:uid="{00000000-0010-0000-0000-00002A000000}" name="Porcentaje_Ingreso" dataDxfId="24" dataCellStyle="Porcentaje"/>
    <tableColumn id="43" xr3:uid="{00000000-0010-0000-0000-00002B000000}" name="Huella_equidad_" dataDxfId="23" dataCellStyle="Porcentaje"/>
    <tableColumn id="44" xr3:uid="{00000000-0010-0000-0000-00002C000000}" name="Tiempo_Actividad_Diaria" dataDxfId="22"/>
    <tableColumn id="45" xr3:uid="{00000000-0010-0000-0000-00002D000000}" name="Actividad_Fisica_" dataDxfId="21"/>
    <tableColumn id="46" xr3:uid="{00000000-0010-0000-0000-00002E000000}" name="Sedentario" dataDxfId="20"/>
    <tableColumn id="47" xr3:uid="{00000000-0010-0000-0000-00002F000000}" name="Colaboradores" dataDxfId="19"/>
    <tableColumn id="48" xr3:uid="{00000000-0010-0000-0000-000030000000}" name="Invalidez" dataDxfId="18"/>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Indicadores" displayName="Indicadores" ref="BK2:BY4" totalsRowShown="0" headerRowDxfId="17" dataDxfId="16" tableBorderDxfId="15">
  <autoFilter ref="BK2:BY4" xr:uid="{00000000-0009-0000-0100-000002000000}"/>
  <tableColumns count="15">
    <tableColumn id="1" xr3:uid="{00000000-0010-0000-0100-000001000000}" name="Año" dataDxfId="14"/>
    <tableColumn id="2" xr3:uid="{00000000-0010-0000-0100-000002000000}" name="Número de colaboradores" dataDxfId="13">
      <calculatedColumnFormula>SUMIFS(BD_Resumen[Colaboradores],BD_Resumen[Año],$BK3)</calculatedColumnFormula>
    </tableColumn>
    <tableColumn id="3" xr3:uid="{00000000-0010-0000-0100-000003000000}" name="Encuestas válidas" dataDxfId="12">
      <calculatedColumnFormula>COUNTIFS(BD_Resumen[Colaboradores],"&lt;&gt;0",BD_Resumen[Año],Indicadores[[#This Row],[Año]])</calculatedColumnFormula>
    </tableColumn>
    <tableColumn id="4" xr3:uid="{00000000-0010-0000-0100-000004000000}" name="Factor de expansión" dataDxfId="11">
      <calculatedColumnFormula>IFERROR(BL3/BM3,1)</calculatedColumnFormula>
    </tableColumn>
    <tableColumn id="12" xr3:uid="{00000000-0010-0000-0100-00000C000000}" name="Huella de carbono" dataDxfId="10">
      <calculatedColumnFormula>SUMIFS(BD_Resumen[Huella_Carbono],BD_Resumen[Año],Indicadores[[#This Row],[Año]])</calculatedColumnFormula>
    </tableColumn>
    <tableColumn id="13" xr3:uid="{00000000-0010-0000-0100-00000D000000}" name="Huella de carbono per capita" dataDxfId="9">
      <calculatedColumnFormula>IFERROR(Indicadores[[#This Row],[Huella de carbono]]/Indicadores[[#This Row],[Número de colaboradores]],0)</calculatedColumnFormula>
    </tableColumn>
    <tableColumn id="14" xr3:uid="{00000000-0010-0000-0100-00000E000000}" name="Huella energetica" dataDxfId="8">
      <calculatedColumnFormula>SUMIFS(BD_Resumen[Huella_Energetica],BD_Resumen[Año],Indicadores[[#This Row],[Año]])</calculatedColumnFormula>
    </tableColumn>
    <tableColumn id="15" xr3:uid="{00000000-0010-0000-0100-00000F000000}" name="Huella energetica per capita" dataDxfId="7">
      <calculatedColumnFormula>IFERROR(Indicadores[[#This Row],[Huella energetica]]/Indicadores[[#This Row],[Número de colaboradores]],0)</calculatedColumnFormula>
    </tableColumn>
    <tableColumn id="16" xr3:uid="{00000000-0010-0000-0100-000010000000}" name="Huella de calidad de vida" dataDxfId="6">
      <calculatedColumnFormula>SUMIFS(BD_Resumen[Huella_Calidad_Vida],BD_Resumen[Año],Indicadores[[#This Row],[Año]])</calculatedColumnFormula>
    </tableColumn>
    <tableColumn id="17" xr3:uid="{00000000-0010-0000-0100-000011000000}" name="Huella de calidad de vida per capita" dataDxfId="5">
      <calculatedColumnFormula>IFERROR(Indicadores[[#This Row],[Huella de calidad de vida]]/Indicadores[[#This Row],[Número de colaboradores]],0)</calculatedColumnFormula>
    </tableColumn>
    <tableColumn id="18" xr3:uid="{00000000-0010-0000-0100-000012000000}" name="Huella economica" dataDxfId="4">
      <calculatedColumnFormula>SUMIFS(BD_Resumen[Huella_economica],BD_Resumen[Año],Indicadores[[#This Row],[Año]])</calculatedColumnFormula>
    </tableColumn>
    <tableColumn id="19" xr3:uid="{00000000-0010-0000-0100-000013000000}" name="Huella economica per capita" dataDxfId="3">
      <calculatedColumnFormula>IFERROR(Indicadores[[#This Row],[Huella economica]]/Indicadores[[#This Row],[Número de colaboradores]],0)</calculatedColumnFormula>
    </tableColumn>
    <tableColumn id="20" xr3:uid="{00000000-0010-0000-0100-000014000000}" name="Huella de equidad" dataDxfId="2">
      <calculatedColumnFormula>IFERROR(SUMIFS(BD_Resumen[Huella_equidad_],BD_Resumen[Año],Indicadores[[#This Row],[Año]])/Indicadores[[#This Row],[Número de colaboradores]],0)</calculatedColumnFormula>
    </tableColumn>
    <tableColumn id="21" xr3:uid="{00000000-0010-0000-0100-000015000000}" name="Actividad fisica" dataDxfId="1">
      <calculatedColumnFormula>IFERROR(SUMIFS(BD_Resumen[Actividad_Fisica_],BD_Resumen[Año],Indicadores[[#This Row],[Año]])/Indicadores[[#This Row],[Número de colaboradores]],0)</calculatedColumnFormula>
    </tableColumn>
    <tableColumn id="22" xr3:uid="{00000000-0010-0000-0100-000016000000}" name="Huella de sedentarismo" dataDxfId="0">
      <calculatedColumnFormula>IFERROR(SUMIFS(BD_Resumen[Sedentario],BD_Resumen[Año],Indicadores[[#This Row],[Año]])/Indicadores[[#This Row],[Número de colaboradores]],0)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theme/themeOverride1.xml><?xml version="1.0" encoding="utf-8"?>
<a:themeOverride xmlns:a="http://schemas.openxmlformats.org/drawingml/2006/main">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8" Type="http://schemas.openxmlformats.org/officeDocument/2006/relationships/pivotTable" Target="../pivotTables/pivotTable8.xml"/><Relationship Id="rId13" Type="http://schemas.openxmlformats.org/officeDocument/2006/relationships/pivotTable" Target="../pivotTables/pivotTable13.xml"/><Relationship Id="rId18" Type="http://schemas.openxmlformats.org/officeDocument/2006/relationships/pivotTable" Target="../pivotTables/pivotTable18.xml"/><Relationship Id="rId3" Type="http://schemas.openxmlformats.org/officeDocument/2006/relationships/pivotTable" Target="../pivotTables/pivotTable3.xml"/><Relationship Id="rId21" Type="http://schemas.openxmlformats.org/officeDocument/2006/relationships/printerSettings" Target="../printerSettings/printerSettings4.bin"/><Relationship Id="rId7" Type="http://schemas.openxmlformats.org/officeDocument/2006/relationships/pivotTable" Target="../pivotTables/pivotTable7.xml"/><Relationship Id="rId12" Type="http://schemas.openxmlformats.org/officeDocument/2006/relationships/pivotTable" Target="../pivotTables/pivotTable12.xml"/><Relationship Id="rId17" Type="http://schemas.openxmlformats.org/officeDocument/2006/relationships/pivotTable" Target="../pivotTables/pivotTable17.xml"/><Relationship Id="rId2" Type="http://schemas.openxmlformats.org/officeDocument/2006/relationships/pivotTable" Target="../pivotTables/pivotTable2.xml"/><Relationship Id="rId16" Type="http://schemas.openxmlformats.org/officeDocument/2006/relationships/pivotTable" Target="../pivotTables/pivotTable16.xml"/><Relationship Id="rId20" Type="http://schemas.openxmlformats.org/officeDocument/2006/relationships/pivotTable" Target="../pivotTables/pivotTable20.xml"/><Relationship Id="rId1" Type="http://schemas.openxmlformats.org/officeDocument/2006/relationships/pivotTable" Target="../pivotTables/pivotTable1.xml"/><Relationship Id="rId6" Type="http://schemas.openxmlformats.org/officeDocument/2006/relationships/pivotTable" Target="../pivotTables/pivotTable6.xml"/><Relationship Id="rId11" Type="http://schemas.openxmlformats.org/officeDocument/2006/relationships/pivotTable" Target="../pivotTables/pivotTable11.xml"/><Relationship Id="rId5" Type="http://schemas.openxmlformats.org/officeDocument/2006/relationships/pivotTable" Target="../pivotTables/pivotTable5.xml"/><Relationship Id="rId15" Type="http://schemas.openxmlformats.org/officeDocument/2006/relationships/pivotTable" Target="../pivotTables/pivotTable15.xml"/><Relationship Id="rId23" Type="http://schemas.openxmlformats.org/officeDocument/2006/relationships/table" Target="../tables/table2.xml"/><Relationship Id="rId10" Type="http://schemas.openxmlformats.org/officeDocument/2006/relationships/pivotTable" Target="../pivotTables/pivotTable10.xml"/><Relationship Id="rId19" Type="http://schemas.openxmlformats.org/officeDocument/2006/relationships/pivotTable" Target="../pivotTables/pivotTable19.xml"/><Relationship Id="rId4" Type="http://schemas.openxmlformats.org/officeDocument/2006/relationships/pivotTable" Target="../pivotTables/pivotTable4.xml"/><Relationship Id="rId9" Type="http://schemas.openxmlformats.org/officeDocument/2006/relationships/pivotTable" Target="../pivotTables/pivotTable9.xml"/><Relationship Id="rId14" Type="http://schemas.openxmlformats.org/officeDocument/2006/relationships/pivotTable" Target="../pivotTables/pivotTable14.xml"/><Relationship Id="rId22" Type="http://schemas.openxmlformats.org/officeDocument/2006/relationships/table" Target="../tables/table1.xml"/></Relationships>
</file>

<file path=xl/worksheets/_rels/sheet6.xml.rels><?xml version="1.0" encoding="UTF-8" standalone="yes"?>
<Relationships xmlns="http://schemas.openxmlformats.org/package/2006/relationships"><Relationship Id="rId3" Type="http://schemas.microsoft.com/office/2007/relationships/slicer" Target="../slicers/slicer1.xml"/><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92D050"/>
  </sheetPr>
  <dimension ref="D1:Q1001"/>
  <sheetViews>
    <sheetView showGridLines="0" showRowColHeaders="0" tabSelected="1" zoomScale="55" zoomScaleNormal="55" workbookViewId="0"/>
  </sheetViews>
  <sheetFormatPr baseColWidth="10" defaultColWidth="14.44140625" defaultRowHeight="15" customHeight="1" x14ac:dyDescent="0.3"/>
  <cols>
    <col min="1" max="2" width="10.5546875" style="51" customWidth="1"/>
    <col min="3" max="3" width="11.88671875" style="51" customWidth="1"/>
    <col min="4" max="5" width="10.5546875" style="51" customWidth="1"/>
    <col min="6" max="6" width="11.88671875" style="51" customWidth="1"/>
    <col min="7" max="8" width="10.5546875" style="51" customWidth="1"/>
    <col min="9" max="9" width="11.88671875" style="51" customWidth="1"/>
    <col min="10" max="11" width="10.5546875" style="51" customWidth="1"/>
    <col min="12" max="12" width="11.88671875" style="51" customWidth="1"/>
    <col min="13" max="13" width="10.5546875" style="51" customWidth="1"/>
    <col min="14" max="26" width="11.44140625" style="51" customWidth="1"/>
    <col min="27" max="16384" width="14.44140625" style="51"/>
  </cols>
  <sheetData>
    <row r="1" spans="4:17" ht="36.75" customHeight="1" x14ac:dyDescent="0.3"/>
    <row r="2" spans="4:17" ht="36.75" customHeight="1" x14ac:dyDescent="0.3">
      <c r="G2" s="127"/>
      <c r="H2" s="128"/>
      <c r="I2" s="128"/>
      <c r="J2" s="128"/>
      <c r="K2" s="128"/>
      <c r="L2" s="128"/>
      <c r="M2" s="128"/>
      <c r="N2" s="128"/>
      <c r="O2" s="52"/>
    </row>
    <row r="3" spans="4:17" ht="36.75" customHeight="1" x14ac:dyDescent="0.3"/>
    <row r="4" spans="4:17" ht="36.75" customHeight="1" x14ac:dyDescent="0.3"/>
    <row r="5" spans="4:17" ht="30" customHeight="1" x14ac:dyDescent="0.3"/>
    <row r="6" spans="4:17" ht="36.6" customHeight="1" x14ac:dyDescent="0.3"/>
    <row r="7" spans="4:17" ht="36.75" customHeight="1" x14ac:dyDescent="0.3"/>
    <row r="8" spans="4:17" ht="39.9" customHeight="1" x14ac:dyDescent="0.3"/>
    <row r="9" spans="4:17" ht="27.6" customHeight="1" x14ac:dyDescent="0.3"/>
    <row r="10" spans="4:17" ht="36.75" customHeight="1" x14ac:dyDescent="0.3"/>
    <row r="11" spans="4:17" ht="54.6" customHeight="1" x14ac:dyDescent="0.3"/>
    <row r="12" spans="4:17" ht="24" customHeight="1" x14ac:dyDescent="0.3"/>
    <row r="13" spans="4:17" ht="27.6" customHeight="1" x14ac:dyDescent="0.3"/>
    <row r="14" spans="4:17" ht="36.75" customHeight="1" x14ac:dyDescent="0.4">
      <c r="D14" s="129"/>
      <c r="E14" s="128"/>
      <c r="F14" s="128"/>
      <c r="G14" s="128"/>
      <c r="I14" s="129"/>
      <c r="J14" s="128"/>
      <c r="K14" s="128"/>
      <c r="L14" s="128"/>
      <c r="N14" s="129"/>
      <c r="O14" s="128"/>
      <c r="P14" s="128"/>
      <c r="Q14" s="128"/>
    </row>
    <row r="15" spans="4:17" ht="36.75" customHeight="1" x14ac:dyDescent="0.3"/>
    <row r="22" ht="15.75" customHeight="1" x14ac:dyDescent="0.3"/>
    <row r="23" ht="15.75" customHeight="1" x14ac:dyDescent="0.3"/>
    <row r="24" ht="15.75" customHeight="1" x14ac:dyDescent="0.3"/>
    <row r="25" ht="15.75" customHeight="1" x14ac:dyDescent="0.3"/>
    <row r="26" ht="15.75" customHeight="1" x14ac:dyDescent="0.3"/>
    <row r="27" ht="15.75" customHeight="1" x14ac:dyDescent="0.3"/>
    <row r="28" ht="17.25" customHeight="1" x14ac:dyDescent="0.3"/>
    <row r="29" ht="15.75" customHeight="1" x14ac:dyDescent="0.3"/>
    <row r="30" ht="15.75" customHeight="1" x14ac:dyDescent="0.3"/>
    <row r="31" ht="15.75" customHeight="1" x14ac:dyDescent="0.3"/>
    <row r="32" ht="15.75" customHeight="1" x14ac:dyDescent="0.3"/>
    <row r="33" spans="6:15" ht="15.75" customHeight="1" x14ac:dyDescent="0.3"/>
    <row r="34" spans="6:15" ht="15.75" customHeight="1" x14ac:dyDescent="0.3"/>
    <row r="35" spans="6:15" ht="15.75" customHeight="1" x14ac:dyDescent="0.4">
      <c r="F35" s="129"/>
      <c r="G35" s="128"/>
      <c r="H35" s="128"/>
      <c r="I35" s="128"/>
      <c r="L35" s="129"/>
      <c r="M35" s="128"/>
      <c r="N35" s="128"/>
      <c r="O35" s="128"/>
    </row>
    <row r="36" spans="6:15" ht="15.75" customHeight="1" x14ac:dyDescent="0.3"/>
    <row r="37" spans="6:15" ht="15.75" customHeight="1" x14ac:dyDescent="0.3"/>
    <row r="38" spans="6:15" ht="15.75" customHeight="1" x14ac:dyDescent="0.3"/>
    <row r="39" spans="6:15" ht="15.75" customHeight="1" x14ac:dyDescent="0.3"/>
    <row r="40" spans="6:15" ht="15.75" customHeight="1" x14ac:dyDescent="0.3"/>
    <row r="41" spans="6:15" ht="15.75" customHeight="1" x14ac:dyDescent="0.3"/>
    <row r="42" spans="6:15" ht="15.75" customHeight="1" x14ac:dyDescent="0.3"/>
    <row r="43" spans="6:15" ht="15.75" customHeight="1" x14ac:dyDescent="0.3"/>
    <row r="44" spans="6:15" ht="15.75" customHeight="1" x14ac:dyDescent="0.3"/>
    <row r="45" spans="6:15" ht="15.75" customHeight="1" x14ac:dyDescent="0.3"/>
    <row r="46" spans="6:15" ht="15.75" customHeight="1" x14ac:dyDescent="0.3"/>
    <row r="47" spans="6:15" ht="15.75" customHeight="1" x14ac:dyDescent="0.3"/>
    <row r="48" spans="6:15" ht="15.75" customHeight="1" x14ac:dyDescent="0.3"/>
    <row r="49" ht="15.75" customHeight="1" x14ac:dyDescent="0.3"/>
    <row r="50" ht="15.75" customHeight="1" x14ac:dyDescent="0.3"/>
    <row r="51" ht="15.75" customHeight="1" x14ac:dyDescent="0.3"/>
    <row r="52" ht="15.75" customHeight="1" x14ac:dyDescent="0.3"/>
    <row r="53" ht="15.75" customHeight="1" x14ac:dyDescent="0.3"/>
    <row r="54" ht="15.75" customHeight="1" x14ac:dyDescent="0.3"/>
    <row r="55" ht="15.75" customHeight="1" x14ac:dyDescent="0.3"/>
    <row r="56" ht="15.75" customHeight="1" x14ac:dyDescent="0.3"/>
    <row r="57" ht="15.75" customHeight="1" x14ac:dyDescent="0.3"/>
    <row r="58" ht="15.75" customHeight="1" x14ac:dyDescent="0.3"/>
    <row r="59" ht="15.75" customHeight="1" x14ac:dyDescent="0.3"/>
    <row r="60" ht="15.75" customHeight="1" x14ac:dyDescent="0.3"/>
    <row r="61" ht="15.75" customHeight="1" x14ac:dyDescent="0.3"/>
    <row r="62" ht="15.75" customHeight="1" x14ac:dyDescent="0.3"/>
    <row r="63" ht="15.75" customHeight="1" x14ac:dyDescent="0.3"/>
    <row r="64" ht="15.75" customHeight="1" x14ac:dyDescent="0.3"/>
    <row r="65" ht="15.75" customHeight="1" x14ac:dyDescent="0.3"/>
    <row r="66" ht="15.75" customHeight="1" x14ac:dyDescent="0.3"/>
    <row r="67" ht="15.75" customHeight="1" x14ac:dyDescent="0.3"/>
    <row r="68" ht="15.75" customHeight="1" x14ac:dyDescent="0.3"/>
    <row r="69" ht="15.75" customHeight="1" x14ac:dyDescent="0.3"/>
    <row r="70" ht="15.75" customHeight="1" x14ac:dyDescent="0.3"/>
    <row r="71" ht="15.75" customHeight="1" x14ac:dyDescent="0.3"/>
    <row r="72" ht="15.75" customHeight="1" x14ac:dyDescent="0.3"/>
    <row r="73" ht="15.75" customHeight="1" x14ac:dyDescent="0.3"/>
    <row r="74" ht="15.75" customHeight="1" x14ac:dyDescent="0.3"/>
    <row r="75" ht="15.75" customHeight="1" x14ac:dyDescent="0.3"/>
    <row r="76" ht="15.75" customHeight="1" x14ac:dyDescent="0.3"/>
    <row r="77" ht="15.75" customHeight="1" x14ac:dyDescent="0.3"/>
    <row r="78" ht="15.75" customHeight="1" x14ac:dyDescent="0.3"/>
    <row r="79" ht="15.75" customHeight="1" x14ac:dyDescent="0.3"/>
    <row r="80" ht="15.75" customHeight="1" x14ac:dyDescent="0.3"/>
    <row r="81" ht="15.75" customHeight="1" x14ac:dyDescent="0.3"/>
    <row r="82" ht="15.75" customHeight="1" x14ac:dyDescent="0.3"/>
    <row r="83" ht="15.75" customHeight="1" x14ac:dyDescent="0.3"/>
    <row r="84" ht="15.75" customHeight="1" x14ac:dyDescent="0.3"/>
    <row r="85" ht="15.75" customHeight="1" x14ac:dyDescent="0.3"/>
    <row r="86" ht="15.75" customHeight="1" x14ac:dyDescent="0.3"/>
    <row r="87" ht="15.75" customHeight="1" x14ac:dyDescent="0.3"/>
    <row r="88" ht="15.75" customHeight="1" x14ac:dyDescent="0.3"/>
    <row r="89" ht="15.75" customHeight="1" x14ac:dyDescent="0.3"/>
    <row r="90" ht="15.75" customHeight="1" x14ac:dyDescent="0.3"/>
    <row r="91" ht="15.75" customHeight="1" x14ac:dyDescent="0.3"/>
    <row r="92" ht="15.75" customHeight="1" x14ac:dyDescent="0.3"/>
    <row r="93" ht="15.75" customHeight="1" x14ac:dyDescent="0.3"/>
    <row r="94" ht="15.75" customHeight="1" x14ac:dyDescent="0.3"/>
    <row r="95" ht="15.75" customHeight="1" x14ac:dyDescent="0.3"/>
    <row r="96" ht="15.75" customHeight="1" x14ac:dyDescent="0.3"/>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row r="1001" ht="15.75" customHeight="1" x14ac:dyDescent="0.3"/>
  </sheetData>
  <sheetProtection algorithmName="SHA-512" hashValue="2Z5YwIlohqVLZBfMTFBgsFjd9ipvcJWGHesEOq01hthrRieRPRVHW+jgzAaNdWQg8ONpWpXHv2K83QsckGcAnA==" saltValue="QzhjZ+3TZxYcbM2sj/VdOA==" spinCount="100000" sheet="1" selectLockedCells="1"/>
  <mergeCells count="6">
    <mergeCell ref="G2:N2"/>
    <mergeCell ref="D14:G14"/>
    <mergeCell ref="I14:L14"/>
    <mergeCell ref="N14:Q14"/>
    <mergeCell ref="F35:I35"/>
    <mergeCell ref="L35:O35"/>
  </mergeCells>
  <pageMargins left="0.7" right="0.7" top="0.75" bottom="0.75" header="0" footer="0"/>
  <pageSetup scale="34" orientation="portrait"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8EAADB"/>
  </sheetPr>
  <dimension ref="A1:Y992"/>
  <sheetViews>
    <sheetView showGridLines="0" showRowColHeaders="0" zoomScale="70" zoomScaleNormal="70" workbookViewId="0">
      <selection activeCell="G62" sqref="G62"/>
    </sheetView>
  </sheetViews>
  <sheetFormatPr baseColWidth="10" defaultColWidth="14.44140625" defaultRowHeight="15" customHeight="1" x14ac:dyDescent="0.3"/>
  <cols>
    <col min="1" max="3" width="10.5546875" style="54" customWidth="1"/>
    <col min="4" max="5" width="14.109375" style="54" customWidth="1"/>
    <col min="6" max="6" width="17.109375" style="54" customWidth="1"/>
    <col min="7" max="7" width="12.109375" style="54" customWidth="1"/>
    <col min="8" max="8" width="14.109375" style="54" customWidth="1"/>
    <col min="9" max="9" width="3.88671875" style="54" customWidth="1"/>
    <col min="10" max="12" width="12.5546875" style="54" customWidth="1"/>
    <col min="13" max="23" width="12.88671875" style="54" customWidth="1"/>
    <col min="24" max="25" width="13.109375" style="54" customWidth="1"/>
    <col min="26" max="16384" width="14.44140625" style="54"/>
  </cols>
  <sheetData>
    <row r="1" spans="1:25" ht="45" customHeight="1" x14ac:dyDescent="0.3">
      <c r="A1" s="53"/>
      <c r="B1" s="53"/>
      <c r="C1" s="53"/>
      <c r="D1" s="53"/>
      <c r="E1" s="53"/>
      <c r="F1" s="53"/>
      <c r="G1" s="53"/>
      <c r="H1" s="53"/>
      <c r="I1" s="53"/>
      <c r="J1" s="53"/>
      <c r="K1" s="53"/>
      <c r="L1" s="53"/>
      <c r="M1" s="53"/>
      <c r="N1" s="53"/>
      <c r="O1" s="53"/>
      <c r="P1" s="53"/>
      <c r="Q1" s="53"/>
      <c r="R1" s="53"/>
      <c r="S1" s="53"/>
      <c r="T1" s="53"/>
      <c r="U1" s="53"/>
      <c r="V1" s="53"/>
      <c r="W1" s="53"/>
      <c r="X1" s="53"/>
      <c r="Y1" s="53"/>
    </row>
    <row r="2" spans="1:25" ht="45" customHeight="1" x14ac:dyDescent="0.3">
      <c r="A2" s="53"/>
      <c r="B2" s="53"/>
      <c r="C2" s="53"/>
      <c r="D2" s="53"/>
      <c r="E2" s="53"/>
      <c r="F2" s="53"/>
      <c r="G2" s="53"/>
      <c r="H2" s="53"/>
      <c r="I2" s="53"/>
      <c r="J2" s="53"/>
      <c r="K2" s="53"/>
      <c r="L2" s="53"/>
      <c r="M2" s="53"/>
      <c r="N2" s="53"/>
      <c r="O2" s="53"/>
      <c r="P2" s="53"/>
      <c r="Q2" s="53"/>
      <c r="R2" s="53"/>
      <c r="S2" s="53"/>
      <c r="T2" s="53"/>
      <c r="U2" s="53"/>
      <c r="V2" s="53"/>
      <c r="W2" s="53"/>
      <c r="X2" s="53"/>
      <c r="Y2" s="53"/>
    </row>
    <row r="3" spans="1:25" ht="45" customHeight="1" x14ac:dyDescent="0.3">
      <c r="A3" s="53"/>
      <c r="B3" s="53"/>
      <c r="C3" s="53"/>
      <c r="D3" s="53"/>
      <c r="E3" s="53"/>
      <c r="F3" s="53"/>
      <c r="G3" s="53"/>
      <c r="H3" s="53"/>
      <c r="I3" s="53"/>
      <c r="J3" s="53"/>
      <c r="K3" s="53"/>
      <c r="L3" s="53"/>
      <c r="M3" s="53"/>
      <c r="N3" s="53"/>
      <c r="O3" s="53"/>
      <c r="P3" s="53"/>
      <c r="Q3" s="53"/>
      <c r="R3" s="53"/>
      <c r="S3" s="53"/>
      <c r="T3" s="53"/>
      <c r="U3" s="53"/>
      <c r="V3" s="53"/>
      <c r="W3" s="53"/>
      <c r="X3" s="53"/>
      <c r="Y3" s="53"/>
    </row>
    <row r="4" spans="1:25" ht="15.9" customHeight="1" x14ac:dyDescent="0.3">
      <c r="A4" s="53"/>
      <c r="B4" s="53"/>
      <c r="C4" s="53"/>
      <c r="D4" s="53"/>
      <c r="E4" s="53"/>
      <c r="F4" s="53"/>
      <c r="G4" s="53"/>
      <c r="H4" s="53"/>
      <c r="I4" s="53"/>
      <c r="J4" s="53"/>
      <c r="K4" s="53"/>
      <c r="L4" s="53"/>
      <c r="M4" s="53"/>
      <c r="N4" s="53"/>
      <c r="O4" s="53"/>
      <c r="P4" s="53"/>
      <c r="Q4" s="53"/>
      <c r="R4" s="53"/>
      <c r="S4" s="53"/>
      <c r="T4" s="53"/>
      <c r="U4" s="53"/>
      <c r="V4" s="53"/>
      <c r="W4" s="53"/>
      <c r="X4" s="53"/>
      <c r="Y4" s="53"/>
    </row>
    <row r="5" spans="1:25" ht="21" customHeight="1" x14ac:dyDescent="0.3">
      <c r="A5" s="53"/>
      <c r="B5" s="134" t="s">
        <v>331</v>
      </c>
      <c r="C5" s="135"/>
      <c r="D5" s="134" t="s">
        <v>332</v>
      </c>
      <c r="E5" s="135"/>
      <c r="F5" s="135"/>
      <c r="G5" s="135"/>
      <c r="H5" s="135"/>
      <c r="I5" s="53"/>
      <c r="J5" s="134" t="s">
        <v>0</v>
      </c>
      <c r="K5" s="135"/>
      <c r="L5" s="135"/>
      <c r="M5" s="135"/>
      <c r="N5" s="53"/>
      <c r="O5" s="53"/>
      <c r="P5" s="53"/>
      <c r="Q5" s="53"/>
      <c r="R5" s="53"/>
      <c r="S5" s="53"/>
      <c r="T5" s="53"/>
      <c r="U5" s="53"/>
      <c r="V5" s="53"/>
      <c r="W5" s="53"/>
      <c r="X5" s="53"/>
      <c r="Y5" s="53"/>
    </row>
    <row r="6" spans="1:25" ht="42.6" customHeight="1" x14ac:dyDescent="0.3">
      <c r="A6" s="53"/>
      <c r="B6" s="134" t="s">
        <v>333</v>
      </c>
      <c r="C6" s="135"/>
      <c r="D6" s="136" t="s">
        <v>516</v>
      </c>
      <c r="E6" s="137"/>
      <c r="F6" s="137"/>
      <c r="G6" s="137"/>
      <c r="H6" s="137"/>
      <c r="I6" s="53"/>
      <c r="J6" s="55" t="s">
        <v>334</v>
      </c>
      <c r="K6" s="55" t="s">
        <v>335</v>
      </c>
      <c r="L6" s="55" t="s">
        <v>336</v>
      </c>
      <c r="M6" s="55" t="s">
        <v>337</v>
      </c>
      <c r="N6" s="53"/>
      <c r="O6" s="53"/>
      <c r="P6" s="53"/>
      <c r="Q6" s="53"/>
      <c r="R6" s="53"/>
      <c r="S6" s="53"/>
      <c r="T6" s="53"/>
      <c r="U6" s="53"/>
      <c r="V6" s="53"/>
      <c r="W6" s="53"/>
      <c r="X6" s="53"/>
      <c r="Y6" s="53"/>
    </row>
    <row r="7" spans="1:25" ht="39" customHeight="1" x14ac:dyDescent="0.3">
      <c r="A7" s="53"/>
      <c r="B7" s="134" t="s">
        <v>338</v>
      </c>
      <c r="C7" s="135"/>
      <c r="D7" s="136" t="s">
        <v>517</v>
      </c>
      <c r="E7" s="137"/>
      <c r="F7" s="137"/>
      <c r="G7" s="137"/>
      <c r="H7" s="137"/>
      <c r="I7" s="53"/>
      <c r="J7" s="56">
        <v>900</v>
      </c>
      <c r="K7" s="56">
        <v>1044</v>
      </c>
      <c r="L7" s="56">
        <v>0</v>
      </c>
      <c r="M7" s="112">
        <f>SUM(J7:L7)</f>
        <v>1944</v>
      </c>
      <c r="N7" s="53"/>
      <c r="O7" s="53"/>
      <c r="P7" s="53"/>
      <c r="Q7" s="53"/>
      <c r="R7" s="53"/>
      <c r="S7" s="53"/>
      <c r="T7" s="53"/>
      <c r="U7" s="53"/>
      <c r="V7" s="53"/>
      <c r="W7" s="53"/>
      <c r="X7" s="53"/>
      <c r="Y7" s="53"/>
    </row>
    <row r="8" spans="1:25" ht="39" customHeight="1" x14ac:dyDescent="0.3">
      <c r="A8" s="53"/>
      <c r="B8" s="134" t="s">
        <v>339</v>
      </c>
      <c r="C8" s="135"/>
      <c r="D8" s="136" t="s">
        <v>518</v>
      </c>
      <c r="E8" s="137"/>
      <c r="F8" s="137"/>
      <c r="G8" s="137"/>
      <c r="H8" s="137"/>
      <c r="I8" s="53"/>
      <c r="J8" s="53"/>
      <c r="K8" s="53"/>
      <c r="L8" s="53"/>
      <c r="M8" s="53"/>
      <c r="N8" s="53"/>
      <c r="O8" s="53"/>
      <c r="P8" s="53"/>
      <c r="Q8" s="53"/>
      <c r="R8" s="53"/>
      <c r="S8" s="53"/>
      <c r="T8" s="53"/>
      <c r="U8" s="53"/>
      <c r="V8" s="53"/>
      <c r="W8" s="53"/>
      <c r="X8" s="53"/>
      <c r="Y8" s="53"/>
    </row>
    <row r="9" spans="1:25" ht="39" customHeight="1" x14ac:dyDescent="0.3">
      <c r="A9" s="53"/>
      <c r="B9" s="134" t="s">
        <v>340</v>
      </c>
      <c r="C9" s="135"/>
      <c r="D9" s="136" t="s">
        <v>519</v>
      </c>
      <c r="E9" s="137"/>
      <c r="F9" s="137"/>
      <c r="G9" s="137"/>
      <c r="H9" s="137"/>
      <c r="I9" s="53"/>
      <c r="J9" s="53"/>
      <c r="K9" s="53"/>
      <c r="L9" s="53"/>
      <c r="M9" s="53"/>
      <c r="N9" s="53"/>
      <c r="O9" s="53"/>
      <c r="P9" s="53"/>
      <c r="Q9" s="53"/>
      <c r="R9" s="53"/>
      <c r="S9" s="53"/>
      <c r="T9" s="53"/>
      <c r="U9" s="53"/>
      <c r="V9" s="53"/>
      <c r="W9" s="53"/>
      <c r="X9" s="53"/>
      <c r="Y9" s="53"/>
    </row>
    <row r="10" spans="1:25" ht="39" customHeight="1" x14ac:dyDescent="0.3">
      <c r="A10" s="53"/>
      <c r="B10" s="134" t="s">
        <v>341</v>
      </c>
      <c r="C10" s="135"/>
      <c r="D10" s="136" t="s">
        <v>520</v>
      </c>
      <c r="E10" s="137"/>
      <c r="F10" s="137"/>
      <c r="G10" s="137"/>
      <c r="H10" s="137"/>
      <c r="I10" s="53"/>
      <c r="J10" s="53"/>
      <c r="K10" s="53"/>
      <c r="L10" s="53"/>
      <c r="M10" s="53"/>
      <c r="N10" s="53"/>
      <c r="O10" s="53"/>
      <c r="P10" s="53"/>
      <c r="Q10" s="53"/>
      <c r="R10" s="53"/>
      <c r="S10" s="53"/>
      <c r="T10" s="53"/>
      <c r="U10" s="53"/>
      <c r="V10" s="53"/>
      <c r="W10" s="53"/>
      <c r="X10" s="53"/>
      <c r="Y10" s="53"/>
    </row>
    <row r="11" spans="1:25" ht="39" customHeight="1" x14ac:dyDescent="0.3">
      <c r="A11" s="53"/>
      <c r="B11" s="134" t="s">
        <v>342</v>
      </c>
      <c r="C11" s="135"/>
      <c r="D11" s="136" t="s">
        <v>1</v>
      </c>
      <c r="E11" s="137"/>
      <c r="F11" s="137"/>
      <c r="G11" s="137"/>
      <c r="H11" s="137"/>
      <c r="I11" s="53"/>
      <c r="J11" s="53"/>
      <c r="K11" s="53"/>
      <c r="L11" s="53"/>
      <c r="M11" s="53"/>
      <c r="N11" s="53"/>
      <c r="O11" s="53"/>
      <c r="P11" s="53"/>
      <c r="Q11" s="53"/>
      <c r="R11" s="53"/>
      <c r="S11" s="53"/>
      <c r="T11" s="53"/>
      <c r="U11" s="53"/>
      <c r="V11" s="53"/>
      <c r="W11" s="53"/>
      <c r="X11" s="53"/>
      <c r="Y11" s="53"/>
    </row>
    <row r="12" spans="1:25" ht="15.9" customHeight="1" x14ac:dyDescent="0.3">
      <c r="A12" s="53"/>
      <c r="B12" s="53"/>
      <c r="C12" s="53"/>
      <c r="D12" s="53"/>
      <c r="E12" s="53"/>
      <c r="F12" s="53"/>
      <c r="G12" s="53"/>
      <c r="H12" s="53"/>
      <c r="I12" s="53"/>
      <c r="J12" s="53"/>
      <c r="K12" s="53"/>
      <c r="L12" s="53"/>
      <c r="M12" s="53"/>
      <c r="N12" s="53"/>
      <c r="O12" s="53"/>
      <c r="P12" s="53"/>
      <c r="Q12" s="53"/>
      <c r="R12" s="53"/>
      <c r="S12" s="53"/>
      <c r="T12" s="53"/>
      <c r="U12" s="53"/>
      <c r="V12" s="53"/>
      <c r="W12" s="53"/>
      <c r="X12" s="53"/>
      <c r="Y12" s="53"/>
    </row>
    <row r="13" spans="1:25" ht="24.6" customHeight="1" x14ac:dyDescent="0.3">
      <c r="A13" s="53"/>
      <c r="B13" s="139" t="s">
        <v>362</v>
      </c>
      <c r="C13" s="139"/>
      <c r="D13" s="139"/>
      <c r="E13" s="111" t="s">
        <v>363</v>
      </c>
      <c r="F13" s="139" t="s">
        <v>364</v>
      </c>
      <c r="G13" s="139"/>
      <c r="H13" s="53"/>
      <c r="I13" s="53"/>
      <c r="J13" s="53"/>
      <c r="K13" s="53"/>
      <c r="L13" s="53"/>
      <c r="M13" s="53"/>
      <c r="N13" s="53"/>
      <c r="O13" s="53"/>
      <c r="P13" s="53"/>
      <c r="Q13" s="53"/>
      <c r="R13" s="53"/>
      <c r="S13" s="53"/>
      <c r="T13" s="53"/>
      <c r="U13" s="53"/>
      <c r="V13" s="53"/>
      <c r="W13" s="53"/>
      <c r="X13" s="53"/>
      <c r="Y13" s="53"/>
    </row>
    <row r="14" spans="1:25" ht="24.6" customHeight="1" x14ac:dyDescent="0.3">
      <c r="A14" s="53"/>
      <c r="B14" s="138" t="s">
        <v>365</v>
      </c>
      <c r="C14" s="138"/>
      <c r="D14" s="138"/>
      <c r="E14" s="110">
        <v>220</v>
      </c>
      <c r="F14" s="140">
        <v>0</v>
      </c>
      <c r="G14" s="140"/>
      <c r="H14" s="53"/>
      <c r="I14" s="53"/>
      <c r="J14" s="53"/>
      <c r="K14" s="53"/>
      <c r="L14" s="53"/>
      <c r="M14" s="53"/>
      <c r="N14" s="53"/>
      <c r="O14" s="53"/>
      <c r="P14" s="53"/>
      <c r="Q14" s="53"/>
      <c r="R14" s="53"/>
      <c r="S14" s="53"/>
      <c r="T14" s="53"/>
      <c r="U14" s="53"/>
      <c r="V14" s="53"/>
      <c r="W14" s="53"/>
      <c r="X14" s="53"/>
      <c r="Y14" s="53"/>
    </row>
    <row r="15" spans="1:25" ht="24.6" customHeight="1" x14ac:dyDescent="0.3">
      <c r="A15" s="53"/>
      <c r="B15" s="138" t="s">
        <v>366</v>
      </c>
      <c r="C15" s="138"/>
      <c r="D15" s="138"/>
      <c r="E15" s="110">
        <v>0</v>
      </c>
      <c r="F15" s="140">
        <v>0</v>
      </c>
      <c r="G15" s="140"/>
      <c r="H15" s="53"/>
      <c r="I15" s="53"/>
      <c r="J15" s="53"/>
      <c r="K15" s="53"/>
      <c r="L15" s="53"/>
      <c r="M15" s="53"/>
      <c r="N15" s="53"/>
      <c r="O15" s="53"/>
      <c r="P15" s="53"/>
      <c r="Q15" s="53"/>
      <c r="R15" s="53"/>
      <c r="S15" s="53"/>
      <c r="T15" s="53"/>
      <c r="U15" s="53"/>
      <c r="V15" s="53"/>
      <c r="W15" s="53"/>
      <c r="X15" s="53"/>
      <c r="Y15" s="53"/>
    </row>
    <row r="16" spans="1:25" ht="24.6" customHeight="1" x14ac:dyDescent="0.3">
      <c r="A16" s="53"/>
      <c r="B16" s="138" t="s">
        <v>367</v>
      </c>
      <c r="C16" s="138"/>
      <c r="D16" s="138"/>
      <c r="E16" s="110">
        <v>195</v>
      </c>
      <c r="F16" s="140">
        <v>0</v>
      </c>
      <c r="G16" s="140"/>
      <c r="H16" s="53"/>
      <c r="I16" s="53"/>
      <c r="J16" s="53"/>
      <c r="K16" s="53"/>
      <c r="L16" s="53"/>
      <c r="M16" s="53"/>
      <c r="N16" s="53"/>
      <c r="O16" s="53"/>
      <c r="P16" s="53"/>
      <c r="Q16" s="53"/>
      <c r="R16" s="53"/>
      <c r="S16" s="53"/>
      <c r="T16" s="53"/>
      <c r="U16" s="53"/>
      <c r="V16" s="53"/>
      <c r="W16" s="53"/>
      <c r="X16" s="53"/>
      <c r="Y16" s="53"/>
    </row>
    <row r="17" spans="1:25" ht="24.6" customHeight="1" x14ac:dyDescent="0.3">
      <c r="A17" s="53"/>
      <c r="B17" s="138" t="s">
        <v>368</v>
      </c>
      <c r="C17" s="138"/>
      <c r="D17" s="138"/>
      <c r="E17" s="110">
        <v>222</v>
      </c>
      <c r="F17" s="140">
        <v>0</v>
      </c>
      <c r="G17" s="140"/>
      <c r="H17" s="53"/>
      <c r="I17" s="53"/>
      <c r="J17" s="53"/>
      <c r="K17" s="53"/>
      <c r="L17" s="53"/>
      <c r="M17" s="53"/>
      <c r="N17" s="53"/>
      <c r="O17" s="53"/>
      <c r="P17" s="53"/>
      <c r="Q17" s="53"/>
      <c r="R17" s="53"/>
      <c r="S17" s="53"/>
      <c r="T17" s="53"/>
      <c r="U17" s="53"/>
      <c r="V17" s="53"/>
      <c r="W17" s="53"/>
      <c r="X17" s="53"/>
      <c r="Y17" s="53"/>
    </row>
    <row r="18" spans="1:25" ht="24.6" customHeight="1" x14ac:dyDescent="0.3">
      <c r="A18" s="53"/>
      <c r="B18" s="138" t="s">
        <v>369</v>
      </c>
      <c r="C18" s="138"/>
      <c r="D18" s="138"/>
      <c r="E18" s="110">
        <v>1</v>
      </c>
      <c r="F18" s="140">
        <v>0</v>
      </c>
      <c r="G18" s="140"/>
      <c r="H18" s="53"/>
      <c r="I18" s="53"/>
      <c r="J18" s="53"/>
      <c r="K18" s="53"/>
      <c r="L18" s="53"/>
      <c r="M18" s="53"/>
      <c r="N18" s="53"/>
      <c r="O18" s="53"/>
      <c r="P18" s="53"/>
      <c r="Q18" s="53"/>
      <c r="R18" s="53"/>
      <c r="S18" s="53"/>
      <c r="T18" s="53"/>
      <c r="U18" s="53"/>
      <c r="V18" s="53"/>
      <c r="W18" s="53"/>
      <c r="X18" s="53"/>
      <c r="Y18" s="53"/>
    </row>
    <row r="19" spans="1:25" ht="24.6" customHeight="1" x14ac:dyDescent="0.3">
      <c r="A19" s="53"/>
      <c r="B19" s="138" t="s">
        <v>370</v>
      </c>
      <c r="C19" s="138"/>
      <c r="D19" s="138"/>
      <c r="E19" s="110">
        <v>0</v>
      </c>
      <c r="F19" s="140">
        <v>0</v>
      </c>
      <c r="G19" s="140"/>
      <c r="H19" s="53"/>
      <c r="I19" s="53"/>
      <c r="J19" s="53"/>
      <c r="K19" s="53"/>
      <c r="L19" s="53"/>
      <c r="M19" s="53"/>
      <c r="N19" s="53"/>
      <c r="O19" s="53"/>
      <c r="P19" s="53"/>
      <c r="Q19" s="53"/>
      <c r="R19" s="53"/>
      <c r="S19" s="53"/>
      <c r="T19" s="53"/>
      <c r="U19" s="53"/>
      <c r="V19" s="53"/>
      <c r="W19" s="53"/>
      <c r="X19" s="53"/>
      <c r="Y19" s="53"/>
    </row>
    <row r="20" spans="1:25" ht="24.6" customHeight="1" x14ac:dyDescent="0.3">
      <c r="A20" s="53"/>
      <c r="B20" s="138" t="s">
        <v>371</v>
      </c>
      <c r="C20" s="138"/>
      <c r="D20" s="138"/>
      <c r="E20" s="110">
        <v>0</v>
      </c>
      <c r="F20" s="140">
        <v>0</v>
      </c>
      <c r="G20" s="140"/>
      <c r="H20" s="53"/>
      <c r="I20" s="53"/>
      <c r="J20" s="53"/>
      <c r="K20" s="53"/>
      <c r="L20" s="53"/>
      <c r="M20" s="53"/>
      <c r="N20" s="53"/>
      <c r="O20" s="53"/>
      <c r="P20" s="53"/>
      <c r="Q20" s="53"/>
      <c r="R20" s="53"/>
      <c r="S20" s="53"/>
      <c r="T20" s="53"/>
      <c r="U20" s="53"/>
      <c r="V20" s="53"/>
      <c r="W20" s="53"/>
      <c r="X20" s="53"/>
      <c r="Y20" s="53"/>
    </row>
    <row r="21" spans="1:25" ht="15.9" customHeight="1" x14ac:dyDescent="0.3">
      <c r="A21" s="53"/>
      <c r="B21" s="53"/>
      <c r="C21" s="53"/>
      <c r="D21" s="53"/>
      <c r="E21" s="53"/>
      <c r="F21" s="53"/>
      <c r="G21" s="53"/>
      <c r="H21" s="53"/>
      <c r="I21" s="53"/>
      <c r="J21" s="53"/>
      <c r="K21" s="53"/>
      <c r="L21" s="53"/>
      <c r="M21" s="53"/>
      <c r="N21" s="53"/>
      <c r="O21" s="53"/>
      <c r="P21" s="53"/>
      <c r="Q21" s="53"/>
      <c r="R21" s="53"/>
      <c r="S21" s="53"/>
      <c r="T21" s="53"/>
      <c r="U21" s="53"/>
      <c r="V21" s="53"/>
      <c r="W21" s="53"/>
      <c r="X21" s="53"/>
      <c r="Y21" s="53"/>
    </row>
    <row r="22" spans="1:25" ht="24.6" customHeight="1" x14ac:dyDescent="0.3">
      <c r="A22" s="53"/>
      <c r="B22" s="139" t="s">
        <v>372</v>
      </c>
      <c r="C22" s="139"/>
      <c r="D22" s="139"/>
      <c r="E22" s="139"/>
      <c r="F22" s="139"/>
      <c r="G22" s="53"/>
      <c r="H22" s="53"/>
      <c r="I22" s="53"/>
      <c r="J22" s="53"/>
      <c r="K22" s="53"/>
      <c r="L22" s="53"/>
      <c r="M22" s="53"/>
      <c r="N22" s="53"/>
      <c r="O22" s="53"/>
      <c r="P22" s="53"/>
      <c r="Q22" s="53"/>
      <c r="R22" s="53"/>
      <c r="S22" s="53"/>
      <c r="T22" s="53"/>
      <c r="U22" s="53"/>
      <c r="V22" s="53"/>
      <c r="W22" s="53"/>
      <c r="X22" s="53"/>
      <c r="Y22" s="53"/>
    </row>
    <row r="23" spans="1:25" ht="24.6" customHeight="1" x14ac:dyDescent="0.3">
      <c r="A23" s="53"/>
      <c r="B23" s="138" t="s">
        <v>373</v>
      </c>
      <c r="C23" s="138"/>
      <c r="D23" s="138"/>
      <c r="E23" s="138"/>
      <c r="F23" s="108" t="s">
        <v>129</v>
      </c>
      <c r="G23" s="53"/>
      <c r="H23" s="53"/>
      <c r="I23" s="53"/>
      <c r="J23" s="53"/>
      <c r="K23" s="53"/>
      <c r="L23" s="53"/>
      <c r="M23" s="53"/>
      <c r="N23" s="53"/>
      <c r="O23" s="53"/>
      <c r="P23" s="53"/>
      <c r="Q23" s="53"/>
      <c r="R23" s="53"/>
      <c r="S23" s="53"/>
      <c r="T23" s="53"/>
      <c r="U23" s="53"/>
      <c r="V23" s="53"/>
      <c r="W23" s="53"/>
      <c r="X23" s="53"/>
      <c r="Y23" s="53"/>
    </row>
    <row r="24" spans="1:25" ht="24.6" customHeight="1" x14ac:dyDescent="0.3">
      <c r="A24" s="53"/>
      <c r="B24" s="138" t="s">
        <v>374</v>
      </c>
      <c r="C24" s="138"/>
      <c r="D24" s="138"/>
      <c r="E24" s="138"/>
      <c r="F24" s="108" t="s">
        <v>129</v>
      </c>
      <c r="G24" s="53"/>
      <c r="H24" s="53"/>
      <c r="I24" s="53"/>
      <c r="J24" s="53"/>
      <c r="K24" s="53"/>
      <c r="L24" s="53"/>
      <c r="M24" s="53"/>
      <c r="N24" s="53"/>
      <c r="O24" s="53"/>
      <c r="P24" s="53"/>
      <c r="Q24" s="53"/>
      <c r="R24" s="53"/>
      <c r="S24" s="53"/>
      <c r="T24" s="53"/>
      <c r="U24" s="53"/>
      <c r="V24" s="53"/>
      <c r="W24" s="53"/>
      <c r="X24" s="53"/>
      <c r="Y24" s="53"/>
    </row>
    <row r="25" spans="1:25" ht="24.6" customHeight="1" x14ac:dyDescent="0.3">
      <c r="A25" s="53"/>
      <c r="B25" s="138" t="s">
        <v>375</v>
      </c>
      <c r="C25" s="138"/>
      <c r="D25" s="138"/>
      <c r="E25" s="138"/>
      <c r="F25" s="108" t="s">
        <v>129</v>
      </c>
      <c r="G25" s="53"/>
      <c r="H25" s="53"/>
      <c r="I25" s="53"/>
      <c r="J25" s="53"/>
      <c r="K25" s="53"/>
      <c r="L25" s="53"/>
      <c r="M25" s="53"/>
      <c r="N25" s="53"/>
      <c r="O25" s="53"/>
      <c r="P25" s="53"/>
      <c r="Q25" s="53"/>
      <c r="R25" s="53"/>
      <c r="S25" s="53"/>
      <c r="T25" s="53"/>
      <c r="U25" s="53"/>
      <c r="V25" s="53"/>
      <c r="W25" s="53"/>
      <c r="X25" s="53"/>
      <c r="Y25" s="53"/>
    </row>
    <row r="26" spans="1:25" ht="24.6" customHeight="1" x14ac:dyDescent="0.3">
      <c r="A26" s="53"/>
      <c r="B26" s="138" t="s">
        <v>376</v>
      </c>
      <c r="C26" s="138"/>
      <c r="D26" s="138"/>
      <c r="E26" s="138"/>
      <c r="F26" s="108" t="s">
        <v>125</v>
      </c>
      <c r="G26" s="53"/>
      <c r="H26" s="53"/>
      <c r="I26" s="53"/>
      <c r="J26" s="53"/>
      <c r="K26" s="53"/>
      <c r="L26" s="53"/>
      <c r="M26" s="53"/>
      <c r="N26" s="53"/>
      <c r="O26" s="53"/>
      <c r="P26" s="53"/>
      <c r="Q26" s="53"/>
      <c r="R26" s="53"/>
      <c r="S26" s="53"/>
      <c r="T26" s="53"/>
      <c r="U26" s="53"/>
      <c r="V26" s="53"/>
      <c r="W26" s="53"/>
      <c r="X26" s="53"/>
      <c r="Y26" s="53"/>
    </row>
    <row r="27" spans="1:25" ht="24.6" customHeight="1" x14ac:dyDescent="0.3">
      <c r="A27" s="53"/>
      <c r="B27" s="138" t="s">
        <v>377</v>
      </c>
      <c r="C27" s="138"/>
      <c r="D27" s="138"/>
      <c r="E27" s="138"/>
      <c r="F27" s="108" t="s">
        <v>129</v>
      </c>
      <c r="G27" s="53"/>
      <c r="H27" s="53"/>
      <c r="I27" s="53"/>
      <c r="J27" s="53"/>
      <c r="K27" s="53"/>
      <c r="L27" s="53"/>
      <c r="M27" s="53"/>
      <c r="N27" s="53"/>
      <c r="O27" s="53"/>
      <c r="P27" s="53"/>
      <c r="Q27" s="53"/>
      <c r="R27" s="53"/>
      <c r="S27" s="53"/>
      <c r="T27" s="53"/>
      <c r="U27" s="53"/>
      <c r="V27" s="53"/>
      <c r="W27" s="53"/>
      <c r="X27" s="53"/>
      <c r="Y27" s="53"/>
    </row>
    <row r="28" spans="1:25" ht="24.6" customHeight="1" x14ac:dyDescent="0.3">
      <c r="A28" s="53"/>
      <c r="B28" s="138" t="s">
        <v>378</v>
      </c>
      <c r="C28" s="138"/>
      <c r="D28" s="138"/>
      <c r="E28" s="138"/>
      <c r="F28" s="109" t="s">
        <v>540</v>
      </c>
      <c r="G28" s="53"/>
      <c r="H28" s="53"/>
      <c r="I28" s="53"/>
      <c r="J28" s="53"/>
      <c r="K28" s="53"/>
      <c r="L28" s="53"/>
      <c r="M28" s="53"/>
      <c r="N28" s="53"/>
      <c r="O28" s="53"/>
      <c r="P28" s="53"/>
      <c r="Q28" s="53"/>
      <c r="R28" s="53"/>
      <c r="S28" s="53"/>
      <c r="T28" s="53"/>
      <c r="U28" s="53"/>
      <c r="V28" s="53"/>
      <c r="W28" s="53"/>
      <c r="X28" s="53"/>
      <c r="Y28" s="53"/>
    </row>
    <row r="29" spans="1:25" ht="15.9" customHeight="1" x14ac:dyDescent="0.3">
      <c r="A29" s="53"/>
      <c r="B29" s="62"/>
      <c r="C29" s="63"/>
      <c r="D29" s="53"/>
      <c r="E29" s="53"/>
      <c r="F29" s="53"/>
      <c r="G29" s="53"/>
      <c r="H29" s="53"/>
      <c r="I29" s="53"/>
      <c r="J29" s="53"/>
      <c r="K29" s="53"/>
      <c r="L29" s="53"/>
      <c r="M29" s="53"/>
      <c r="N29" s="53"/>
      <c r="O29" s="53"/>
      <c r="P29" s="53"/>
      <c r="Q29" s="53"/>
      <c r="R29" s="53"/>
      <c r="S29" s="53"/>
      <c r="T29" s="53"/>
      <c r="U29" s="53"/>
      <c r="V29" s="53"/>
      <c r="W29" s="53"/>
      <c r="X29" s="53"/>
      <c r="Y29" s="53"/>
    </row>
    <row r="30" spans="1:25" ht="24.6" customHeight="1" x14ac:dyDescent="0.3">
      <c r="A30" s="53"/>
      <c r="B30" s="139" t="s">
        <v>379</v>
      </c>
      <c r="C30" s="139"/>
      <c r="D30" s="139"/>
      <c r="E30" s="139"/>
      <c r="F30" s="139"/>
      <c r="G30" s="53"/>
      <c r="H30" s="53"/>
      <c r="I30" s="53"/>
      <c r="J30" s="53"/>
      <c r="K30" s="53"/>
      <c r="L30" s="53"/>
      <c r="M30" s="53"/>
      <c r="N30" s="53"/>
      <c r="O30" s="53"/>
      <c r="P30" s="53"/>
      <c r="Q30" s="53"/>
      <c r="R30" s="53"/>
      <c r="S30" s="53"/>
      <c r="T30" s="53"/>
      <c r="U30" s="53"/>
      <c r="V30" s="53"/>
      <c r="W30" s="53"/>
      <c r="X30" s="53"/>
      <c r="Y30" s="53"/>
    </row>
    <row r="31" spans="1:25" ht="21.6" customHeight="1" x14ac:dyDescent="0.3">
      <c r="A31" s="53"/>
      <c r="B31" s="138" t="s">
        <v>380</v>
      </c>
      <c r="C31" s="138"/>
      <c r="D31" s="138"/>
      <c r="E31" s="138"/>
      <c r="F31" s="108" t="s">
        <v>125</v>
      </c>
      <c r="G31" s="53"/>
      <c r="H31" s="53"/>
      <c r="I31" s="53"/>
      <c r="J31" s="53"/>
      <c r="K31" s="53"/>
      <c r="L31" s="53"/>
      <c r="M31" s="53"/>
      <c r="N31" s="53"/>
      <c r="O31" s="53"/>
      <c r="P31" s="53"/>
      <c r="Q31" s="53"/>
      <c r="R31" s="53"/>
      <c r="S31" s="53"/>
      <c r="T31" s="53"/>
      <c r="U31" s="53"/>
      <c r="V31" s="53"/>
      <c r="W31" s="53"/>
      <c r="X31" s="53"/>
      <c r="Y31" s="53"/>
    </row>
    <row r="32" spans="1:25" ht="21.6" customHeight="1" x14ac:dyDescent="0.3">
      <c r="A32" s="53"/>
      <c r="B32" s="138" t="s">
        <v>381</v>
      </c>
      <c r="C32" s="138"/>
      <c r="D32" s="138"/>
      <c r="E32" s="138"/>
      <c r="F32" s="108" t="s">
        <v>129</v>
      </c>
      <c r="G32" s="53"/>
      <c r="H32" s="53"/>
      <c r="I32" s="53"/>
      <c r="J32" s="53"/>
      <c r="K32" s="53"/>
      <c r="L32" s="53"/>
      <c r="M32" s="53"/>
      <c r="N32" s="53"/>
      <c r="O32" s="53"/>
      <c r="P32" s="53"/>
      <c r="Q32" s="53"/>
      <c r="R32" s="53"/>
      <c r="S32" s="53"/>
      <c r="T32" s="53"/>
      <c r="U32" s="53"/>
      <c r="V32" s="53"/>
      <c r="W32" s="53"/>
      <c r="X32" s="53"/>
      <c r="Y32" s="53"/>
    </row>
    <row r="33" spans="1:25" ht="21.6" customHeight="1" x14ac:dyDescent="0.3">
      <c r="A33" s="53"/>
      <c r="B33" s="138" t="s">
        <v>382</v>
      </c>
      <c r="C33" s="138"/>
      <c r="D33" s="138"/>
      <c r="E33" s="138"/>
      <c r="F33" s="108" t="s">
        <v>125</v>
      </c>
      <c r="G33" s="53"/>
      <c r="H33" s="53"/>
      <c r="I33" s="53"/>
      <c r="J33" s="53"/>
      <c r="K33" s="53"/>
      <c r="L33" s="53"/>
      <c r="M33" s="53"/>
      <c r="N33" s="53"/>
      <c r="O33" s="53"/>
      <c r="P33" s="53"/>
      <c r="Q33" s="53"/>
      <c r="R33" s="53"/>
      <c r="S33" s="53"/>
      <c r="T33" s="53"/>
      <c r="U33" s="53"/>
      <c r="V33" s="53"/>
      <c r="W33" s="53"/>
      <c r="X33" s="53"/>
      <c r="Y33" s="53"/>
    </row>
    <row r="34" spans="1:25" ht="29.4" customHeight="1" x14ac:dyDescent="0.3">
      <c r="A34" s="53"/>
      <c r="B34" s="138" t="s">
        <v>383</v>
      </c>
      <c r="C34" s="138"/>
      <c r="D34" s="138"/>
      <c r="E34" s="138"/>
      <c r="F34" s="108" t="s">
        <v>129</v>
      </c>
      <c r="G34" s="53"/>
      <c r="H34" s="53"/>
      <c r="I34" s="53"/>
      <c r="J34" s="53"/>
      <c r="K34" s="53"/>
      <c r="L34" s="53"/>
      <c r="M34" s="53"/>
      <c r="N34" s="53"/>
      <c r="O34" s="53"/>
      <c r="P34" s="53"/>
      <c r="Q34" s="53"/>
      <c r="R34" s="53"/>
      <c r="S34" s="53"/>
      <c r="T34" s="53"/>
      <c r="U34" s="53"/>
      <c r="V34" s="53"/>
      <c r="W34" s="53"/>
      <c r="X34" s="53"/>
      <c r="Y34" s="53"/>
    </row>
    <row r="35" spans="1:25" ht="21.6" customHeight="1" x14ac:dyDescent="0.3">
      <c r="A35" s="53"/>
      <c r="B35" s="138" t="s">
        <v>378</v>
      </c>
      <c r="C35" s="138"/>
      <c r="D35" s="138"/>
      <c r="E35" s="138"/>
      <c r="F35" s="109" t="s">
        <v>540</v>
      </c>
      <c r="G35" s="53"/>
      <c r="H35" s="53"/>
      <c r="I35" s="53"/>
      <c r="J35" s="53"/>
      <c r="K35" s="53"/>
      <c r="L35" s="53"/>
      <c r="M35" s="53"/>
      <c r="N35" s="53"/>
      <c r="O35" s="53"/>
      <c r="P35" s="53"/>
      <c r="Q35" s="53"/>
      <c r="R35" s="53"/>
      <c r="S35" s="53"/>
      <c r="T35" s="53"/>
      <c r="U35" s="53"/>
      <c r="V35" s="53"/>
      <c r="W35" s="53"/>
      <c r="X35" s="53"/>
      <c r="Y35" s="53"/>
    </row>
    <row r="36" spans="1:25" ht="15.9" customHeight="1" x14ac:dyDescent="0.3">
      <c r="A36" s="53"/>
      <c r="B36" s="62"/>
      <c r="C36" s="63"/>
      <c r="D36" s="53"/>
      <c r="E36" s="53"/>
      <c r="F36" s="53"/>
      <c r="G36" s="53"/>
      <c r="H36" s="53"/>
      <c r="I36" s="53"/>
      <c r="J36" s="53"/>
      <c r="K36" s="53"/>
      <c r="L36" s="53"/>
      <c r="M36" s="53"/>
      <c r="N36" s="53"/>
      <c r="O36" s="53"/>
      <c r="P36" s="53"/>
      <c r="Q36" s="53"/>
      <c r="R36" s="53"/>
      <c r="S36" s="53"/>
      <c r="T36" s="53"/>
      <c r="U36" s="53"/>
      <c r="V36" s="53"/>
      <c r="W36" s="53"/>
      <c r="X36" s="53"/>
      <c r="Y36" s="53"/>
    </row>
    <row r="37" spans="1:25" ht="24.6" customHeight="1" x14ac:dyDescent="0.3">
      <c r="A37" s="53"/>
      <c r="B37" s="139" t="s">
        <v>439</v>
      </c>
      <c r="C37" s="139"/>
      <c r="D37" s="139"/>
      <c r="E37" s="139"/>
      <c r="F37" s="139"/>
      <c r="G37" s="53"/>
      <c r="H37" s="53"/>
      <c r="I37" s="53"/>
      <c r="J37" s="53"/>
      <c r="K37" s="53"/>
      <c r="L37" s="53"/>
      <c r="M37" s="53"/>
      <c r="N37" s="53"/>
      <c r="O37" s="53"/>
      <c r="P37" s="53"/>
      <c r="Q37" s="53"/>
      <c r="R37" s="53"/>
      <c r="S37" s="53"/>
      <c r="T37" s="53"/>
      <c r="U37" s="53"/>
      <c r="V37" s="53"/>
      <c r="W37" s="53"/>
      <c r="X37" s="53"/>
      <c r="Y37" s="53"/>
    </row>
    <row r="38" spans="1:25" ht="21.6" customHeight="1" x14ac:dyDescent="0.3">
      <c r="A38" s="53"/>
      <c r="B38" s="138" t="s">
        <v>384</v>
      </c>
      <c r="C38" s="138"/>
      <c r="D38" s="138"/>
      <c r="E38" s="138"/>
      <c r="F38" s="108">
        <v>25</v>
      </c>
      <c r="G38" s="53"/>
      <c r="H38" s="53"/>
      <c r="I38" s="53"/>
      <c r="J38" s="53"/>
      <c r="K38" s="53"/>
      <c r="L38" s="53"/>
      <c r="M38" s="53"/>
      <c r="N38" s="53"/>
      <c r="O38" s="53"/>
      <c r="P38" s="53"/>
      <c r="Q38" s="53"/>
      <c r="R38" s="53"/>
      <c r="S38" s="53"/>
      <c r="T38" s="53"/>
      <c r="U38" s="53"/>
      <c r="V38" s="53"/>
      <c r="W38" s="53"/>
      <c r="X38" s="53"/>
      <c r="Y38" s="53"/>
    </row>
    <row r="39" spans="1:25" ht="21.6" customHeight="1" x14ac:dyDescent="0.3">
      <c r="A39" s="53"/>
      <c r="B39" s="138" t="s">
        <v>385</v>
      </c>
      <c r="C39" s="138"/>
      <c r="D39" s="138"/>
      <c r="E39" s="138"/>
      <c r="F39" s="108">
        <v>4</v>
      </c>
      <c r="G39" s="53"/>
      <c r="H39" s="53"/>
      <c r="I39" s="53"/>
      <c r="J39" s="53"/>
      <c r="K39" s="53"/>
      <c r="L39" s="53"/>
      <c r="M39" s="53"/>
      <c r="N39" s="53"/>
      <c r="O39" s="53"/>
      <c r="P39" s="53"/>
      <c r="Q39" s="53"/>
      <c r="R39" s="53"/>
      <c r="S39" s="53"/>
      <c r="T39" s="53"/>
      <c r="U39" s="53"/>
      <c r="V39" s="53"/>
      <c r="W39" s="53"/>
      <c r="X39" s="53"/>
      <c r="Y39" s="53"/>
    </row>
    <row r="40" spans="1:25" ht="21.6" customHeight="1" x14ac:dyDescent="0.3">
      <c r="A40" s="53"/>
      <c r="B40" s="138" t="s">
        <v>386</v>
      </c>
      <c r="C40" s="138"/>
      <c r="D40" s="138"/>
      <c r="E40" s="138"/>
      <c r="F40" s="108">
        <v>0</v>
      </c>
      <c r="G40" s="53"/>
      <c r="H40" s="53"/>
      <c r="I40" s="53"/>
      <c r="J40" s="53"/>
      <c r="K40" s="53"/>
      <c r="L40" s="53"/>
      <c r="M40" s="53"/>
      <c r="N40" s="53"/>
      <c r="O40" s="53"/>
      <c r="P40" s="53"/>
      <c r="Q40" s="53"/>
      <c r="R40" s="53"/>
      <c r="S40" s="53"/>
      <c r="T40" s="53"/>
      <c r="U40" s="53"/>
      <c r="V40" s="53"/>
      <c r="W40" s="53"/>
      <c r="X40" s="53"/>
      <c r="Y40" s="53"/>
    </row>
    <row r="41" spans="1:25" ht="21.6" customHeight="1" x14ac:dyDescent="0.3">
      <c r="A41" s="53"/>
      <c r="B41" s="138" t="s">
        <v>387</v>
      </c>
      <c r="C41" s="138"/>
      <c r="D41" s="138"/>
      <c r="E41" s="138"/>
      <c r="F41" s="108">
        <v>0</v>
      </c>
      <c r="G41" s="53"/>
      <c r="H41" s="53"/>
      <c r="I41" s="53"/>
      <c r="J41" s="53"/>
      <c r="K41" s="53"/>
      <c r="L41" s="53"/>
      <c r="M41" s="53"/>
      <c r="N41" s="53"/>
      <c r="O41" s="53"/>
      <c r="P41" s="53"/>
      <c r="Q41" s="53"/>
      <c r="R41" s="53"/>
      <c r="S41" s="53"/>
      <c r="T41" s="53"/>
      <c r="U41" s="53"/>
      <c r="V41" s="53"/>
      <c r="W41" s="53"/>
      <c r="X41" s="53"/>
      <c r="Y41" s="53"/>
    </row>
    <row r="42" spans="1:25" ht="21.6" customHeight="1" x14ac:dyDescent="0.3">
      <c r="A42" s="53"/>
      <c r="B42" s="138" t="s">
        <v>388</v>
      </c>
      <c r="C42" s="138"/>
      <c r="D42" s="138"/>
      <c r="E42" s="138"/>
      <c r="F42" s="108">
        <v>0</v>
      </c>
      <c r="G42" s="53"/>
      <c r="H42" s="53"/>
      <c r="I42" s="53"/>
      <c r="J42" s="53"/>
      <c r="K42" s="53"/>
      <c r="L42" s="53"/>
      <c r="M42" s="53"/>
      <c r="N42" s="53"/>
      <c r="O42" s="53"/>
      <c r="P42" s="53"/>
      <c r="Q42" s="53"/>
      <c r="R42" s="53"/>
      <c r="S42" s="53"/>
      <c r="T42" s="53"/>
      <c r="U42" s="53"/>
      <c r="V42" s="53"/>
      <c r="W42" s="53"/>
      <c r="X42" s="53"/>
      <c r="Y42" s="53"/>
    </row>
    <row r="43" spans="1:25" ht="15.9" customHeight="1" x14ac:dyDescent="0.3">
      <c r="A43" s="53"/>
      <c r="B43" s="53"/>
      <c r="C43" s="53"/>
      <c r="D43" s="53"/>
      <c r="E43" s="53"/>
      <c r="F43" s="53"/>
      <c r="G43" s="53"/>
      <c r="H43" s="53"/>
      <c r="I43" s="53"/>
      <c r="J43" s="53"/>
      <c r="K43" s="53"/>
      <c r="L43" s="53"/>
      <c r="M43" s="53"/>
      <c r="N43" s="53"/>
      <c r="O43" s="53"/>
      <c r="P43" s="53"/>
      <c r="Q43" s="53"/>
      <c r="R43" s="53"/>
      <c r="S43" s="53"/>
      <c r="T43" s="53"/>
      <c r="U43" s="53"/>
      <c r="V43" s="53"/>
      <c r="W43" s="53"/>
      <c r="X43" s="53"/>
      <c r="Y43" s="53"/>
    </row>
    <row r="44" spans="1:25" ht="24.9" customHeight="1" x14ac:dyDescent="0.3">
      <c r="A44" s="53"/>
      <c r="B44" s="139" t="s">
        <v>389</v>
      </c>
      <c r="C44" s="139"/>
      <c r="D44" s="139"/>
      <c r="E44" s="139"/>
      <c r="F44" s="139"/>
      <c r="G44" s="53"/>
      <c r="H44" s="53"/>
      <c r="I44" s="53"/>
      <c r="J44" s="53"/>
      <c r="K44" s="53"/>
      <c r="L44" s="53"/>
      <c r="M44" s="53"/>
      <c r="N44" s="53"/>
      <c r="O44" s="53"/>
      <c r="P44" s="53"/>
      <c r="Q44" s="53"/>
      <c r="R44" s="53"/>
      <c r="S44" s="53"/>
      <c r="T44" s="53"/>
      <c r="U44" s="53"/>
      <c r="V44" s="53"/>
      <c r="W44" s="53"/>
      <c r="X44" s="53"/>
      <c r="Y44" s="53"/>
    </row>
    <row r="45" spans="1:25" ht="20.399999999999999" customHeight="1" x14ac:dyDescent="0.3">
      <c r="A45" s="53"/>
      <c r="B45" s="138" t="s">
        <v>390</v>
      </c>
      <c r="C45" s="138"/>
      <c r="D45" s="138"/>
      <c r="E45" s="138"/>
      <c r="F45" s="108" t="s">
        <v>129</v>
      </c>
      <c r="G45" s="53"/>
      <c r="H45" s="53"/>
      <c r="I45" s="53"/>
      <c r="J45" s="53"/>
      <c r="K45" s="53"/>
      <c r="L45" s="53"/>
      <c r="M45" s="53"/>
      <c r="N45" s="53"/>
      <c r="O45" s="53"/>
      <c r="P45" s="53"/>
      <c r="Q45" s="53"/>
      <c r="R45" s="53"/>
      <c r="S45" s="53"/>
      <c r="T45" s="53"/>
      <c r="U45" s="53"/>
      <c r="V45" s="53"/>
      <c r="W45" s="53"/>
      <c r="X45" s="53"/>
      <c r="Y45" s="53"/>
    </row>
    <row r="46" spans="1:25" ht="20.399999999999999" customHeight="1" x14ac:dyDescent="0.3">
      <c r="A46" s="53"/>
      <c r="B46" s="138" t="s">
        <v>391</v>
      </c>
      <c r="C46" s="138"/>
      <c r="D46" s="138"/>
      <c r="E46" s="138"/>
      <c r="F46" s="108" t="s">
        <v>129</v>
      </c>
      <c r="G46" s="53"/>
      <c r="H46" s="53"/>
      <c r="I46" s="53"/>
      <c r="J46" s="53"/>
      <c r="K46" s="53"/>
      <c r="L46" s="53"/>
      <c r="M46" s="53"/>
      <c r="N46" s="53"/>
      <c r="O46" s="53"/>
      <c r="P46" s="53"/>
      <c r="Q46" s="53"/>
      <c r="R46" s="53"/>
      <c r="S46" s="53"/>
      <c r="T46" s="53"/>
      <c r="U46" s="53"/>
      <c r="V46" s="53"/>
      <c r="W46" s="53"/>
      <c r="X46" s="53"/>
      <c r="Y46" s="53"/>
    </row>
    <row r="47" spans="1:25" ht="20.399999999999999" customHeight="1" x14ac:dyDescent="0.3">
      <c r="A47" s="53"/>
      <c r="B47" s="138" t="s">
        <v>392</v>
      </c>
      <c r="C47" s="138"/>
      <c r="D47" s="138"/>
      <c r="E47" s="138"/>
      <c r="F47" s="108" t="s">
        <v>129</v>
      </c>
      <c r="G47" s="53"/>
      <c r="H47" s="53"/>
      <c r="I47" s="53"/>
      <c r="J47" s="53"/>
      <c r="K47" s="53"/>
      <c r="L47" s="53"/>
      <c r="M47" s="53"/>
      <c r="N47" s="53"/>
      <c r="O47" s="53"/>
      <c r="P47" s="53"/>
      <c r="Q47" s="53"/>
      <c r="R47" s="53"/>
      <c r="S47" s="53"/>
      <c r="T47" s="53"/>
      <c r="U47" s="53"/>
      <c r="V47" s="53"/>
      <c r="W47" s="53"/>
      <c r="X47" s="53"/>
      <c r="Y47" s="53"/>
    </row>
    <row r="48" spans="1:25" ht="20.399999999999999" customHeight="1" x14ac:dyDescent="0.3">
      <c r="A48" s="53"/>
      <c r="B48" s="138" t="s">
        <v>393</v>
      </c>
      <c r="C48" s="138"/>
      <c r="D48" s="138"/>
      <c r="E48" s="138"/>
      <c r="F48" s="108" t="s">
        <v>129</v>
      </c>
      <c r="G48" s="53"/>
      <c r="H48" s="53"/>
      <c r="I48" s="53"/>
      <c r="J48" s="53"/>
      <c r="K48" s="53"/>
      <c r="L48" s="53"/>
      <c r="M48" s="53"/>
      <c r="N48" s="53"/>
      <c r="O48" s="53"/>
      <c r="P48" s="53"/>
      <c r="Q48" s="53"/>
      <c r="R48" s="53"/>
      <c r="S48" s="53"/>
      <c r="T48" s="53"/>
      <c r="U48" s="53"/>
      <c r="V48" s="53"/>
      <c r="W48" s="53"/>
      <c r="X48" s="53"/>
      <c r="Y48" s="53"/>
    </row>
    <row r="49" spans="1:25" ht="20.399999999999999" customHeight="1" x14ac:dyDescent="0.3">
      <c r="A49" s="53"/>
      <c r="B49" s="138" t="s">
        <v>394</v>
      </c>
      <c r="C49" s="138"/>
      <c r="D49" s="138"/>
      <c r="E49" s="138"/>
      <c r="F49" s="108" t="s">
        <v>129</v>
      </c>
      <c r="G49" s="53"/>
      <c r="H49" s="53"/>
      <c r="I49" s="53"/>
      <c r="J49" s="53"/>
      <c r="K49" s="53"/>
      <c r="L49" s="53"/>
      <c r="M49" s="53"/>
      <c r="N49" s="53"/>
      <c r="O49" s="53"/>
      <c r="P49" s="53"/>
      <c r="Q49" s="53"/>
      <c r="R49" s="53"/>
      <c r="S49" s="53"/>
      <c r="T49" s="53"/>
      <c r="U49" s="53"/>
      <c r="V49" s="53"/>
      <c r="W49" s="53"/>
      <c r="X49" s="53"/>
      <c r="Y49" s="53"/>
    </row>
    <row r="50" spans="1:25" ht="20.399999999999999" customHeight="1" x14ac:dyDescent="0.3">
      <c r="A50" s="53"/>
      <c r="B50" s="138" t="s">
        <v>395</v>
      </c>
      <c r="C50" s="138"/>
      <c r="D50" s="138"/>
      <c r="E50" s="138"/>
      <c r="F50" s="108" t="s">
        <v>129</v>
      </c>
      <c r="G50" s="53"/>
      <c r="H50" s="53"/>
      <c r="I50" s="53"/>
      <c r="J50" s="53"/>
      <c r="K50" s="53"/>
      <c r="L50" s="53"/>
      <c r="M50" s="53"/>
      <c r="N50" s="53"/>
      <c r="O50" s="53"/>
      <c r="P50" s="53"/>
      <c r="Q50" s="53"/>
      <c r="R50" s="53"/>
      <c r="S50" s="53"/>
      <c r="T50" s="53"/>
      <c r="U50" s="53"/>
      <c r="V50" s="53"/>
      <c r="W50" s="53"/>
      <c r="X50" s="53"/>
      <c r="Y50" s="53"/>
    </row>
    <row r="51" spans="1:25" ht="20.399999999999999" customHeight="1" x14ac:dyDescent="0.3">
      <c r="A51" s="53"/>
      <c r="B51" s="138" t="s">
        <v>396</v>
      </c>
      <c r="C51" s="138"/>
      <c r="D51" s="138"/>
      <c r="E51" s="138"/>
      <c r="F51" s="108" t="s">
        <v>129</v>
      </c>
      <c r="G51" s="53"/>
      <c r="H51" s="53"/>
      <c r="I51" s="53"/>
      <c r="J51" s="53"/>
      <c r="K51" s="53"/>
      <c r="L51" s="53"/>
      <c r="M51" s="53"/>
      <c r="N51" s="53"/>
      <c r="O51" s="53"/>
      <c r="P51" s="53"/>
      <c r="Q51" s="53"/>
      <c r="R51" s="53"/>
      <c r="S51" s="53"/>
      <c r="T51" s="53"/>
      <c r="U51" s="53"/>
      <c r="V51" s="53"/>
      <c r="W51" s="53"/>
      <c r="X51" s="53"/>
      <c r="Y51" s="53"/>
    </row>
    <row r="52" spans="1:25" ht="20.399999999999999" customHeight="1" x14ac:dyDescent="0.3">
      <c r="A52" s="53"/>
      <c r="B52" s="138" t="s">
        <v>397</v>
      </c>
      <c r="C52" s="138"/>
      <c r="D52" s="138"/>
      <c r="E52" s="138"/>
      <c r="F52" s="108" t="s">
        <v>125</v>
      </c>
      <c r="G52" s="53"/>
      <c r="H52" s="53"/>
      <c r="I52" s="53"/>
      <c r="J52" s="53"/>
      <c r="K52" s="53"/>
      <c r="L52" s="53"/>
      <c r="M52" s="53"/>
      <c r="N52" s="53"/>
      <c r="O52" s="53"/>
      <c r="P52" s="53"/>
      <c r="Q52" s="53"/>
      <c r="R52" s="53"/>
      <c r="S52" s="53"/>
      <c r="T52" s="53"/>
      <c r="U52" s="53"/>
      <c r="V52" s="53"/>
      <c r="W52" s="53"/>
      <c r="X52" s="53"/>
      <c r="Y52" s="53"/>
    </row>
    <row r="53" spans="1:25" ht="20.399999999999999" customHeight="1" x14ac:dyDescent="0.3">
      <c r="A53" s="53"/>
      <c r="B53" s="138" t="s">
        <v>2</v>
      </c>
      <c r="C53" s="138"/>
      <c r="D53" s="138"/>
      <c r="E53" s="138"/>
      <c r="F53" s="108" t="s">
        <v>125</v>
      </c>
      <c r="G53" s="53"/>
      <c r="H53" s="53"/>
      <c r="I53" s="53"/>
      <c r="J53" s="53"/>
      <c r="K53" s="53"/>
      <c r="L53" s="53"/>
      <c r="M53" s="53"/>
      <c r="N53" s="53"/>
      <c r="O53" s="53"/>
      <c r="P53" s="53"/>
      <c r="Q53" s="53"/>
      <c r="R53" s="53"/>
      <c r="S53" s="53"/>
      <c r="T53" s="53"/>
      <c r="U53" s="53"/>
      <c r="V53" s="53"/>
      <c r="W53" s="53"/>
      <c r="X53" s="53"/>
      <c r="Y53" s="53"/>
    </row>
    <row r="54" spans="1:25" ht="20.399999999999999" customHeight="1" x14ac:dyDescent="0.3">
      <c r="A54" s="53"/>
      <c r="B54" s="138" t="s">
        <v>398</v>
      </c>
      <c r="C54" s="138"/>
      <c r="D54" s="138"/>
      <c r="E54" s="138"/>
      <c r="F54" s="108" t="s">
        <v>129</v>
      </c>
      <c r="G54" s="53"/>
      <c r="H54" s="53"/>
      <c r="I54" s="53"/>
      <c r="J54" s="53"/>
      <c r="K54" s="53"/>
      <c r="L54" s="53"/>
      <c r="M54" s="53"/>
      <c r="N54" s="53"/>
      <c r="O54" s="53"/>
      <c r="P54" s="53"/>
      <c r="Q54" s="53"/>
      <c r="R54" s="53"/>
      <c r="S54" s="53"/>
      <c r="T54" s="53"/>
      <c r="U54" s="53"/>
      <c r="V54" s="53"/>
      <c r="W54" s="53"/>
      <c r="X54" s="53"/>
      <c r="Y54" s="53"/>
    </row>
    <row r="55" spans="1:25" ht="20.399999999999999" customHeight="1" x14ac:dyDescent="0.3">
      <c r="A55" s="53"/>
      <c r="B55" s="138" t="s">
        <v>378</v>
      </c>
      <c r="C55" s="138"/>
      <c r="D55" s="138"/>
      <c r="E55" s="138"/>
      <c r="F55" s="108" t="s">
        <v>540</v>
      </c>
      <c r="G55" s="53"/>
      <c r="H55" s="53"/>
      <c r="I55" s="53"/>
      <c r="J55" s="53"/>
      <c r="K55" s="53"/>
      <c r="L55" s="53"/>
      <c r="M55" s="53"/>
      <c r="N55" s="53"/>
      <c r="O55" s="53"/>
      <c r="P55" s="53"/>
      <c r="Q55" s="53"/>
      <c r="R55" s="53"/>
      <c r="S55" s="53"/>
      <c r="T55" s="53"/>
      <c r="U55" s="53"/>
      <c r="V55" s="53"/>
      <c r="W55" s="53"/>
      <c r="X55" s="53"/>
      <c r="Y55" s="53"/>
    </row>
    <row r="56" spans="1:25" ht="15.9" customHeight="1" x14ac:dyDescent="0.3">
      <c r="A56" s="53"/>
      <c r="B56" s="53"/>
      <c r="C56" s="53"/>
      <c r="D56" s="53"/>
      <c r="E56" s="53"/>
      <c r="F56" s="53"/>
      <c r="G56" s="53"/>
      <c r="H56" s="53"/>
      <c r="I56" s="53"/>
      <c r="J56" s="53"/>
      <c r="K56" s="53"/>
      <c r="L56" s="53"/>
      <c r="M56" s="53"/>
      <c r="N56" s="53"/>
      <c r="O56" s="53"/>
      <c r="P56" s="53"/>
      <c r="Q56" s="53"/>
      <c r="R56" s="53"/>
      <c r="S56" s="53"/>
      <c r="T56" s="53"/>
      <c r="U56" s="53"/>
      <c r="V56" s="53"/>
      <c r="W56" s="53"/>
      <c r="X56" s="53"/>
      <c r="Y56" s="53"/>
    </row>
    <row r="57" spans="1:25" ht="27.9" customHeight="1" x14ac:dyDescent="0.3">
      <c r="A57" s="53"/>
      <c r="B57" s="130" t="s">
        <v>399</v>
      </c>
      <c r="C57" s="131"/>
      <c r="D57" s="131"/>
      <c r="E57" s="131"/>
      <c r="F57" s="131"/>
      <c r="G57" s="131"/>
      <c r="H57" s="131"/>
      <c r="I57" s="131"/>
      <c r="J57" s="131"/>
      <c r="K57" s="131"/>
      <c r="L57" s="131"/>
      <c r="M57" s="131"/>
      <c r="N57" s="131"/>
      <c r="O57" s="131"/>
      <c r="P57" s="131"/>
      <c r="Q57" s="131"/>
      <c r="R57" s="131"/>
      <c r="S57" s="131"/>
      <c r="T57" s="131"/>
      <c r="U57" s="131"/>
      <c r="V57" s="131"/>
      <c r="W57" s="131"/>
      <c r="X57" s="131"/>
      <c r="Y57" s="131"/>
    </row>
    <row r="58" spans="1:25" ht="19.5" customHeight="1" x14ac:dyDescent="0.3">
      <c r="A58" s="53"/>
      <c r="B58" s="142" t="s">
        <v>400</v>
      </c>
      <c r="C58" s="142"/>
      <c r="D58" s="143"/>
      <c r="E58" s="107" t="s">
        <v>401</v>
      </c>
      <c r="F58" s="107" t="s">
        <v>402</v>
      </c>
      <c r="G58" s="107" t="s">
        <v>403</v>
      </c>
      <c r="H58" s="107" t="s">
        <v>404</v>
      </c>
      <c r="I58" s="139" t="s">
        <v>405</v>
      </c>
      <c r="J58" s="139"/>
      <c r="K58" s="107" t="s">
        <v>443</v>
      </c>
      <c r="L58" s="107" t="s">
        <v>444</v>
      </c>
      <c r="M58" s="107" t="s">
        <v>453</v>
      </c>
      <c r="N58" s="107" t="s">
        <v>454</v>
      </c>
      <c r="O58" s="107" t="s">
        <v>455</v>
      </c>
      <c r="P58" s="107" t="s">
        <v>456</v>
      </c>
      <c r="Q58" s="107" t="s">
        <v>457</v>
      </c>
      <c r="R58" s="107" t="s">
        <v>458</v>
      </c>
      <c r="S58" s="107" t="s">
        <v>459</v>
      </c>
      <c r="T58" s="107" t="s">
        <v>460</v>
      </c>
      <c r="U58" s="107" t="s">
        <v>461</v>
      </c>
      <c r="V58" s="107" t="s">
        <v>462</v>
      </c>
      <c r="W58" s="107" t="s">
        <v>463</v>
      </c>
      <c r="X58" s="107" t="s">
        <v>464</v>
      </c>
      <c r="Y58" s="107" t="s">
        <v>465</v>
      </c>
    </row>
    <row r="59" spans="1:25" ht="19.5" customHeight="1" x14ac:dyDescent="0.3">
      <c r="A59" s="53"/>
      <c r="B59" s="131"/>
      <c r="C59" s="131"/>
      <c r="D59" s="144"/>
      <c r="E59" s="113" t="s">
        <v>535</v>
      </c>
      <c r="F59" s="113" t="s">
        <v>521</v>
      </c>
      <c r="G59" s="113" t="s">
        <v>534</v>
      </c>
      <c r="H59" s="113" t="s">
        <v>539</v>
      </c>
      <c r="I59" s="132" t="s">
        <v>525</v>
      </c>
      <c r="J59" s="133"/>
      <c r="K59" s="113" t="s">
        <v>526</v>
      </c>
      <c r="L59" s="113" t="s">
        <v>527</v>
      </c>
      <c r="M59" s="113" t="s">
        <v>528</v>
      </c>
      <c r="N59" s="113" t="s">
        <v>529</v>
      </c>
      <c r="O59" s="113" t="s">
        <v>530</v>
      </c>
      <c r="P59" s="113" t="s">
        <v>531</v>
      </c>
      <c r="Q59" s="113" t="s">
        <v>532</v>
      </c>
      <c r="R59" s="113" t="s">
        <v>533</v>
      </c>
      <c r="S59" s="113" t="s">
        <v>522</v>
      </c>
      <c r="T59" s="113" t="s">
        <v>523</v>
      </c>
      <c r="U59" s="113" t="s">
        <v>524</v>
      </c>
      <c r="V59" s="113" t="s">
        <v>536</v>
      </c>
      <c r="W59" s="113" t="s">
        <v>537</v>
      </c>
      <c r="X59" s="113" t="s">
        <v>538</v>
      </c>
      <c r="Y59" s="113" t="s">
        <v>545</v>
      </c>
    </row>
    <row r="60" spans="1:25" ht="29.1" customHeight="1" x14ac:dyDescent="0.3">
      <c r="A60" s="53"/>
      <c r="B60" s="138" t="s">
        <v>406</v>
      </c>
      <c r="C60" s="138"/>
      <c r="D60" s="138"/>
      <c r="E60" s="125" t="s">
        <v>130</v>
      </c>
      <c r="F60" s="125" t="s">
        <v>134</v>
      </c>
      <c r="G60" s="125" t="s">
        <v>130</v>
      </c>
      <c r="H60" s="125" t="s">
        <v>130</v>
      </c>
      <c r="I60" s="141" t="s">
        <v>134</v>
      </c>
      <c r="J60" s="141"/>
      <c r="K60" s="125" t="s">
        <v>134</v>
      </c>
      <c r="L60" s="125" t="s">
        <v>130</v>
      </c>
      <c r="M60" s="125" t="s">
        <v>130</v>
      </c>
      <c r="N60" s="125" t="s">
        <v>134</v>
      </c>
      <c r="O60" s="125" t="s">
        <v>134</v>
      </c>
      <c r="P60" s="125" t="s">
        <v>134</v>
      </c>
      <c r="Q60" s="125" t="s">
        <v>130</v>
      </c>
      <c r="R60" s="125" t="s">
        <v>130</v>
      </c>
      <c r="S60" s="125" t="s">
        <v>130</v>
      </c>
      <c r="T60" s="125" t="s">
        <v>126</v>
      </c>
      <c r="U60" s="125" t="s">
        <v>126</v>
      </c>
      <c r="V60" s="125" t="s">
        <v>130</v>
      </c>
      <c r="W60" s="125" t="s">
        <v>134</v>
      </c>
      <c r="X60" s="125" t="s">
        <v>130</v>
      </c>
      <c r="Y60" s="125" t="s">
        <v>134</v>
      </c>
    </row>
    <row r="61" spans="1:25" ht="29.1" customHeight="1" x14ac:dyDescent="0.3">
      <c r="A61" s="53"/>
      <c r="B61" s="138" t="s">
        <v>407</v>
      </c>
      <c r="C61" s="138"/>
      <c r="D61" s="138"/>
      <c r="E61" s="125" t="s">
        <v>130</v>
      </c>
      <c r="F61" s="125" t="s">
        <v>130</v>
      </c>
      <c r="G61" s="125" t="s">
        <v>134</v>
      </c>
      <c r="H61" s="125" t="s">
        <v>130</v>
      </c>
      <c r="I61" s="141" t="s">
        <v>134</v>
      </c>
      <c r="J61" s="141"/>
      <c r="K61" s="125" t="s">
        <v>130</v>
      </c>
      <c r="L61" s="125" t="s">
        <v>130</v>
      </c>
      <c r="M61" s="125" t="s">
        <v>134</v>
      </c>
      <c r="N61" s="125" t="s">
        <v>130</v>
      </c>
      <c r="O61" s="125" t="s">
        <v>130</v>
      </c>
      <c r="P61" s="125" t="s">
        <v>130</v>
      </c>
      <c r="Q61" s="125" t="s">
        <v>130</v>
      </c>
      <c r="R61" s="125" t="s">
        <v>130</v>
      </c>
      <c r="S61" s="125" t="s">
        <v>130</v>
      </c>
      <c r="T61" s="125" t="s">
        <v>130</v>
      </c>
      <c r="U61" s="125" t="s">
        <v>130</v>
      </c>
      <c r="V61" s="125" t="s">
        <v>130</v>
      </c>
      <c r="W61" s="125" t="s">
        <v>134</v>
      </c>
      <c r="X61" s="125" t="s">
        <v>130</v>
      </c>
      <c r="Y61" s="125" t="s">
        <v>130</v>
      </c>
    </row>
    <row r="62" spans="1:25" ht="29.1" customHeight="1" x14ac:dyDescent="0.3">
      <c r="A62" s="53"/>
      <c r="B62" s="138" t="s">
        <v>408</v>
      </c>
      <c r="C62" s="138"/>
      <c r="D62" s="138"/>
      <c r="E62" s="125" t="s">
        <v>126</v>
      </c>
      <c r="F62" s="125" t="s">
        <v>130</v>
      </c>
      <c r="G62" s="125" t="s">
        <v>130</v>
      </c>
      <c r="H62" s="125" t="s">
        <v>130</v>
      </c>
      <c r="I62" s="141" t="s">
        <v>134</v>
      </c>
      <c r="J62" s="141"/>
      <c r="K62" s="125" t="s">
        <v>130</v>
      </c>
      <c r="L62" s="125" t="s">
        <v>134</v>
      </c>
      <c r="M62" s="125" t="s">
        <v>134</v>
      </c>
      <c r="N62" s="125" t="s">
        <v>130</v>
      </c>
      <c r="O62" s="125" t="s">
        <v>130</v>
      </c>
      <c r="P62" s="125" t="s">
        <v>134</v>
      </c>
      <c r="Q62" s="125" t="s">
        <v>130</v>
      </c>
      <c r="R62" s="125" t="s">
        <v>134</v>
      </c>
      <c r="S62" s="125" t="s">
        <v>134</v>
      </c>
      <c r="T62" s="125" t="s">
        <v>134</v>
      </c>
      <c r="U62" s="125" t="s">
        <v>126</v>
      </c>
      <c r="V62" s="125" t="s">
        <v>134</v>
      </c>
      <c r="W62" s="125" t="s">
        <v>134</v>
      </c>
      <c r="X62" s="125" t="s">
        <v>134</v>
      </c>
      <c r="Y62" s="125" t="s">
        <v>130</v>
      </c>
    </row>
    <row r="63" spans="1:25" ht="29.1" customHeight="1" x14ac:dyDescent="0.3">
      <c r="A63" s="53"/>
      <c r="B63" s="138" t="s">
        <v>409</v>
      </c>
      <c r="C63" s="138"/>
      <c r="D63" s="138"/>
      <c r="E63" s="125" t="s">
        <v>126</v>
      </c>
      <c r="F63" s="125" t="s">
        <v>130</v>
      </c>
      <c r="G63" s="125" t="s">
        <v>130</v>
      </c>
      <c r="H63" s="125" t="s">
        <v>130</v>
      </c>
      <c r="I63" s="141" t="s">
        <v>130</v>
      </c>
      <c r="J63" s="141"/>
      <c r="K63" s="125" t="s">
        <v>130</v>
      </c>
      <c r="L63" s="125" t="s">
        <v>126</v>
      </c>
      <c r="M63" s="125" t="s">
        <v>130</v>
      </c>
      <c r="N63" s="125" t="s">
        <v>126</v>
      </c>
      <c r="O63" s="125" t="s">
        <v>130</v>
      </c>
      <c r="P63" s="125" t="s">
        <v>130</v>
      </c>
      <c r="Q63" s="125" t="s">
        <v>130</v>
      </c>
      <c r="R63" s="125" t="s">
        <v>130</v>
      </c>
      <c r="S63" s="125" t="s">
        <v>130</v>
      </c>
      <c r="T63" s="125" t="s">
        <v>130</v>
      </c>
      <c r="U63" s="125" t="s">
        <v>126</v>
      </c>
      <c r="V63" s="125" t="s">
        <v>130</v>
      </c>
      <c r="W63" s="125" t="s">
        <v>134</v>
      </c>
      <c r="X63" s="125" t="s">
        <v>130</v>
      </c>
      <c r="Y63" s="125" t="s">
        <v>130</v>
      </c>
    </row>
    <row r="64" spans="1:25" ht="29.1" customHeight="1" x14ac:dyDescent="0.3">
      <c r="A64" s="53"/>
      <c r="B64" s="138" t="s">
        <v>410</v>
      </c>
      <c r="C64" s="138"/>
      <c r="D64" s="138"/>
      <c r="E64" s="125" t="s">
        <v>126</v>
      </c>
      <c r="F64" s="125" t="s">
        <v>126</v>
      </c>
      <c r="G64" s="125" t="s">
        <v>130</v>
      </c>
      <c r="H64" s="125" t="s">
        <v>130</v>
      </c>
      <c r="I64" s="141" t="s">
        <v>126</v>
      </c>
      <c r="J64" s="141"/>
      <c r="K64" s="125" t="s">
        <v>126</v>
      </c>
      <c r="L64" s="125" t="s">
        <v>126</v>
      </c>
      <c r="M64" s="125" t="s">
        <v>126</v>
      </c>
      <c r="N64" s="125" t="s">
        <v>126</v>
      </c>
      <c r="O64" s="125" t="s">
        <v>130</v>
      </c>
      <c r="P64" s="125" t="s">
        <v>126</v>
      </c>
      <c r="Q64" s="125" t="s">
        <v>130</v>
      </c>
      <c r="R64" s="125" t="s">
        <v>126</v>
      </c>
      <c r="S64" s="125" t="s">
        <v>126</v>
      </c>
      <c r="T64" s="125" t="s">
        <v>126</v>
      </c>
      <c r="U64" s="125" t="s">
        <v>126</v>
      </c>
      <c r="V64" s="125" t="s">
        <v>130</v>
      </c>
      <c r="W64" s="125" t="s">
        <v>126</v>
      </c>
      <c r="X64" s="125" t="s">
        <v>130</v>
      </c>
      <c r="Y64" s="125" t="s">
        <v>130</v>
      </c>
    </row>
    <row r="65" spans="1:25" ht="29.1" customHeight="1" x14ac:dyDescent="0.3">
      <c r="A65" s="53"/>
      <c r="B65" s="138" t="s">
        <v>2</v>
      </c>
      <c r="C65" s="138"/>
      <c r="D65" s="138"/>
      <c r="E65" s="125" t="s">
        <v>126</v>
      </c>
      <c r="F65" s="125" t="s">
        <v>130</v>
      </c>
      <c r="G65" s="125" t="s">
        <v>130</v>
      </c>
      <c r="H65" s="125" t="s">
        <v>134</v>
      </c>
      <c r="I65" s="141" t="s">
        <v>134</v>
      </c>
      <c r="J65" s="141"/>
      <c r="K65" s="125" t="s">
        <v>134</v>
      </c>
      <c r="L65" s="125" t="s">
        <v>134</v>
      </c>
      <c r="M65" s="125" t="s">
        <v>134</v>
      </c>
      <c r="N65" s="125" t="s">
        <v>134</v>
      </c>
      <c r="O65" s="125" t="s">
        <v>134</v>
      </c>
      <c r="P65" s="125" t="s">
        <v>134</v>
      </c>
      <c r="Q65" s="125" t="s">
        <v>134</v>
      </c>
      <c r="R65" s="125" t="s">
        <v>134</v>
      </c>
      <c r="S65" s="125" t="s">
        <v>134</v>
      </c>
      <c r="T65" s="125" t="s">
        <v>134</v>
      </c>
      <c r="U65" s="125" t="s">
        <v>134</v>
      </c>
      <c r="V65" s="125" t="s">
        <v>130</v>
      </c>
      <c r="W65" s="125" t="s">
        <v>134</v>
      </c>
      <c r="X65" s="125" t="s">
        <v>134</v>
      </c>
      <c r="Y65" s="125" t="s">
        <v>134</v>
      </c>
    </row>
    <row r="66" spans="1:25" ht="12.75" customHeight="1" x14ac:dyDescent="0.3">
      <c r="A66" s="53"/>
      <c r="B66" s="53"/>
      <c r="C66" s="53"/>
      <c r="D66" s="53"/>
      <c r="E66" s="53"/>
      <c r="F66" s="53"/>
      <c r="G66" s="53"/>
      <c r="H66" s="53"/>
      <c r="I66" s="53"/>
      <c r="J66" s="53"/>
      <c r="K66" s="53"/>
      <c r="L66" s="53"/>
      <c r="M66" s="53"/>
      <c r="N66" s="53"/>
      <c r="O66" s="53"/>
      <c r="P66" s="53"/>
      <c r="Q66" s="53"/>
      <c r="R66" s="53"/>
      <c r="S66" s="53"/>
      <c r="T66" s="53"/>
      <c r="U66" s="53"/>
      <c r="V66" s="53"/>
      <c r="W66" s="53"/>
      <c r="X66" s="53"/>
      <c r="Y66" s="53"/>
    </row>
    <row r="67" spans="1:25" ht="12.75" customHeight="1" x14ac:dyDescent="0.3">
      <c r="A67" s="53"/>
      <c r="B67" s="53"/>
      <c r="C67" s="53"/>
      <c r="D67" s="53"/>
      <c r="E67" s="53"/>
      <c r="F67" s="53"/>
      <c r="G67" s="53"/>
      <c r="H67" s="53"/>
      <c r="I67" s="53"/>
      <c r="J67" s="53"/>
      <c r="K67" s="53"/>
      <c r="L67" s="53"/>
      <c r="M67" s="53"/>
      <c r="N67" s="53"/>
      <c r="O67" s="53"/>
      <c r="P67" s="53"/>
      <c r="Q67" s="53"/>
      <c r="R67" s="53"/>
      <c r="S67" s="53"/>
      <c r="T67" s="53"/>
      <c r="U67" s="53"/>
      <c r="V67" s="53"/>
      <c r="W67" s="53"/>
      <c r="X67" s="53"/>
      <c r="Y67" s="53"/>
    </row>
    <row r="68" spans="1:25" ht="12.75" customHeight="1" x14ac:dyDescent="0.3">
      <c r="A68" s="53"/>
      <c r="B68" s="53"/>
      <c r="C68" s="53"/>
      <c r="D68" s="53"/>
      <c r="E68" s="53"/>
      <c r="F68" s="53"/>
      <c r="G68" s="53"/>
      <c r="H68" s="53"/>
      <c r="I68" s="53"/>
      <c r="J68" s="53"/>
      <c r="K68" s="53"/>
      <c r="L68" s="53"/>
      <c r="M68" s="53"/>
      <c r="N68" s="53"/>
      <c r="O68" s="53"/>
      <c r="P68" s="53"/>
      <c r="Q68" s="53"/>
      <c r="R68" s="53"/>
      <c r="S68" s="53"/>
      <c r="T68" s="53"/>
      <c r="U68" s="53"/>
      <c r="V68" s="53"/>
      <c r="W68" s="53"/>
      <c r="X68" s="53"/>
      <c r="Y68" s="53"/>
    </row>
    <row r="69" spans="1:25" ht="12.75" customHeight="1" x14ac:dyDescent="0.3">
      <c r="A69" s="53"/>
      <c r="B69" s="53"/>
      <c r="C69" s="53"/>
      <c r="D69" s="53"/>
      <c r="E69" s="53"/>
      <c r="F69" s="53"/>
      <c r="G69" s="53"/>
      <c r="H69" s="53"/>
      <c r="I69" s="53"/>
      <c r="J69" s="53"/>
      <c r="K69" s="53"/>
      <c r="L69" s="53"/>
      <c r="M69" s="53"/>
      <c r="N69" s="53"/>
      <c r="O69" s="53"/>
      <c r="P69" s="53"/>
      <c r="Q69" s="53"/>
      <c r="R69" s="53"/>
      <c r="S69" s="53"/>
      <c r="T69" s="53"/>
      <c r="U69" s="53"/>
      <c r="V69" s="53"/>
      <c r="W69" s="53"/>
      <c r="X69" s="53"/>
      <c r="Y69" s="53"/>
    </row>
    <row r="70" spans="1:25" ht="12.75" customHeight="1" x14ac:dyDescent="0.3">
      <c r="A70" s="53"/>
      <c r="B70" s="53"/>
      <c r="C70" s="53"/>
      <c r="D70" s="53"/>
      <c r="E70" s="53"/>
      <c r="F70" s="53"/>
      <c r="G70" s="53"/>
      <c r="H70" s="53"/>
      <c r="I70" s="53"/>
      <c r="J70" s="53"/>
      <c r="K70" s="53"/>
      <c r="L70" s="53"/>
      <c r="M70" s="53"/>
      <c r="N70" s="53"/>
      <c r="O70" s="53"/>
      <c r="P70" s="53"/>
      <c r="Q70" s="53"/>
      <c r="R70" s="53"/>
      <c r="S70" s="53"/>
      <c r="T70" s="53"/>
      <c r="U70" s="53"/>
      <c r="V70" s="53"/>
      <c r="W70" s="53"/>
      <c r="X70" s="53"/>
      <c r="Y70" s="53"/>
    </row>
    <row r="71" spans="1:25" ht="12.75" customHeight="1" x14ac:dyDescent="0.3">
      <c r="A71" s="53"/>
      <c r="B71" s="53"/>
      <c r="C71" s="53"/>
      <c r="D71" s="53"/>
      <c r="E71" s="53"/>
      <c r="F71" s="53"/>
      <c r="G71" s="53"/>
      <c r="H71" s="53"/>
      <c r="I71" s="53"/>
      <c r="J71" s="53"/>
      <c r="K71" s="53"/>
      <c r="L71" s="53"/>
      <c r="M71" s="53"/>
      <c r="N71" s="53"/>
      <c r="O71" s="53"/>
      <c r="P71" s="53"/>
      <c r="Q71" s="53"/>
      <c r="R71" s="53"/>
      <c r="S71" s="53"/>
      <c r="T71" s="53"/>
      <c r="U71" s="53"/>
      <c r="V71" s="53"/>
      <c r="W71" s="53"/>
      <c r="X71" s="53"/>
      <c r="Y71" s="53"/>
    </row>
    <row r="72" spans="1:25" ht="12.75" customHeight="1" x14ac:dyDescent="0.3">
      <c r="A72" s="53"/>
      <c r="B72" s="53"/>
      <c r="C72" s="53"/>
      <c r="D72" s="53"/>
      <c r="E72" s="53"/>
      <c r="F72" s="53"/>
      <c r="G72" s="53"/>
      <c r="H72" s="53"/>
      <c r="I72" s="53"/>
      <c r="J72" s="53"/>
      <c r="K72" s="53"/>
      <c r="L72" s="53"/>
      <c r="M72" s="53"/>
      <c r="N72" s="53"/>
      <c r="O72" s="53"/>
      <c r="P72" s="53"/>
      <c r="Q72" s="53"/>
      <c r="R72" s="53"/>
      <c r="S72" s="53"/>
      <c r="T72" s="53"/>
      <c r="U72" s="53"/>
      <c r="V72" s="53"/>
      <c r="W72" s="53"/>
      <c r="X72" s="53"/>
      <c r="Y72" s="53"/>
    </row>
    <row r="73" spans="1:25" ht="12.75" customHeight="1" x14ac:dyDescent="0.3">
      <c r="A73" s="53"/>
      <c r="B73" s="53"/>
      <c r="C73" s="53"/>
      <c r="D73" s="53"/>
      <c r="E73" s="53"/>
      <c r="F73" s="53"/>
      <c r="G73" s="53"/>
      <c r="H73" s="53"/>
      <c r="I73" s="53"/>
      <c r="J73" s="53"/>
      <c r="K73" s="53"/>
      <c r="L73" s="53"/>
      <c r="M73" s="53"/>
      <c r="N73" s="53"/>
      <c r="O73" s="53"/>
      <c r="P73" s="53"/>
      <c r="Q73" s="53"/>
      <c r="R73" s="53"/>
      <c r="S73" s="53"/>
      <c r="T73" s="53"/>
      <c r="U73" s="53"/>
      <c r="V73" s="53"/>
      <c r="W73" s="53"/>
      <c r="X73" s="53"/>
      <c r="Y73" s="53"/>
    </row>
    <row r="74" spans="1:25" ht="12.75" customHeight="1" x14ac:dyDescent="0.3">
      <c r="A74" s="53"/>
      <c r="B74" s="53"/>
      <c r="C74" s="53"/>
      <c r="D74" s="53"/>
      <c r="E74" s="53"/>
      <c r="F74" s="53"/>
      <c r="G74" s="53"/>
      <c r="H74" s="53"/>
      <c r="I74" s="53"/>
      <c r="J74" s="53"/>
      <c r="K74" s="53"/>
      <c r="L74" s="53"/>
      <c r="M74" s="53"/>
      <c r="N74" s="53"/>
      <c r="O74" s="53"/>
      <c r="P74" s="53"/>
      <c r="Q74" s="53"/>
      <c r="R74" s="53"/>
      <c r="S74" s="53"/>
      <c r="T74" s="53"/>
      <c r="U74" s="53"/>
      <c r="V74" s="53"/>
      <c r="W74" s="53"/>
      <c r="X74" s="53"/>
      <c r="Y74" s="53"/>
    </row>
    <row r="75" spans="1:25" ht="12.75" customHeight="1" x14ac:dyDescent="0.3">
      <c r="A75" s="53"/>
      <c r="B75" s="53"/>
      <c r="C75" s="53"/>
      <c r="D75" s="53"/>
      <c r="E75" s="53"/>
      <c r="F75" s="53"/>
      <c r="G75" s="53"/>
      <c r="H75" s="53"/>
      <c r="I75" s="53"/>
      <c r="J75" s="53"/>
      <c r="K75" s="53"/>
      <c r="L75" s="53"/>
      <c r="M75" s="53"/>
      <c r="N75" s="53"/>
      <c r="O75" s="53"/>
      <c r="P75" s="53"/>
      <c r="Q75" s="53"/>
      <c r="R75" s="53"/>
      <c r="S75" s="53"/>
      <c r="T75" s="53"/>
      <c r="U75" s="53"/>
      <c r="V75" s="53"/>
      <c r="W75" s="53"/>
      <c r="X75" s="53"/>
      <c r="Y75" s="53"/>
    </row>
    <row r="76" spans="1:25" ht="12.75" customHeight="1" x14ac:dyDescent="0.3">
      <c r="A76" s="53"/>
      <c r="B76" s="53"/>
      <c r="C76" s="53"/>
      <c r="D76" s="53"/>
      <c r="E76" s="53"/>
      <c r="F76" s="53"/>
      <c r="G76" s="53"/>
      <c r="H76" s="53"/>
      <c r="I76" s="53"/>
      <c r="J76" s="53"/>
      <c r="K76" s="53"/>
      <c r="L76" s="53"/>
      <c r="M76" s="53"/>
      <c r="N76" s="53"/>
      <c r="O76" s="53"/>
      <c r="P76" s="53"/>
      <c r="Q76" s="53"/>
      <c r="R76" s="53"/>
      <c r="S76" s="53"/>
      <c r="T76" s="53"/>
      <c r="U76" s="53"/>
      <c r="V76" s="53"/>
      <c r="W76" s="53"/>
      <c r="X76" s="53"/>
      <c r="Y76" s="53"/>
    </row>
    <row r="77" spans="1:25" ht="12.75" customHeight="1" x14ac:dyDescent="0.3">
      <c r="A77" s="53"/>
      <c r="B77" s="53"/>
      <c r="C77" s="53"/>
      <c r="D77" s="53"/>
      <c r="E77" s="53"/>
      <c r="F77" s="53"/>
      <c r="G77" s="53"/>
      <c r="H77" s="53"/>
      <c r="I77" s="53"/>
      <c r="J77" s="53"/>
      <c r="K77" s="53"/>
      <c r="L77" s="53"/>
      <c r="M77" s="53"/>
      <c r="N77" s="53"/>
      <c r="O77" s="53"/>
      <c r="P77" s="53"/>
      <c r="Q77" s="53"/>
      <c r="R77" s="53"/>
      <c r="S77" s="53"/>
      <c r="T77" s="53"/>
      <c r="U77" s="53"/>
      <c r="V77" s="53"/>
      <c r="W77" s="53"/>
      <c r="X77" s="53"/>
      <c r="Y77" s="53"/>
    </row>
    <row r="78" spans="1:25" ht="12.75" customHeight="1" x14ac:dyDescent="0.3">
      <c r="A78" s="53"/>
      <c r="B78" s="53"/>
      <c r="C78" s="53"/>
      <c r="D78" s="53"/>
      <c r="E78" s="53"/>
      <c r="F78" s="53"/>
      <c r="G78" s="53"/>
      <c r="H78" s="53"/>
      <c r="I78" s="53"/>
      <c r="J78" s="53"/>
      <c r="K78" s="53"/>
      <c r="L78" s="53"/>
      <c r="M78" s="53"/>
      <c r="N78" s="53"/>
      <c r="O78" s="53"/>
      <c r="P78" s="53"/>
      <c r="Q78" s="53"/>
      <c r="R78" s="53"/>
      <c r="S78" s="53"/>
      <c r="T78" s="53"/>
      <c r="U78" s="53"/>
      <c r="V78" s="53"/>
      <c r="W78" s="53"/>
      <c r="X78" s="53"/>
      <c r="Y78" s="53"/>
    </row>
    <row r="79" spans="1:25" ht="12.75" customHeight="1" x14ac:dyDescent="0.3">
      <c r="A79" s="53"/>
      <c r="B79" s="53"/>
      <c r="C79" s="53"/>
      <c r="D79" s="53"/>
      <c r="E79" s="53"/>
      <c r="F79" s="53"/>
      <c r="G79" s="53"/>
      <c r="H79" s="53"/>
      <c r="I79" s="53"/>
      <c r="J79" s="53"/>
      <c r="K79" s="53"/>
      <c r="L79" s="53"/>
      <c r="M79" s="53"/>
      <c r="N79" s="53"/>
      <c r="O79" s="53"/>
      <c r="P79" s="53"/>
      <c r="Q79" s="53"/>
      <c r="R79" s="53"/>
      <c r="S79" s="53"/>
      <c r="T79" s="53"/>
      <c r="U79" s="53"/>
      <c r="V79" s="53"/>
      <c r="W79" s="53"/>
      <c r="X79" s="53"/>
      <c r="Y79" s="53"/>
    </row>
    <row r="80" spans="1:25" ht="12.75" customHeight="1" x14ac:dyDescent="0.3">
      <c r="A80" s="53"/>
      <c r="B80" s="53"/>
      <c r="C80" s="53"/>
      <c r="D80" s="53"/>
      <c r="E80" s="53"/>
      <c r="F80" s="53"/>
      <c r="G80" s="53"/>
      <c r="H80" s="53"/>
      <c r="I80" s="53"/>
      <c r="J80" s="53"/>
      <c r="K80" s="53"/>
      <c r="L80" s="53"/>
      <c r="M80" s="53"/>
      <c r="N80" s="53"/>
      <c r="O80" s="53"/>
      <c r="P80" s="53"/>
      <c r="Q80" s="53"/>
      <c r="R80" s="53"/>
      <c r="S80" s="53"/>
      <c r="T80" s="53"/>
      <c r="U80" s="53"/>
      <c r="V80" s="53"/>
      <c r="W80" s="53"/>
      <c r="X80" s="53"/>
      <c r="Y80" s="53"/>
    </row>
    <row r="81" spans="1:25" ht="12.75" customHeight="1" x14ac:dyDescent="0.3">
      <c r="A81" s="53"/>
      <c r="B81" s="53"/>
      <c r="C81" s="53"/>
      <c r="D81" s="53"/>
      <c r="E81" s="53"/>
      <c r="F81" s="53"/>
      <c r="G81" s="53"/>
      <c r="H81" s="53"/>
      <c r="I81" s="53"/>
      <c r="J81" s="53"/>
      <c r="K81" s="53"/>
      <c r="L81" s="53"/>
      <c r="M81" s="53"/>
      <c r="N81" s="53"/>
      <c r="O81" s="53"/>
      <c r="P81" s="53"/>
      <c r="Q81" s="53"/>
      <c r="R81" s="53"/>
      <c r="S81" s="53"/>
      <c r="T81" s="53"/>
      <c r="U81" s="53"/>
      <c r="V81" s="53"/>
      <c r="W81" s="53"/>
      <c r="X81" s="53"/>
      <c r="Y81" s="53"/>
    </row>
    <row r="82" spans="1:25" ht="12.75" customHeight="1" x14ac:dyDescent="0.3">
      <c r="A82" s="53"/>
      <c r="B82" s="53"/>
      <c r="C82" s="53"/>
      <c r="D82" s="53"/>
      <c r="E82" s="53"/>
      <c r="F82" s="53"/>
      <c r="G82" s="53"/>
      <c r="H82" s="53"/>
      <c r="I82" s="53"/>
      <c r="J82" s="53"/>
      <c r="K82" s="53"/>
      <c r="L82" s="53"/>
      <c r="M82" s="53"/>
      <c r="N82" s="53"/>
      <c r="O82" s="53"/>
      <c r="P82" s="53"/>
      <c r="Q82" s="53"/>
      <c r="R82" s="53"/>
      <c r="S82" s="53"/>
      <c r="T82" s="53"/>
      <c r="U82" s="53"/>
      <c r="V82" s="53"/>
      <c r="W82" s="53"/>
      <c r="X82" s="53"/>
      <c r="Y82" s="53"/>
    </row>
    <row r="83" spans="1:25" ht="12.75" customHeight="1" x14ac:dyDescent="0.3">
      <c r="A83" s="53"/>
      <c r="B83" s="53"/>
      <c r="C83" s="53"/>
      <c r="D83" s="53"/>
      <c r="E83" s="53"/>
      <c r="F83" s="53"/>
      <c r="G83" s="53"/>
      <c r="H83" s="53"/>
      <c r="I83" s="53"/>
      <c r="J83" s="53"/>
      <c r="K83" s="53"/>
      <c r="L83" s="53"/>
      <c r="M83" s="53"/>
      <c r="N83" s="53"/>
      <c r="O83" s="53"/>
      <c r="P83" s="53"/>
      <c r="Q83" s="53"/>
      <c r="R83" s="53"/>
      <c r="S83" s="53"/>
      <c r="T83" s="53"/>
      <c r="U83" s="53"/>
      <c r="V83" s="53"/>
      <c r="W83" s="53"/>
      <c r="X83" s="53"/>
      <c r="Y83" s="53"/>
    </row>
    <row r="84" spans="1:25" ht="12.75" customHeight="1" x14ac:dyDescent="0.3">
      <c r="A84" s="53"/>
      <c r="B84" s="53"/>
      <c r="C84" s="53"/>
      <c r="D84" s="53"/>
      <c r="E84" s="53"/>
      <c r="F84" s="53"/>
      <c r="G84" s="53"/>
      <c r="H84" s="53"/>
      <c r="I84" s="53"/>
      <c r="J84" s="53"/>
      <c r="K84" s="53"/>
      <c r="L84" s="53"/>
      <c r="M84" s="53"/>
      <c r="N84" s="53"/>
      <c r="O84" s="53"/>
      <c r="P84" s="53"/>
      <c r="Q84" s="53"/>
      <c r="R84" s="53"/>
      <c r="S84" s="53"/>
      <c r="T84" s="53"/>
      <c r="U84" s="53"/>
      <c r="V84" s="53"/>
      <c r="W84" s="53"/>
      <c r="X84" s="53"/>
      <c r="Y84" s="53"/>
    </row>
    <row r="85" spans="1:25" ht="12.75" customHeight="1" x14ac:dyDescent="0.3">
      <c r="A85" s="53"/>
      <c r="B85" s="53"/>
      <c r="C85" s="53"/>
      <c r="D85" s="53"/>
      <c r="E85" s="53"/>
      <c r="F85" s="53"/>
      <c r="G85" s="53"/>
      <c r="H85" s="53"/>
      <c r="I85" s="53"/>
      <c r="J85" s="53"/>
      <c r="K85" s="53"/>
      <c r="L85" s="53"/>
      <c r="M85" s="53"/>
      <c r="N85" s="53"/>
      <c r="O85" s="53"/>
      <c r="P85" s="53"/>
      <c r="Q85" s="53"/>
      <c r="R85" s="53"/>
      <c r="S85" s="53"/>
      <c r="T85" s="53"/>
      <c r="U85" s="53"/>
      <c r="V85" s="53"/>
      <c r="W85" s="53"/>
      <c r="X85" s="53"/>
      <c r="Y85" s="53"/>
    </row>
    <row r="86" spans="1:25" ht="12.75" customHeight="1" x14ac:dyDescent="0.3">
      <c r="A86" s="53"/>
      <c r="B86" s="53"/>
      <c r="C86" s="53"/>
      <c r="D86" s="53"/>
      <c r="E86" s="53"/>
      <c r="F86" s="53"/>
      <c r="G86" s="53"/>
      <c r="H86" s="53"/>
      <c r="I86" s="53"/>
      <c r="J86" s="53"/>
      <c r="K86" s="53"/>
      <c r="L86" s="53"/>
      <c r="M86" s="53"/>
      <c r="N86" s="53"/>
      <c r="O86" s="53"/>
      <c r="P86" s="53"/>
      <c r="Q86" s="53"/>
      <c r="R86" s="53"/>
      <c r="S86" s="53"/>
      <c r="T86" s="53"/>
      <c r="U86" s="53"/>
      <c r="V86" s="53"/>
      <c r="W86" s="53"/>
      <c r="X86" s="53"/>
      <c r="Y86" s="53"/>
    </row>
    <row r="87" spans="1:25" ht="12.75" customHeight="1" x14ac:dyDescent="0.3">
      <c r="A87" s="53"/>
      <c r="B87" s="53"/>
      <c r="C87" s="53"/>
      <c r="D87" s="53"/>
      <c r="E87" s="53"/>
      <c r="F87" s="53"/>
      <c r="G87" s="53"/>
      <c r="H87" s="53"/>
      <c r="I87" s="53"/>
      <c r="J87" s="53"/>
      <c r="K87" s="53"/>
      <c r="L87" s="53"/>
      <c r="M87" s="53"/>
      <c r="N87" s="53"/>
      <c r="O87" s="53"/>
      <c r="P87" s="53"/>
      <c r="Q87" s="53"/>
      <c r="R87" s="53"/>
      <c r="S87" s="53"/>
      <c r="T87" s="53"/>
      <c r="U87" s="53"/>
      <c r="V87" s="53"/>
      <c r="W87" s="53"/>
      <c r="X87" s="53"/>
      <c r="Y87" s="53"/>
    </row>
    <row r="88" spans="1:25" ht="12.75" customHeight="1" x14ac:dyDescent="0.3">
      <c r="A88" s="53"/>
      <c r="B88" s="53"/>
      <c r="C88" s="53"/>
      <c r="D88" s="53"/>
      <c r="E88" s="53"/>
      <c r="F88" s="53"/>
      <c r="G88" s="53"/>
      <c r="H88" s="53"/>
      <c r="I88" s="53"/>
      <c r="J88" s="53"/>
      <c r="K88" s="53"/>
      <c r="L88" s="53"/>
      <c r="M88" s="53"/>
      <c r="N88" s="53"/>
      <c r="O88" s="53"/>
      <c r="P88" s="53"/>
      <c r="Q88" s="53"/>
      <c r="R88" s="53"/>
      <c r="S88" s="53"/>
      <c r="T88" s="53"/>
      <c r="U88" s="53"/>
      <c r="V88" s="53"/>
      <c r="W88" s="53"/>
      <c r="X88" s="53"/>
      <c r="Y88" s="53"/>
    </row>
    <row r="89" spans="1:25" ht="12.75" customHeight="1" x14ac:dyDescent="0.3">
      <c r="A89" s="53"/>
      <c r="B89" s="53"/>
      <c r="C89" s="53"/>
      <c r="D89" s="53"/>
      <c r="E89" s="53"/>
      <c r="F89" s="53"/>
      <c r="G89" s="53"/>
      <c r="H89" s="53"/>
      <c r="I89" s="53"/>
      <c r="J89" s="53"/>
      <c r="K89" s="53"/>
      <c r="L89" s="53"/>
      <c r="M89" s="53"/>
      <c r="N89" s="53"/>
      <c r="O89" s="53"/>
      <c r="P89" s="53"/>
      <c r="Q89" s="53"/>
      <c r="R89" s="53"/>
      <c r="S89" s="53"/>
      <c r="T89" s="53"/>
      <c r="U89" s="53"/>
      <c r="V89" s="53"/>
      <c r="W89" s="53"/>
      <c r="X89" s="53"/>
      <c r="Y89" s="53"/>
    </row>
    <row r="90" spans="1:25" ht="12.75" customHeight="1" x14ac:dyDescent="0.3">
      <c r="A90" s="53"/>
      <c r="B90" s="53"/>
      <c r="C90" s="53"/>
      <c r="D90" s="53"/>
      <c r="E90" s="53"/>
      <c r="F90" s="53"/>
      <c r="G90" s="53"/>
      <c r="H90" s="53"/>
      <c r="I90" s="53"/>
      <c r="J90" s="53"/>
      <c r="K90" s="53"/>
      <c r="L90" s="53"/>
      <c r="M90" s="53"/>
      <c r="N90" s="53"/>
      <c r="O90" s="53"/>
      <c r="P90" s="53"/>
      <c r="Q90" s="53"/>
      <c r="R90" s="53"/>
      <c r="S90" s="53"/>
      <c r="T90" s="53"/>
      <c r="U90" s="53"/>
      <c r="V90" s="53"/>
      <c r="W90" s="53"/>
      <c r="X90" s="53"/>
      <c r="Y90" s="53"/>
    </row>
    <row r="91" spans="1:25" ht="12.75" customHeight="1" x14ac:dyDescent="0.3">
      <c r="A91" s="53"/>
      <c r="B91" s="53"/>
      <c r="C91" s="53"/>
      <c r="D91" s="53"/>
      <c r="E91" s="53"/>
      <c r="F91" s="53"/>
      <c r="G91" s="53"/>
      <c r="H91" s="53"/>
      <c r="I91" s="53"/>
      <c r="J91" s="53"/>
      <c r="K91" s="53"/>
      <c r="L91" s="53"/>
      <c r="M91" s="53"/>
      <c r="N91" s="53"/>
      <c r="O91" s="53"/>
      <c r="P91" s="53"/>
      <c r="Q91" s="53"/>
      <c r="R91" s="53"/>
      <c r="S91" s="53"/>
      <c r="T91" s="53"/>
      <c r="U91" s="53"/>
      <c r="V91" s="53"/>
      <c r="W91" s="53"/>
      <c r="X91" s="53"/>
      <c r="Y91" s="53"/>
    </row>
    <row r="92" spans="1:25" ht="12.75" customHeight="1" x14ac:dyDescent="0.3">
      <c r="A92" s="53"/>
      <c r="B92" s="53"/>
      <c r="C92" s="53"/>
      <c r="D92" s="53"/>
      <c r="E92" s="53"/>
      <c r="F92" s="53"/>
      <c r="G92" s="53"/>
      <c r="H92" s="53"/>
      <c r="I92" s="53"/>
      <c r="J92" s="53"/>
      <c r="K92" s="53"/>
      <c r="L92" s="53"/>
      <c r="M92" s="53"/>
      <c r="N92" s="53"/>
      <c r="O92" s="53"/>
      <c r="P92" s="53"/>
      <c r="Q92" s="53"/>
      <c r="R92" s="53"/>
      <c r="S92" s="53"/>
      <c r="T92" s="53"/>
      <c r="U92" s="53"/>
      <c r="V92" s="53"/>
      <c r="W92" s="53"/>
      <c r="X92" s="53"/>
      <c r="Y92" s="53"/>
    </row>
    <row r="93" spans="1:25" ht="12.75" customHeight="1" x14ac:dyDescent="0.3">
      <c r="A93" s="53"/>
      <c r="B93" s="53"/>
      <c r="C93" s="53"/>
      <c r="D93" s="53"/>
      <c r="E93" s="53"/>
      <c r="F93" s="53"/>
      <c r="G93" s="53"/>
      <c r="H93" s="53"/>
      <c r="I93" s="53"/>
      <c r="J93" s="53"/>
      <c r="K93" s="53"/>
      <c r="L93" s="53"/>
      <c r="M93" s="53"/>
      <c r="N93" s="53"/>
      <c r="O93" s="53"/>
      <c r="P93" s="53"/>
      <c r="Q93" s="53"/>
      <c r="R93" s="53"/>
      <c r="S93" s="53"/>
      <c r="T93" s="53"/>
      <c r="U93" s="53"/>
      <c r="V93" s="53"/>
      <c r="W93" s="53"/>
      <c r="X93" s="53"/>
      <c r="Y93" s="53"/>
    </row>
    <row r="94" spans="1:25" ht="12.75" customHeight="1" x14ac:dyDescent="0.3">
      <c r="A94" s="53"/>
      <c r="B94" s="53"/>
      <c r="C94" s="53"/>
      <c r="D94" s="53"/>
      <c r="E94" s="53"/>
      <c r="F94" s="53"/>
      <c r="G94" s="53"/>
      <c r="H94" s="53"/>
      <c r="I94" s="53"/>
      <c r="J94" s="53"/>
      <c r="K94" s="53"/>
      <c r="L94" s="53"/>
      <c r="M94" s="53"/>
      <c r="N94" s="53"/>
      <c r="O94" s="53"/>
      <c r="P94" s="53"/>
      <c r="Q94" s="53"/>
      <c r="R94" s="53"/>
      <c r="S94" s="53"/>
      <c r="T94" s="53"/>
      <c r="U94" s="53"/>
      <c r="V94" s="53"/>
      <c r="W94" s="53"/>
      <c r="X94" s="53"/>
      <c r="Y94" s="53"/>
    </row>
    <row r="95" spans="1:25" ht="12.75" customHeight="1" x14ac:dyDescent="0.3">
      <c r="A95" s="53"/>
      <c r="B95" s="53"/>
      <c r="C95" s="53"/>
      <c r="D95" s="53"/>
      <c r="E95" s="53"/>
      <c r="F95" s="53"/>
      <c r="G95" s="53"/>
      <c r="H95" s="53"/>
      <c r="I95" s="53"/>
      <c r="J95" s="53"/>
      <c r="K95" s="53"/>
      <c r="L95" s="53"/>
      <c r="M95" s="53"/>
      <c r="N95" s="53"/>
      <c r="O95" s="53"/>
      <c r="P95" s="53"/>
      <c r="Q95" s="53"/>
      <c r="R95" s="53"/>
      <c r="S95" s="53"/>
      <c r="T95" s="53"/>
      <c r="U95" s="53"/>
      <c r="V95" s="53"/>
      <c r="W95" s="53"/>
      <c r="X95" s="53"/>
      <c r="Y95" s="53"/>
    </row>
    <row r="96" spans="1:25" ht="12.75" customHeight="1" x14ac:dyDescent="0.3">
      <c r="A96" s="53"/>
      <c r="B96" s="53"/>
      <c r="C96" s="53"/>
      <c r="D96" s="53"/>
      <c r="E96" s="53"/>
      <c r="F96" s="53"/>
      <c r="G96" s="53"/>
      <c r="H96" s="53"/>
      <c r="I96" s="53"/>
      <c r="J96" s="53"/>
      <c r="K96" s="53"/>
      <c r="L96" s="53"/>
      <c r="M96" s="53"/>
      <c r="N96" s="53"/>
      <c r="O96" s="53"/>
      <c r="P96" s="53"/>
      <c r="Q96" s="53"/>
      <c r="R96" s="53"/>
      <c r="S96" s="53"/>
      <c r="T96" s="53"/>
      <c r="U96" s="53"/>
      <c r="V96" s="53"/>
      <c r="W96" s="53"/>
      <c r="X96" s="53"/>
      <c r="Y96" s="53"/>
    </row>
    <row r="97" spans="1:25" ht="12.75" customHeight="1" x14ac:dyDescent="0.3">
      <c r="A97" s="53"/>
      <c r="B97" s="53"/>
      <c r="C97" s="53"/>
      <c r="D97" s="53"/>
      <c r="E97" s="53"/>
      <c r="F97" s="53"/>
      <c r="G97" s="53"/>
      <c r="H97" s="53"/>
      <c r="I97" s="53"/>
      <c r="J97" s="53"/>
      <c r="K97" s="53"/>
      <c r="L97" s="53"/>
      <c r="M97" s="53"/>
      <c r="N97" s="53"/>
      <c r="O97" s="53"/>
      <c r="P97" s="53"/>
      <c r="Q97" s="53"/>
      <c r="R97" s="53"/>
      <c r="S97" s="53"/>
      <c r="T97" s="53"/>
      <c r="U97" s="53"/>
      <c r="V97" s="53"/>
      <c r="W97" s="53"/>
      <c r="X97" s="53"/>
      <c r="Y97" s="53"/>
    </row>
    <row r="98" spans="1:25" ht="12.75" customHeight="1" x14ac:dyDescent="0.3">
      <c r="A98" s="53"/>
      <c r="B98" s="53"/>
      <c r="C98" s="53"/>
      <c r="D98" s="53"/>
      <c r="E98" s="53"/>
      <c r="F98" s="53"/>
      <c r="G98" s="53"/>
      <c r="H98" s="53"/>
      <c r="I98" s="53"/>
      <c r="J98" s="53"/>
      <c r="K98" s="53"/>
      <c r="L98" s="53"/>
      <c r="M98" s="53"/>
      <c r="N98" s="53"/>
      <c r="O98" s="53"/>
      <c r="P98" s="53"/>
      <c r="Q98" s="53"/>
      <c r="R98" s="53"/>
      <c r="S98" s="53"/>
      <c r="T98" s="53"/>
      <c r="U98" s="53"/>
      <c r="V98" s="53"/>
      <c r="W98" s="53"/>
      <c r="X98" s="53"/>
      <c r="Y98" s="53"/>
    </row>
    <row r="99" spans="1:25" ht="12.75" customHeight="1" x14ac:dyDescent="0.3">
      <c r="A99" s="53"/>
      <c r="B99" s="53"/>
      <c r="C99" s="53"/>
      <c r="D99" s="53"/>
      <c r="E99" s="53"/>
      <c r="F99" s="53"/>
      <c r="G99" s="53"/>
      <c r="H99" s="53"/>
      <c r="I99" s="53"/>
      <c r="J99" s="53"/>
      <c r="K99" s="53"/>
      <c r="L99" s="53"/>
      <c r="M99" s="53"/>
      <c r="N99" s="53"/>
      <c r="O99" s="53"/>
      <c r="P99" s="53"/>
      <c r="Q99" s="53"/>
      <c r="R99" s="53"/>
      <c r="S99" s="53"/>
      <c r="T99" s="53"/>
      <c r="U99" s="53"/>
      <c r="V99" s="53"/>
      <c r="W99" s="53"/>
      <c r="X99" s="53"/>
      <c r="Y99" s="53"/>
    </row>
    <row r="100" spans="1:25" ht="12.75" customHeight="1" x14ac:dyDescent="0.3">
      <c r="A100" s="53"/>
      <c r="B100" s="53"/>
      <c r="C100" s="53"/>
      <c r="D100" s="53"/>
      <c r="E100" s="53"/>
      <c r="F100" s="53"/>
      <c r="G100" s="53"/>
      <c r="H100" s="53"/>
      <c r="I100" s="53"/>
      <c r="J100" s="53"/>
      <c r="K100" s="53"/>
      <c r="L100" s="53"/>
      <c r="M100" s="53"/>
      <c r="N100" s="53"/>
      <c r="O100" s="53"/>
      <c r="P100" s="53"/>
      <c r="Q100" s="53"/>
      <c r="R100" s="53"/>
      <c r="S100" s="53"/>
      <c r="T100" s="53"/>
      <c r="U100" s="53"/>
      <c r="V100" s="53"/>
      <c r="W100" s="53"/>
      <c r="X100" s="53"/>
      <c r="Y100" s="53"/>
    </row>
    <row r="101" spans="1:25" ht="12.75" customHeight="1" x14ac:dyDescent="0.3">
      <c r="A101" s="53"/>
      <c r="B101" s="53"/>
      <c r="C101" s="53"/>
      <c r="D101" s="53"/>
      <c r="E101" s="53"/>
      <c r="F101" s="53"/>
      <c r="G101" s="53"/>
      <c r="H101" s="53"/>
      <c r="I101" s="53"/>
      <c r="J101" s="53"/>
      <c r="K101" s="53"/>
      <c r="L101" s="53"/>
      <c r="M101" s="53"/>
      <c r="N101" s="53"/>
      <c r="O101" s="53"/>
      <c r="P101" s="53"/>
      <c r="Q101" s="53"/>
      <c r="R101" s="53"/>
      <c r="S101" s="53"/>
      <c r="T101" s="53"/>
      <c r="U101" s="53"/>
      <c r="V101" s="53"/>
      <c r="W101" s="53"/>
      <c r="X101" s="53"/>
      <c r="Y101" s="53"/>
    </row>
    <row r="102" spans="1:25" ht="12.75" customHeight="1" x14ac:dyDescent="0.3">
      <c r="A102" s="53"/>
      <c r="B102" s="53"/>
      <c r="C102" s="53"/>
      <c r="D102" s="53"/>
      <c r="E102" s="53"/>
      <c r="F102" s="53"/>
      <c r="G102" s="53"/>
      <c r="H102" s="53"/>
      <c r="I102" s="53"/>
      <c r="J102" s="53"/>
      <c r="K102" s="53"/>
      <c r="L102" s="53"/>
      <c r="M102" s="53"/>
      <c r="N102" s="53"/>
      <c r="O102" s="53"/>
      <c r="P102" s="53"/>
      <c r="Q102" s="53"/>
      <c r="R102" s="53"/>
      <c r="S102" s="53"/>
      <c r="T102" s="53"/>
      <c r="U102" s="53"/>
      <c r="V102" s="53"/>
      <c r="W102" s="53"/>
      <c r="X102" s="53"/>
      <c r="Y102" s="53"/>
    </row>
    <row r="103" spans="1:25" ht="12.75" customHeight="1" x14ac:dyDescent="0.3">
      <c r="A103" s="53"/>
      <c r="B103" s="53"/>
      <c r="C103" s="53"/>
      <c r="D103" s="53"/>
      <c r="E103" s="53"/>
      <c r="F103" s="53"/>
      <c r="G103" s="53"/>
      <c r="H103" s="53"/>
      <c r="I103" s="53"/>
      <c r="J103" s="53"/>
      <c r="K103" s="53"/>
      <c r="L103" s="53"/>
      <c r="M103" s="53"/>
      <c r="N103" s="53"/>
      <c r="O103" s="53"/>
      <c r="P103" s="53"/>
      <c r="Q103" s="53"/>
      <c r="R103" s="53"/>
      <c r="S103" s="53"/>
      <c r="T103" s="53"/>
      <c r="U103" s="53"/>
      <c r="V103" s="53"/>
      <c r="W103" s="53"/>
      <c r="X103" s="53"/>
      <c r="Y103" s="53"/>
    </row>
    <row r="104" spans="1:25" ht="12.75" customHeight="1" x14ac:dyDescent="0.3">
      <c r="A104" s="53"/>
      <c r="B104" s="53"/>
      <c r="C104" s="53"/>
      <c r="D104" s="53"/>
      <c r="E104" s="53"/>
      <c r="F104" s="53"/>
      <c r="G104" s="53"/>
      <c r="H104" s="53"/>
      <c r="I104" s="53"/>
      <c r="J104" s="53"/>
      <c r="K104" s="53"/>
      <c r="L104" s="53"/>
      <c r="M104" s="53"/>
      <c r="N104" s="53"/>
      <c r="O104" s="53"/>
      <c r="P104" s="53"/>
      <c r="Q104" s="53"/>
      <c r="R104" s="53"/>
      <c r="S104" s="53"/>
      <c r="T104" s="53"/>
      <c r="U104" s="53"/>
      <c r="V104" s="53"/>
      <c r="W104" s="53"/>
      <c r="X104" s="53"/>
      <c r="Y104" s="53"/>
    </row>
    <row r="105" spans="1:25" ht="12.75" customHeight="1" x14ac:dyDescent="0.3">
      <c r="A105" s="53"/>
      <c r="B105" s="53"/>
      <c r="C105" s="53"/>
      <c r="D105" s="53"/>
      <c r="E105" s="53"/>
      <c r="F105" s="53"/>
      <c r="G105" s="53"/>
      <c r="H105" s="53"/>
      <c r="I105" s="53"/>
      <c r="J105" s="53"/>
      <c r="K105" s="53"/>
      <c r="L105" s="53"/>
      <c r="M105" s="53"/>
      <c r="N105" s="53"/>
      <c r="O105" s="53"/>
      <c r="P105" s="53"/>
      <c r="Q105" s="53"/>
      <c r="R105" s="53"/>
      <c r="S105" s="53"/>
      <c r="T105" s="53"/>
      <c r="U105" s="53"/>
      <c r="V105" s="53"/>
      <c r="W105" s="53"/>
      <c r="X105" s="53"/>
      <c r="Y105" s="53"/>
    </row>
    <row r="106" spans="1:25" ht="12.75" customHeight="1" x14ac:dyDescent="0.3">
      <c r="A106" s="53"/>
      <c r="B106" s="53"/>
      <c r="C106" s="53"/>
      <c r="D106" s="53"/>
      <c r="E106" s="53"/>
      <c r="F106" s="53"/>
      <c r="G106" s="53"/>
      <c r="H106" s="53"/>
      <c r="I106" s="53"/>
      <c r="J106" s="53"/>
      <c r="K106" s="53"/>
      <c r="L106" s="53"/>
      <c r="M106" s="53"/>
      <c r="N106" s="53"/>
      <c r="O106" s="53"/>
      <c r="P106" s="53"/>
      <c r="Q106" s="53"/>
      <c r="R106" s="53"/>
      <c r="S106" s="53"/>
      <c r="T106" s="53"/>
      <c r="U106" s="53"/>
      <c r="V106" s="53"/>
      <c r="W106" s="53"/>
      <c r="X106" s="53"/>
      <c r="Y106" s="53"/>
    </row>
    <row r="107" spans="1:25" ht="12.75" customHeight="1" x14ac:dyDescent="0.3">
      <c r="A107" s="53"/>
      <c r="B107" s="53"/>
      <c r="C107" s="53"/>
      <c r="D107" s="53"/>
      <c r="E107" s="53"/>
      <c r="F107" s="53"/>
      <c r="G107" s="53"/>
      <c r="H107" s="53"/>
      <c r="I107" s="53"/>
      <c r="J107" s="53"/>
      <c r="K107" s="53"/>
      <c r="L107" s="53"/>
      <c r="M107" s="53"/>
      <c r="N107" s="53"/>
      <c r="O107" s="53"/>
      <c r="P107" s="53"/>
      <c r="Q107" s="53"/>
      <c r="R107" s="53"/>
      <c r="S107" s="53"/>
      <c r="T107" s="53"/>
      <c r="U107" s="53"/>
      <c r="V107" s="53"/>
      <c r="W107" s="53"/>
      <c r="X107" s="53"/>
      <c r="Y107" s="53"/>
    </row>
    <row r="108" spans="1:25" ht="12.75" customHeight="1" x14ac:dyDescent="0.3">
      <c r="A108" s="53"/>
      <c r="B108" s="53"/>
      <c r="C108" s="53"/>
      <c r="D108" s="53"/>
      <c r="E108" s="53"/>
      <c r="F108" s="53"/>
      <c r="G108" s="53"/>
      <c r="H108" s="53"/>
      <c r="I108" s="53"/>
      <c r="J108" s="53"/>
      <c r="K108" s="53"/>
      <c r="L108" s="53"/>
      <c r="M108" s="53"/>
      <c r="N108" s="53"/>
      <c r="O108" s="53"/>
      <c r="P108" s="53"/>
      <c r="Q108" s="53"/>
      <c r="R108" s="53"/>
      <c r="S108" s="53"/>
      <c r="T108" s="53"/>
      <c r="U108" s="53"/>
      <c r="V108" s="53"/>
      <c r="W108" s="53"/>
      <c r="X108" s="53"/>
      <c r="Y108" s="53"/>
    </row>
    <row r="109" spans="1:25" ht="12.75" customHeight="1" x14ac:dyDescent="0.3">
      <c r="A109" s="53"/>
      <c r="B109" s="53"/>
      <c r="C109" s="53"/>
      <c r="D109" s="53"/>
      <c r="E109" s="53"/>
      <c r="F109" s="53"/>
      <c r="G109" s="53"/>
      <c r="H109" s="53"/>
      <c r="I109" s="53"/>
      <c r="J109" s="53"/>
      <c r="K109" s="53"/>
      <c r="L109" s="53"/>
      <c r="M109" s="53"/>
      <c r="N109" s="53"/>
      <c r="O109" s="53"/>
      <c r="P109" s="53"/>
      <c r="Q109" s="53"/>
      <c r="R109" s="53"/>
      <c r="S109" s="53"/>
      <c r="T109" s="53"/>
      <c r="U109" s="53"/>
      <c r="V109" s="53"/>
      <c r="W109" s="53"/>
      <c r="X109" s="53"/>
      <c r="Y109" s="53"/>
    </row>
    <row r="110" spans="1:25" ht="12.75" customHeight="1" x14ac:dyDescent="0.3">
      <c r="A110" s="53"/>
      <c r="B110" s="53"/>
      <c r="C110" s="53"/>
      <c r="D110" s="53"/>
      <c r="E110" s="53"/>
      <c r="F110" s="53"/>
      <c r="G110" s="53"/>
      <c r="H110" s="53"/>
      <c r="I110" s="53"/>
      <c r="J110" s="53"/>
      <c r="K110" s="53"/>
      <c r="L110" s="53"/>
      <c r="M110" s="53"/>
      <c r="N110" s="53"/>
      <c r="O110" s="53"/>
      <c r="P110" s="53"/>
      <c r="Q110" s="53"/>
      <c r="R110" s="53"/>
      <c r="S110" s="53"/>
      <c r="T110" s="53"/>
      <c r="U110" s="53"/>
      <c r="V110" s="53"/>
      <c r="W110" s="53"/>
      <c r="X110" s="53"/>
      <c r="Y110" s="53"/>
    </row>
    <row r="111" spans="1:25" ht="12.75" customHeight="1" x14ac:dyDescent="0.3">
      <c r="A111" s="53"/>
      <c r="B111" s="53"/>
      <c r="C111" s="53"/>
      <c r="D111" s="53"/>
      <c r="E111" s="53"/>
      <c r="F111" s="53"/>
      <c r="G111" s="53"/>
      <c r="H111" s="53"/>
      <c r="I111" s="53"/>
      <c r="J111" s="53"/>
      <c r="K111" s="53"/>
      <c r="L111" s="53"/>
      <c r="M111" s="53"/>
      <c r="N111" s="53"/>
      <c r="O111" s="53"/>
      <c r="P111" s="53"/>
      <c r="Q111" s="53"/>
      <c r="R111" s="53"/>
      <c r="S111" s="53"/>
      <c r="T111" s="53"/>
      <c r="U111" s="53"/>
      <c r="V111" s="53"/>
      <c r="W111" s="53"/>
      <c r="X111" s="53"/>
      <c r="Y111" s="53"/>
    </row>
    <row r="112" spans="1:25" ht="12.75" customHeight="1" x14ac:dyDescent="0.3">
      <c r="A112" s="53"/>
      <c r="B112" s="53"/>
      <c r="C112" s="53"/>
      <c r="D112" s="53"/>
      <c r="E112" s="53"/>
      <c r="F112" s="53"/>
      <c r="G112" s="53"/>
      <c r="H112" s="53"/>
      <c r="I112" s="53"/>
      <c r="J112" s="53"/>
      <c r="K112" s="53"/>
      <c r="L112" s="53"/>
      <c r="M112" s="53"/>
      <c r="N112" s="53"/>
      <c r="O112" s="53"/>
      <c r="P112" s="53"/>
      <c r="Q112" s="53"/>
      <c r="R112" s="53"/>
      <c r="S112" s="53"/>
      <c r="T112" s="53"/>
      <c r="U112" s="53"/>
      <c r="V112" s="53"/>
      <c r="W112" s="53"/>
      <c r="X112" s="53"/>
      <c r="Y112" s="53"/>
    </row>
    <row r="113" spans="1:25" ht="12.75" customHeight="1" x14ac:dyDescent="0.3">
      <c r="A113" s="53"/>
      <c r="B113" s="53"/>
      <c r="C113" s="53"/>
      <c r="D113" s="53"/>
      <c r="E113" s="53"/>
      <c r="F113" s="53"/>
      <c r="G113" s="53"/>
      <c r="H113" s="53"/>
      <c r="I113" s="53"/>
      <c r="J113" s="53"/>
      <c r="K113" s="53"/>
      <c r="L113" s="53"/>
      <c r="M113" s="53"/>
      <c r="N113" s="53"/>
      <c r="O113" s="53"/>
      <c r="P113" s="53"/>
      <c r="Q113" s="53"/>
      <c r="R113" s="53"/>
      <c r="S113" s="53"/>
      <c r="T113" s="53"/>
      <c r="U113" s="53"/>
      <c r="V113" s="53"/>
      <c r="W113" s="53"/>
      <c r="X113" s="53"/>
      <c r="Y113" s="53"/>
    </row>
    <row r="114" spans="1:25" ht="12.75" customHeight="1" x14ac:dyDescent="0.3">
      <c r="A114" s="53"/>
      <c r="B114" s="53"/>
      <c r="C114" s="53"/>
      <c r="D114" s="53"/>
      <c r="E114" s="53"/>
      <c r="F114" s="53"/>
      <c r="G114" s="53"/>
      <c r="H114" s="53"/>
      <c r="I114" s="53"/>
      <c r="J114" s="53"/>
      <c r="K114" s="53"/>
      <c r="L114" s="53"/>
      <c r="M114" s="53"/>
      <c r="N114" s="53"/>
      <c r="O114" s="53"/>
      <c r="P114" s="53"/>
      <c r="Q114" s="53"/>
      <c r="R114" s="53"/>
      <c r="S114" s="53"/>
      <c r="T114" s="53"/>
      <c r="U114" s="53"/>
      <c r="V114" s="53"/>
      <c r="W114" s="53"/>
      <c r="X114" s="53"/>
      <c r="Y114" s="53"/>
    </row>
    <row r="115" spans="1:25" ht="12.75" customHeight="1" x14ac:dyDescent="0.3">
      <c r="A115" s="53"/>
      <c r="B115" s="53"/>
      <c r="C115" s="53"/>
      <c r="D115" s="53"/>
      <c r="E115" s="53"/>
      <c r="F115" s="53"/>
      <c r="G115" s="53"/>
      <c r="H115" s="53"/>
      <c r="I115" s="53"/>
      <c r="J115" s="53"/>
      <c r="K115" s="53"/>
      <c r="L115" s="53"/>
      <c r="M115" s="53"/>
      <c r="N115" s="53"/>
      <c r="O115" s="53"/>
      <c r="P115" s="53"/>
      <c r="Q115" s="53"/>
      <c r="R115" s="53"/>
      <c r="S115" s="53"/>
      <c r="T115" s="53"/>
      <c r="U115" s="53"/>
      <c r="V115" s="53"/>
      <c r="W115" s="53"/>
      <c r="X115" s="53"/>
      <c r="Y115" s="53"/>
    </row>
    <row r="116" spans="1:25" ht="12.75" customHeight="1" x14ac:dyDescent="0.3">
      <c r="A116" s="53"/>
      <c r="B116" s="53"/>
      <c r="C116" s="53"/>
      <c r="D116" s="53"/>
      <c r="E116" s="53"/>
      <c r="F116" s="53"/>
      <c r="G116" s="53"/>
      <c r="H116" s="53"/>
      <c r="I116" s="53"/>
      <c r="J116" s="53"/>
      <c r="K116" s="53"/>
      <c r="L116" s="53"/>
      <c r="M116" s="53"/>
      <c r="N116" s="53"/>
      <c r="O116" s="53"/>
      <c r="P116" s="53"/>
      <c r="Q116" s="53"/>
      <c r="R116" s="53"/>
      <c r="S116" s="53"/>
      <c r="T116" s="53"/>
      <c r="U116" s="53"/>
      <c r="V116" s="53"/>
      <c r="W116" s="53"/>
      <c r="X116" s="53"/>
      <c r="Y116" s="53"/>
    </row>
    <row r="117" spans="1:25" ht="12.75" customHeight="1" x14ac:dyDescent="0.3">
      <c r="A117" s="53"/>
      <c r="B117" s="53"/>
      <c r="C117" s="53"/>
      <c r="D117" s="53"/>
      <c r="E117" s="53"/>
      <c r="F117" s="53"/>
      <c r="G117" s="53"/>
      <c r="H117" s="53"/>
      <c r="I117" s="53"/>
      <c r="J117" s="53"/>
      <c r="K117" s="53"/>
      <c r="L117" s="53"/>
      <c r="M117" s="53"/>
      <c r="N117" s="53"/>
      <c r="O117" s="53"/>
      <c r="P117" s="53"/>
      <c r="Q117" s="53"/>
      <c r="R117" s="53"/>
      <c r="S117" s="53"/>
      <c r="T117" s="53"/>
      <c r="U117" s="53"/>
      <c r="V117" s="53"/>
      <c r="W117" s="53"/>
      <c r="X117" s="53"/>
      <c r="Y117" s="53"/>
    </row>
    <row r="118" spans="1:25" ht="12.75" customHeight="1" x14ac:dyDescent="0.3">
      <c r="A118" s="53"/>
      <c r="B118" s="53"/>
      <c r="C118" s="53"/>
      <c r="D118" s="53"/>
      <c r="E118" s="53"/>
      <c r="F118" s="53"/>
      <c r="G118" s="53"/>
      <c r="H118" s="53"/>
      <c r="I118" s="53"/>
      <c r="J118" s="53"/>
      <c r="K118" s="53"/>
      <c r="L118" s="53"/>
      <c r="M118" s="53"/>
      <c r="N118" s="53"/>
      <c r="O118" s="53"/>
      <c r="P118" s="53"/>
      <c r="Q118" s="53"/>
      <c r="R118" s="53"/>
      <c r="S118" s="53"/>
      <c r="T118" s="53"/>
      <c r="U118" s="53"/>
      <c r="V118" s="53"/>
      <c r="W118" s="53"/>
      <c r="X118" s="53"/>
      <c r="Y118" s="53"/>
    </row>
    <row r="119" spans="1:25" ht="12.75" customHeight="1" x14ac:dyDescent="0.3">
      <c r="A119" s="53"/>
      <c r="B119" s="53"/>
      <c r="C119" s="53"/>
      <c r="D119" s="53"/>
      <c r="E119" s="53"/>
      <c r="F119" s="53"/>
      <c r="G119" s="53"/>
      <c r="H119" s="53"/>
      <c r="I119" s="53"/>
      <c r="J119" s="53"/>
      <c r="K119" s="53"/>
      <c r="L119" s="53"/>
      <c r="M119" s="53"/>
      <c r="N119" s="53"/>
      <c r="O119" s="53"/>
      <c r="P119" s="53"/>
      <c r="Q119" s="53"/>
      <c r="R119" s="53"/>
      <c r="S119" s="53"/>
      <c r="T119" s="53"/>
      <c r="U119" s="53"/>
      <c r="V119" s="53"/>
      <c r="W119" s="53"/>
      <c r="X119" s="53"/>
      <c r="Y119" s="53"/>
    </row>
    <row r="120" spans="1:25" ht="12.75" customHeight="1" x14ac:dyDescent="0.3">
      <c r="A120" s="53"/>
      <c r="B120" s="53"/>
      <c r="C120" s="53"/>
      <c r="D120" s="53"/>
      <c r="E120" s="53"/>
      <c r="F120" s="53"/>
      <c r="G120" s="53"/>
      <c r="H120" s="53"/>
      <c r="I120" s="53"/>
      <c r="J120" s="53"/>
      <c r="K120" s="53"/>
      <c r="L120" s="53"/>
      <c r="M120" s="53"/>
      <c r="N120" s="53"/>
      <c r="O120" s="53"/>
      <c r="P120" s="53"/>
      <c r="Q120" s="53"/>
      <c r="R120" s="53"/>
      <c r="S120" s="53"/>
      <c r="T120" s="53"/>
      <c r="U120" s="53"/>
      <c r="V120" s="53"/>
      <c r="W120" s="53"/>
      <c r="X120" s="53"/>
      <c r="Y120" s="53"/>
    </row>
    <row r="121" spans="1:25" ht="12.75" customHeight="1" x14ac:dyDescent="0.3">
      <c r="A121" s="53"/>
      <c r="B121" s="53"/>
      <c r="C121" s="53"/>
      <c r="D121" s="53"/>
      <c r="E121" s="53"/>
      <c r="F121" s="53"/>
      <c r="G121" s="53"/>
      <c r="H121" s="53"/>
      <c r="I121" s="53"/>
      <c r="J121" s="53"/>
      <c r="K121" s="53"/>
      <c r="L121" s="53"/>
      <c r="M121" s="53"/>
      <c r="N121" s="53"/>
      <c r="O121" s="53"/>
      <c r="P121" s="53"/>
      <c r="Q121" s="53"/>
      <c r="R121" s="53"/>
      <c r="S121" s="53"/>
      <c r="T121" s="53"/>
      <c r="U121" s="53"/>
      <c r="V121" s="53"/>
      <c r="W121" s="53"/>
      <c r="X121" s="53"/>
      <c r="Y121" s="53"/>
    </row>
    <row r="122" spans="1:25" ht="12.75" customHeight="1" x14ac:dyDescent="0.3">
      <c r="A122" s="53"/>
      <c r="B122" s="53"/>
      <c r="C122" s="53"/>
      <c r="D122" s="53"/>
      <c r="E122" s="53"/>
      <c r="F122" s="53"/>
      <c r="G122" s="53"/>
      <c r="H122" s="53"/>
      <c r="I122" s="53"/>
      <c r="J122" s="53"/>
      <c r="K122" s="53"/>
      <c r="L122" s="53"/>
      <c r="M122" s="53"/>
      <c r="N122" s="53"/>
      <c r="O122" s="53"/>
      <c r="P122" s="53"/>
      <c r="Q122" s="53"/>
      <c r="R122" s="53"/>
      <c r="S122" s="53"/>
      <c r="T122" s="53"/>
      <c r="U122" s="53"/>
      <c r="V122" s="53"/>
      <c r="W122" s="53"/>
      <c r="X122" s="53"/>
      <c r="Y122" s="53"/>
    </row>
    <row r="123" spans="1:25" ht="12.75" customHeight="1" x14ac:dyDescent="0.3">
      <c r="A123" s="53"/>
      <c r="B123" s="53"/>
      <c r="C123" s="53"/>
      <c r="D123" s="53"/>
      <c r="E123" s="53"/>
      <c r="F123" s="53"/>
      <c r="G123" s="53"/>
      <c r="H123" s="53"/>
      <c r="I123" s="53"/>
      <c r="J123" s="53"/>
      <c r="K123" s="53"/>
      <c r="L123" s="53"/>
      <c r="M123" s="53"/>
      <c r="N123" s="53"/>
      <c r="O123" s="53"/>
      <c r="P123" s="53"/>
      <c r="Q123" s="53"/>
      <c r="R123" s="53"/>
      <c r="S123" s="53"/>
      <c r="T123" s="53"/>
      <c r="U123" s="53"/>
      <c r="V123" s="53"/>
      <c r="W123" s="53"/>
      <c r="X123" s="53"/>
      <c r="Y123" s="53"/>
    </row>
    <row r="124" spans="1:25" ht="12.75" customHeight="1" x14ac:dyDescent="0.3">
      <c r="A124" s="53"/>
      <c r="B124" s="53"/>
      <c r="C124" s="53"/>
      <c r="D124" s="53"/>
      <c r="E124" s="53"/>
      <c r="F124" s="53"/>
      <c r="G124" s="53"/>
      <c r="H124" s="53"/>
      <c r="I124" s="53"/>
      <c r="J124" s="53"/>
      <c r="K124" s="53"/>
      <c r="L124" s="53"/>
      <c r="M124" s="53"/>
      <c r="N124" s="53"/>
      <c r="O124" s="53"/>
      <c r="P124" s="53"/>
      <c r="Q124" s="53"/>
      <c r="R124" s="53"/>
      <c r="S124" s="53"/>
      <c r="T124" s="53"/>
      <c r="U124" s="53"/>
      <c r="V124" s="53"/>
      <c r="W124" s="53"/>
      <c r="X124" s="53"/>
      <c r="Y124" s="53"/>
    </row>
    <row r="125" spans="1:25" ht="12.75" customHeight="1" x14ac:dyDescent="0.3">
      <c r="A125" s="53"/>
      <c r="B125" s="53"/>
      <c r="C125" s="53"/>
      <c r="D125" s="53"/>
      <c r="E125" s="53"/>
      <c r="F125" s="53"/>
      <c r="G125" s="53"/>
      <c r="H125" s="53"/>
      <c r="I125" s="53"/>
      <c r="J125" s="53"/>
      <c r="K125" s="53"/>
      <c r="L125" s="53"/>
      <c r="M125" s="53"/>
      <c r="N125" s="53"/>
      <c r="O125" s="53"/>
      <c r="P125" s="53"/>
      <c r="Q125" s="53"/>
      <c r="R125" s="53"/>
      <c r="S125" s="53"/>
      <c r="T125" s="53"/>
      <c r="U125" s="53"/>
      <c r="V125" s="53"/>
      <c r="W125" s="53"/>
      <c r="X125" s="53"/>
      <c r="Y125" s="53"/>
    </row>
    <row r="126" spans="1:25" ht="12.75" customHeight="1" x14ac:dyDescent="0.3">
      <c r="A126" s="53"/>
      <c r="B126" s="53"/>
      <c r="C126" s="53"/>
      <c r="D126" s="53"/>
      <c r="E126" s="53"/>
      <c r="F126" s="53"/>
      <c r="G126" s="53"/>
      <c r="H126" s="53"/>
      <c r="I126" s="53"/>
      <c r="J126" s="53"/>
      <c r="K126" s="53"/>
      <c r="L126" s="53"/>
      <c r="M126" s="53"/>
      <c r="N126" s="53"/>
      <c r="O126" s="53"/>
      <c r="P126" s="53"/>
      <c r="Q126" s="53"/>
      <c r="R126" s="53"/>
      <c r="S126" s="53"/>
      <c r="T126" s="53"/>
      <c r="U126" s="53"/>
      <c r="V126" s="53"/>
      <c r="W126" s="53"/>
      <c r="X126" s="53"/>
      <c r="Y126" s="53"/>
    </row>
    <row r="127" spans="1:25" ht="12.75" customHeight="1" x14ac:dyDescent="0.3">
      <c r="A127" s="53"/>
      <c r="B127" s="53"/>
      <c r="C127" s="53"/>
      <c r="D127" s="53"/>
      <c r="E127" s="53"/>
      <c r="F127" s="53"/>
      <c r="G127" s="53"/>
      <c r="H127" s="53"/>
      <c r="I127" s="53"/>
      <c r="J127" s="53"/>
      <c r="K127" s="53"/>
      <c r="L127" s="53"/>
      <c r="M127" s="53"/>
      <c r="N127" s="53"/>
      <c r="O127" s="53"/>
      <c r="P127" s="53"/>
      <c r="Q127" s="53"/>
      <c r="R127" s="53"/>
      <c r="S127" s="53"/>
      <c r="T127" s="53"/>
      <c r="U127" s="53"/>
      <c r="V127" s="53"/>
      <c r="W127" s="53"/>
      <c r="X127" s="53"/>
      <c r="Y127" s="53"/>
    </row>
    <row r="128" spans="1:25" ht="12.75" customHeight="1" x14ac:dyDescent="0.3">
      <c r="A128" s="53"/>
      <c r="B128" s="53"/>
      <c r="C128" s="53"/>
      <c r="D128" s="53"/>
      <c r="E128" s="53"/>
      <c r="F128" s="53"/>
      <c r="G128" s="53"/>
      <c r="H128" s="53"/>
      <c r="I128" s="53"/>
      <c r="J128" s="53"/>
      <c r="K128" s="53"/>
      <c r="L128" s="53"/>
      <c r="M128" s="53"/>
      <c r="N128" s="53"/>
      <c r="O128" s="53"/>
      <c r="P128" s="53"/>
      <c r="Q128" s="53"/>
      <c r="R128" s="53"/>
      <c r="S128" s="53"/>
      <c r="T128" s="53"/>
      <c r="U128" s="53"/>
      <c r="V128" s="53"/>
      <c r="W128" s="53"/>
      <c r="X128" s="53"/>
      <c r="Y128" s="53"/>
    </row>
    <row r="129" spans="1:25" ht="12.75" customHeight="1" x14ac:dyDescent="0.3">
      <c r="A129" s="53"/>
      <c r="B129" s="53"/>
      <c r="C129" s="53"/>
      <c r="D129" s="53"/>
      <c r="E129" s="53"/>
      <c r="F129" s="53"/>
      <c r="G129" s="53"/>
      <c r="H129" s="53"/>
      <c r="I129" s="53"/>
      <c r="J129" s="53"/>
      <c r="K129" s="53"/>
      <c r="L129" s="53"/>
      <c r="M129" s="53"/>
      <c r="N129" s="53"/>
      <c r="O129" s="53"/>
      <c r="P129" s="53"/>
      <c r="Q129" s="53"/>
      <c r="R129" s="53"/>
      <c r="S129" s="53"/>
      <c r="T129" s="53"/>
      <c r="U129" s="53"/>
      <c r="V129" s="53"/>
      <c r="W129" s="53"/>
      <c r="X129" s="53"/>
      <c r="Y129" s="53"/>
    </row>
    <row r="130" spans="1:25" ht="12.75" customHeight="1" x14ac:dyDescent="0.3">
      <c r="A130" s="53"/>
      <c r="B130" s="53"/>
      <c r="C130" s="53"/>
      <c r="D130" s="53"/>
      <c r="E130" s="53"/>
      <c r="F130" s="53"/>
      <c r="G130" s="53"/>
      <c r="H130" s="53"/>
      <c r="I130" s="53"/>
      <c r="J130" s="53"/>
      <c r="K130" s="53"/>
      <c r="L130" s="53"/>
      <c r="M130" s="53"/>
      <c r="N130" s="53"/>
      <c r="O130" s="53"/>
      <c r="P130" s="53"/>
      <c r="Q130" s="53"/>
      <c r="R130" s="53"/>
      <c r="S130" s="53"/>
      <c r="T130" s="53"/>
      <c r="U130" s="53"/>
      <c r="V130" s="53"/>
      <c r="W130" s="53"/>
      <c r="X130" s="53"/>
      <c r="Y130" s="53"/>
    </row>
    <row r="131" spans="1:25" ht="12.75" customHeight="1" x14ac:dyDescent="0.3">
      <c r="A131" s="53"/>
      <c r="B131" s="53"/>
      <c r="C131" s="53"/>
      <c r="D131" s="53"/>
      <c r="E131" s="53"/>
      <c r="F131" s="53"/>
      <c r="G131" s="53"/>
      <c r="H131" s="53"/>
      <c r="I131" s="53"/>
      <c r="J131" s="53"/>
      <c r="K131" s="53"/>
      <c r="L131" s="53"/>
      <c r="M131" s="53"/>
      <c r="N131" s="53"/>
      <c r="O131" s="53"/>
      <c r="P131" s="53"/>
      <c r="Q131" s="53"/>
      <c r="R131" s="53"/>
      <c r="S131" s="53"/>
      <c r="T131" s="53"/>
      <c r="U131" s="53"/>
      <c r="V131" s="53"/>
      <c r="W131" s="53"/>
      <c r="X131" s="53"/>
      <c r="Y131" s="53"/>
    </row>
    <row r="132" spans="1:25" ht="12.75" customHeight="1" x14ac:dyDescent="0.3">
      <c r="A132" s="53"/>
      <c r="B132" s="53"/>
      <c r="C132" s="53"/>
      <c r="D132" s="53"/>
      <c r="E132" s="53"/>
      <c r="F132" s="53"/>
      <c r="G132" s="53"/>
      <c r="H132" s="53"/>
      <c r="I132" s="53"/>
      <c r="J132" s="53"/>
      <c r="K132" s="53"/>
      <c r="L132" s="53"/>
      <c r="M132" s="53"/>
      <c r="N132" s="53"/>
      <c r="O132" s="53"/>
      <c r="P132" s="53"/>
      <c r="Q132" s="53"/>
      <c r="R132" s="53"/>
      <c r="S132" s="53"/>
      <c r="T132" s="53"/>
      <c r="U132" s="53"/>
      <c r="V132" s="53"/>
      <c r="W132" s="53"/>
      <c r="X132" s="53"/>
      <c r="Y132" s="53"/>
    </row>
    <row r="133" spans="1:25" ht="12.75" customHeight="1" x14ac:dyDescent="0.3">
      <c r="A133" s="53"/>
      <c r="B133" s="53"/>
      <c r="C133" s="53"/>
      <c r="D133" s="53"/>
      <c r="E133" s="53"/>
      <c r="F133" s="53"/>
      <c r="G133" s="53"/>
      <c r="H133" s="53"/>
      <c r="I133" s="53"/>
      <c r="J133" s="53"/>
      <c r="K133" s="53"/>
      <c r="L133" s="53"/>
      <c r="M133" s="53"/>
      <c r="N133" s="53"/>
      <c r="O133" s="53"/>
      <c r="P133" s="53"/>
      <c r="Q133" s="53"/>
      <c r="R133" s="53"/>
      <c r="S133" s="53"/>
      <c r="T133" s="53"/>
      <c r="U133" s="53"/>
      <c r="V133" s="53"/>
      <c r="W133" s="53"/>
      <c r="X133" s="53"/>
      <c r="Y133" s="53"/>
    </row>
    <row r="134" spans="1:25" ht="12.75" customHeight="1" x14ac:dyDescent="0.3">
      <c r="A134" s="53"/>
      <c r="B134" s="53"/>
      <c r="C134" s="53"/>
      <c r="D134" s="53"/>
      <c r="E134" s="53"/>
      <c r="F134" s="53"/>
      <c r="G134" s="53"/>
      <c r="H134" s="53"/>
      <c r="I134" s="53"/>
      <c r="J134" s="53"/>
      <c r="K134" s="53"/>
      <c r="L134" s="53"/>
      <c r="M134" s="53"/>
      <c r="N134" s="53"/>
      <c r="O134" s="53"/>
      <c r="P134" s="53"/>
      <c r="Q134" s="53"/>
      <c r="R134" s="53"/>
      <c r="S134" s="53"/>
      <c r="T134" s="53"/>
      <c r="U134" s="53"/>
      <c r="V134" s="53"/>
      <c r="W134" s="53"/>
      <c r="X134" s="53"/>
      <c r="Y134" s="53"/>
    </row>
    <row r="135" spans="1:25" ht="12.75" customHeight="1" x14ac:dyDescent="0.3">
      <c r="A135" s="53"/>
      <c r="B135" s="53"/>
      <c r="C135" s="53"/>
      <c r="D135" s="53"/>
      <c r="E135" s="53"/>
      <c r="F135" s="53"/>
      <c r="G135" s="53"/>
      <c r="H135" s="53"/>
      <c r="I135" s="53"/>
      <c r="J135" s="53"/>
      <c r="K135" s="53"/>
      <c r="L135" s="53"/>
      <c r="M135" s="53"/>
      <c r="N135" s="53"/>
      <c r="O135" s="53"/>
      <c r="P135" s="53"/>
      <c r="Q135" s="53"/>
      <c r="R135" s="53"/>
      <c r="S135" s="53"/>
      <c r="T135" s="53"/>
      <c r="U135" s="53"/>
      <c r="V135" s="53"/>
      <c r="W135" s="53"/>
      <c r="X135" s="53"/>
      <c r="Y135" s="53"/>
    </row>
    <row r="136" spans="1:25" ht="12.75" customHeight="1" x14ac:dyDescent="0.3">
      <c r="A136" s="53"/>
      <c r="B136" s="53"/>
      <c r="C136" s="53"/>
      <c r="D136" s="53"/>
      <c r="E136" s="53"/>
      <c r="F136" s="53"/>
      <c r="G136" s="53"/>
      <c r="H136" s="53"/>
      <c r="I136" s="53"/>
      <c r="J136" s="53"/>
      <c r="K136" s="53"/>
      <c r="L136" s="53"/>
      <c r="M136" s="53"/>
      <c r="N136" s="53"/>
      <c r="O136" s="53"/>
      <c r="P136" s="53"/>
      <c r="Q136" s="53"/>
      <c r="R136" s="53"/>
      <c r="S136" s="53"/>
      <c r="T136" s="53"/>
      <c r="U136" s="53"/>
      <c r="V136" s="53"/>
      <c r="W136" s="53"/>
      <c r="X136" s="53"/>
      <c r="Y136" s="53"/>
    </row>
    <row r="137" spans="1:25" ht="12.75" customHeight="1" x14ac:dyDescent="0.3">
      <c r="A137" s="53"/>
      <c r="B137" s="53"/>
      <c r="C137" s="53"/>
      <c r="D137" s="53"/>
      <c r="E137" s="53"/>
      <c r="F137" s="53"/>
      <c r="G137" s="53"/>
      <c r="H137" s="53"/>
      <c r="I137" s="53"/>
      <c r="J137" s="53"/>
      <c r="K137" s="53"/>
      <c r="L137" s="53"/>
      <c r="M137" s="53"/>
      <c r="N137" s="53"/>
      <c r="O137" s="53"/>
      <c r="P137" s="53"/>
      <c r="Q137" s="53"/>
      <c r="R137" s="53"/>
      <c r="S137" s="53"/>
      <c r="T137" s="53"/>
      <c r="U137" s="53"/>
      <c r="V137" s="53"/>
      <c r="W137" s="53"/>
      <c r="X137" s="53"/>
      <c r="Y137" s="53"/>
    </row>
    <row r="138" spans="1:25" ht="12.75" customHeight="1" x14ac:dyDescent="0.3">
      <c r="A138" s="53"/>
      <c r="B138" s="53"/>
      <c r="C138" s="53"/>
      <c r="D138" s="53"/>
      <c r="E138" s="53"/>
      <c r="F138" s="53"/>
      <c r="G138" s="53"/>
      <c r="H138" s="53"/>
      <c r="I138" s="53"/>
      <c r="J138" s="53"/>
      <c r="K138" s="53"/>
      <c r="L138" s="53"/>
      <c r="M138" s="53"/>
      <c r="N138" s="53"/>
      <c r="O138" s="53"/>
      <c r="P138" s="53"/>
      <c r="Q138" s="53"/>
      <c r="R138" s="53"/>
      <c r="S138" s="53"/>
      <c r="T138" s="53"/>
      <c r="U138" s="53"/>
      <c r="V138" s="53"/>
      <c r="W138" s="53"/>
      <c r="X138" s="53"/>
      <c r="Y138" s="53"/>
    </row>
    <row r="139" spans="1:25" ht="12.75" customHeight="1" x14ac:dyDescent="0.3">
      <c r="A139" s="53"/>
      <c r="B139" s="53"/>
      <c r="C139" s="53"/>
      <c r="D139" s="53"/>
      <c r="E139" s="53"/>
      <c r="F139" s="53"/>
      <c r="G139" s="53"/>
      <c r="H139" s="53"/>
      <c r="I139" s="53"/>
      <c r="J139" s="53"/>
      <c r="K139" s="53"/>
      <c r="L139" s="53"/>
      <c r="M139" s="53"/>
      <c r="N139" s="53"/>
      <c r="O139" s="53"/>
      <c r="P139" s="53"/>
      <c r="Q139" s="53"/>
      <c r="R139" s="53"/>
      <c r="S139" s="53"/>
      <c r="T139" s="53"/>
      <c r="U139" s="53"/>
      <c r="V139" s="53"/>
      <c r="W139" s="53"/>
      <c r="X139" s="53"/>
      <c r="Y139" s="53"/>
    </row>
    <row r="140" spans="1:25" ht="12.75" customHeight="1" x14ac:dyDescent="0.3">
      <c r="A140" s="53"/>
      <c r="B140" s="53"/>
      <c r="C140" s="53"/>
      <c r="D140" s="53"/>
      <c r="E140" s="53"/>
      <c r="F140" s="53"/>
      <c r="G140" s="53"/>
      <c r="H140" s="53"/>
      <c r="I140" s="53"/>
      <c r="J140" s="53"/>
      <c r="K140" s="53"/>
      <c r="L140" s="53"/>
      <c r="M140" s="53"/>
      <c r="N140" s="53"/>
      <c r="O140" s="53"/>
      <c r="P140" s="53"/>
      <c r="Q140" s="53"/>
      <c r="R140" s="53"/>
      <c r="S140" s="53"/>
      <c r="T140" s="53"/>
      <c r="U140" s="53"/>
      <c r="V140" s="53"/>
      <c r="W140" s="53"/>
      <c r="X140" s="53"/>
      <c r="Y140" s="53"/>
    </row>
    <row r="141" spans="1:25" ht="12.75" customHeight="1" x14ac:dyDescent="0.3">
      <c r="A141" s="53"/>
      <c r="B141" s="53"/>
      <c r="C141" s="53"/>
      <c r="D141" s="53"/>
      <c r="E141" s="53"/>
      <c r="F141" s="53"/>
      <c r="G141" s="53"/>
      <c r="H141" s="53"/>
      <c r="I141" s="53"/>
      <c r="J141" s="53"/>
      <c r="K141" s="53"/>
      <c r="L141" s="53"/>
      <c r="M141" s="53"/>
      <c r="N141" s="53"/>
      <c r="O141" s="53"/>
      <c r="P141" s="53"/>
      <c r="Q141" s="53"/>
      <c r="R141" s="53"/>
      <c r="S141" s="53"/>
      <c r="T141" s="53"/>
      <c r="U141" s="53"/>
      <c r="V141" s="53"/>
      <c r="W141" s="53"/>
      <c r="X141" s="53"/>
      <c r="Y141" s="53"/>
    </row>
    <row r="142" spans="1:25" ht="12.75" customHeight="1" x14ac:dyDescent="0.3">
      <c r="A142" s="53"/>
      <c r="B142" s="53"/>
      <c r="C142" s="53"/>
      <c r="D142" s="53"/>
      <c r="E142" s="53"/>
      <c r="F142" s="53"/>
      <c r="G142" s="53"/>
      <c r="H142" s="53"/>
      <c r="I142" s="53"/>
      <c r="J142" s="53"/>
      <c r="K142" s="53"/>
      <c r="L142" s="53"/>
      <c r="M142" s="53"/>
      <c r="N142" s="53"/>
      <c r="O142" s="53"/>
      <c r="P142" s="53"/>
      <c r="Q142" s="53"/>
      <c r="R142" s="53"/>
      <c r="S142" s="53"/>
      <c r="T142" s="53"/>
      <c r="U142" s="53"/>
      <c r="V142" s="53"/>
      <c r="W142" s="53"/>
      <c r="X142" s="53"/>
      <c r="Y142" s="53"/>
    </row>
    <row r="143" spans="1:25" ht="12.75" customHeight="1" x14ac:dyDescent="0.3">
      <c r="A143" s="53"/>
      <c r="B143" s="53"/>
      <c r="C143" s="53"/>
      <c r="D143" s="53"/>
      <c r="E143" s="53"/>
      <c r="F143" s="53"/>
      <c r="G143" s="53"/>
      <c r="H143" s="53"/>
      <c r="I143" s="53"/>
      <c r="J143" s="53"/>
      <c r="K143" s="53"/>
      <c r="L143" s="53"/>
      <c r="M143" s="53"/>
      <c r="N143" s="53"/>
      <c r="O143" s="53"/>
      <c r="P143" s="53"/>
      <c r="Q143" s="53"/>
      <c r="R143" s="53"/>
      <c r="S143" s="53"/>
      <c r="T143" s="53"/>
      <c r="U143" s="53"/>
      <c r="V143" s="53"/>
      <c r="W143" s="53"/>
      <c r="X143" s="53"/>
      <c r="Y143" s="53"/>
    </row>
    <row r="144" spans="1:25" ht="12.75" customHeight="1" x14ac:dyDescent="0.3">
      <c r="A144" s="53"/>
      <c r="B144" s="53"/>
      <c r="C144" s="53"/>
      <c r="D144" s="53"/>
      <c r="E144" s="53"/>
      <c r="F144" s="53"/>
      <c r="G144" s="53"/>
      <c r="H144" s="53"/>
      <c r="I144" s="53"/>
      <c r="J144" s="53"/>
      <c r="K144" s="53"/>
      <c r="L144" s="53"/>
      <c r="M144" s="53"/>
      <c r="N144" s="53"/>
      <c r="O144" s="53"/>
      <c r="P144" s="53"/>
      <c r="Q144" s="53"/>
      <c r="R144" s="53"/>
      <c r="S144" s="53"/>
      <c r="T144" s="53"/>
      <c r="U144" s="53"/>
      <c r="V144" s="53"/>
      <c r="W144" s="53"/>
      <c r="X144" s="53"/>
      <c r="Y144" s="53"/>
    </row>
    <row r="145" spans="1:25" ht="12.75" customHeight="1" x14ac:dyDescent="0.3">
      <c r="A145" s="53"/>
      <c r="B145" s="53"/>
      <c r="C145" s="53"/>
      <c r="D145" s="53"/>
      <c r="E145" s="53"/>
      <c r="F145" s="53"/>
      <c r="G145" s="53"/>
      <c r="H145" s="53"/>
      <c r="I145" s="53"/>
      <c r="J145" s="53"/>
      <c r="K145" s="53"/>
      <c r="L145" s="53"/>
      <c r="M145" s="53"/>
      <c r="N145" s="53"/>
      <c r="O145" s="53"/>
      <c r="P145" s="53"/>
      <c r="Q145" s="53"/>
      <c r="R145" s="53"/>
      <c r="S145" s="53"/>
      <c r="T145" s="53"/>
      <c r="U145" s="53"/>
      <c r="V145" s="53"/>
      <c r="W145" s="53"/>
      <c r="X145" s="53"/>
      <c r="Y145" s="53"/>
    </row>
    <row r="146" spans="1:25" ht="12.75" customHeight="1" x14ac:dyDescent="0.3">
      <c r="A146" s="53"/>
      <c r="B146" s="53"/>
      <c r="C146" s="53"/>
      <c r="D146" s="53"/>
      <c r="E146" s="53"/>
      <c r="F146" s="53"/>
      <c r="G146" s="53"/>
      <c r="H146" s="53"/>
      <c r="I146" s="53"/>
      <c r="J146" s="53"/>
      <c r="K146" s="53"/>
      <c r="L146" s="53"/>
      <c r="M146" s="53"/>
      <c r="N146" s="53"/>
      <c r="O146" s="53"/>
      <c r="P146" s="53"/>
      <c r="Q146" s="53"/>
      <c r="R146" s="53"/>
      <c r="S146" s="53"/>
      <c r="T146" s="53"/>
      <c r="U146" s="53"/>
      <c r="V146" s="53"/>
      <c r="W146" s="53"/>
      <c r="X146" s="53"/>
      <c r="Y146" s="53"/>
    </row>
    <row r="147" spans="1:25" ht="12.75" customHeight="1" x14ac:dyDescent="0.3">
      <c r="A147" s="53"/>
      <c r="B147" s="53"/>
      <c r="C147" s="53"/>
      <c r="D147" s="53"/>
      <c r="E147" s="53"/>
      <c r="F147" s="53"/>
      <c r="G147" s="53"/>
      <c r="H147" s="53"/>
      <c r="I147" s="53"/>
      <c r="J147" s="53"/>
      <c r="K147" s="53"/>
      <c r="L147" s="53"/>
      <c r="M147" s="53"/>
      <c r="N147" s="53"/>
      <c r="O147" s="53"/>
      <c r="P147" s="53"/>
      <c r="Q147" s="53"/>
      <c r="R147" s="53"/>
      <c r="S147" s="53"/>
      <c r="T147" s="53"/>
      <c r="U147" s="53"/>
      <c r="V147" s="53"/>
      <c r="W147" s="53"/>
      <c r="X147" s="53"/>
      <c r="Y147" s="53"/>
    </row>
    <row r="148" spans="1:25" ht="12.75" customHeight="1" x14ac:dyDescent="0.3">
      <c r="A148" s="53"/>
      <c r="B148" s="53"/>
      <c r="C148" s="53"/>
      <c r="D148" s="53"/>
      <c r="E148" s="53"/>
      <c r="F148" s="53"/>
      <c r="G148" s="53"/>
      <c r="H148" s="53"/>
      <c r="I148" s="53"/>
      <c r="J148" s="53"/>
      <c r="K148" s="53"/>
      <c r="L148" s="53"/>
      <c r="M148" s="53"/>
      <c r="N148" s="53"/>
      <c r="O148" s="53"/>
      <c r="P148" s="53"/>
      <c r="Q148" s="53"/>
      <c r="R148" s="53"/>
      <c r="S148" s="53"/>
      <c r="T148" s="53"/>
      <c r="U148" s="53"/>
      <c r="V148" s="53"/>
      <c r="W148" s="53"/>
      <c r="X148" s="53"/>
      <c r="Y148" s="53"/>
    </row>
    <row r="149" spans="1:25" ht="12.75" customHeight="1" x14ac:dyDescent="0.3">
      <c r="A149" s="53"/>
      <c r="B149" s="53"/>
      <c r="C149" s="53"/>
      <c r="D149" s="53"/>
      <c r="E149" s="53"/>
      <c r="F149" s="53"/>
      <c r="G149" s="53"/>
      <c r="H149" s="53"/>
      <c r="I149" s="53"/>
      <c r="J149" s="53"/>
      <c r="K149" s="53"/>
      <c r="L149" s="53"/>
      <c r="M149" s="53"/>
      <c r="N149" s="53"/>
      <c r="O149" s="53"/>
      <c r="P149" s="53"/>
      <c r="Q149" s="53"/>
      <c r="R149" s="53"/>
      <c r="S149" s="53"/>
      <c r="T149" s="53"/>
      <c r="U149" s="53"/>
      <c r="V149" s="53"/>
      <c r="W149" s="53"/>
      <c r="X149" s="53"/>
      <c r="Y149" s="53"/>
    </row>
    <row r="150" spans="1:25" ht="12.75" customHeight="1" x14ac:dyDescent="0.3">
      <c r="A150" s="53"/>
      <c r="B150" s="53"/>
      <c r="C150" s="53"/>
      <c r="D150" s="53"/>
      <c r="E150" s="53"/>
      <c r="F150" s="53"/>
      <c r="G150" s="53"/>
      <c r="H150" s="53"/>
      <c r="I150" s="53"/>
      <c r="J150" s="53"/>
      <c r="K150" s="53"/>
      <c r="L150" s="53"/>
      <c r="M150" s="53"/>
      <c r="N150" s="53"/>
      <c r="O150" s="53"/>
      <c r="P150" s="53"/>
      <c r="Q150" s="53"/>
      <c r="R150" s="53"/>
      <c r="S150" s="53"/>
      <c r="T150" s="53"/>
      <c r="U150" s="53"/>
      <c r="V150" s="53"/>
      <c r="W150" s="53"/>
      <c r="X150" s="53"/>
      <c r="Y150" s="53"/>
    </row>
    <row r="151" spans="1:25" ht="12.75" customHeight="1" x14ac:dyDescent="0.3">
      <c r="A151" s="53"/>
      <c r="B151" s="53"/>
      <c r="C151" s="53"/>
      <c r="D151" s="53"/>
      <c r="E151" s="53"/>
      <c r="F151" s="53"/>
      <c r="G151" s="53"/>
      <c r="H151" s="53"/>
      <c r="I151" s="53"/>
      <c r="J151" s="53"/>
      <c r="K151" s="53"/>
      <c r="L151" s="53"/>
      <c r="M151" s="53"/>
      <c r="N151" s="53"/>
      <c r="O151" s="53"/>
      <c r="P151" s="53"/>
      <c r="Q151" s="53"/>
      <c r="R151" s="53"/>
      <c r="S151" s="53"/>
      <c r="T151" s="53"/>
      <c r="U151" s="53"/>
      <c r="V151" s="53"/>
      <c r="W151" s="53"/>
      <c r="X151" s="53"/>
      <c r="Y151" s="53"/>
    </row>
    <row r="152" spans="1:25" ht="12.75" customHeight="1" x14ac:dyDescent="0.3">
      <c r="A152" s="53"/>
      <c r="B152" s="53"/>
      <c r="C152" s="53"/>
      <c r="D152" s="53"/>
      <c r="E152" s="53"/>
      <c r="F152" s="53"/>
      <c r="G152" s="53"/>
      <c r="H152" s="53"/>
      <c r="I152" s="53"/>
      <c r="J152" s="53"/>
      <c r="K152" s="53"/>
      <c r="L152" s="53"/>
      <c r="M152" s="53"/>
      <c r="N152" s="53"/>
      <c r="O152" s="53"/>
      <c r="P152" s="53"/>
      <c r="Q152" s="53"/>
      <c r="R152" s="53"/>
      <c r="S152" s="53"/>
      <c r="T152" s="53"/>
      <c r="U152" s="53"/>
      <c r="V152" s="53"/>
      <c r="W152" s="53"/>
      <c r="X152" s="53"/>
      <c r="Y152" s="53"/>
    </row>
    <row r="153" spans="1:25" ht="12.75" customHeight="1" x14ac:dyDescent="0.3">
      <c r="A153" s="53"/>
      <c r="B153" s="53"/>
      <c r="C153" s="53"/>
      <c r="D153" s="53"/>
      <c r="E153" s="53"/>
      <c r="F153" s="53"/>
      <c r="G153" s="53"/>
      <c r="H153" s="53"/>
      <c r="I153" s="53"/>
      <c r="J153" s="53"/>
      <c r="K153" s="53"/>
      <c r="L153" s="53"/>
      <c r="M153" s="53"/>
      <c r="N153" s="53"/>
      <c r="O153" s="53"/>
      <c r="P153" s="53"/>
      <c r="Q153" s="53"/>
      <c r="R153" s="53"/>
      <c r="S153" s="53"/>
      <c r="T153" s="53"/>
      <c r="U153" s="53"/>
      <c r="V153" s="53"/>
      <c r="W153" s="53"/>
      <c r="X153" s="53"/>
      <c r="Y153" s="53"/>
    </row>
    <row r="154" spans="1:25" ht="12.75" customHeight="1" x14ac:dyDescent="0.3">
      <c r="A154" s="53"/>
      <c r="B154" s="53"/>
      <c r="C154" s="53"/>
      <c r="D154" s="53"/>
      <c r="E154" s="53"/>
      <c r="F154" s="53"/>
      <c r="G154" s="53"/>
      <c r="H154" s="53"/>
      <c r="I154" s="53"/>
      <c r="J154" s="53"/>
      <c r="K154" s="53"/>
      <c r="L154" s="53"/>
      <c r="M154" s="53"/>
      <c r="N154" s="53"/>
      <c r="O154" s="53"/>
      <c r="P154" s="53"/>
      <c r="Q154" s="53"/>
      <c r="R154" s="53"/>
      <c r="S154" s="53"/>
      <c r="T154" s="53"/>
      <c r="U154" s="53"/>
      <c r="V154" s="53"/>
      <c r="W154" s="53"/>
      <c r="X154" s="53"/>
      <c r="Y154" s="53"/>
    </row>
    <row r="155" spans="1:25" ht="12.75" customHeight="1" x14ac:dyDescent="0.3">
      <c r="A155" s="53"/>
      <c r="B155" s="53"/>
      <c r="C155" s="53"/>
      <c r="D155" s="53"/>
      <c r="E155" s="53"/>
      <c r="F155" s="53"/>
      <c r="G155" s="53"/>
      <c r="H155" s="53"/>
      <c r="I155" s="53"/>
      <c r="J155" s="53"/>
      <c r="K155" s="53"/>
      <c r="L155" s="53"/>
      <c r="M155" s="53"/>
      <c r="N155" s="53"/>
      <c r="O155" s="53"/>
      <c r="P155" s="53"/>
      <c r="Q155" s="53"/>
      <c r="R155" s="53"/>
      <c r="S155" s="53"/>
      <c r="T155" s="53"/>
      <c r="U155" s="53"/>
      <c r="V155" s="53"/>
      <c r="W155" s="53"/>
      <c r="X155" s="53"/>
      <c r="Y155" s="53"/>
    </row>
    <row r="156" spans="1:25" ht="12.75" customHeight="1" x14ac:dyDescent="0.3">
      <c r="A156" s="53"/>
      <c r="B156" s="53"/>
      <c r="C156" s="53"/>
      <c r="D156" s="53"/>
      <c r="E156" s="53"/>
      <c r="F156" s="53"/>
      <c r="G156" s="53"/>
      <c r="H156" s="53"/>
      <c r="I156" s="53"/>
      <c r="J156" s="53"/>
      <c r="K156" s="53"/>
      <c r="L156" s="53"/>
      <c r="M156" s="53"/>
      <c r="N156" s="53"/>
      <c r="O156" s="53"/>
      <c r="P156" s="53"/>
      <c r="Q156" s="53"/>
      <c r="R156" s="53"/>
      <c r="S156" s="53"/>
      <c r="T156" s="53"/>
      <c r="U156" s="53"/>
      <c r="V156" s="53"/>
      <c r="W156" s="53"/>
      <c r="X156" s="53"/>
      <c r="Y156" s="53"/>
    </row>
    <row r="157" spans="1:25" ht="12.75" customHeight="1" x14ac:dyDescent="0.3">
      <c r="A157" s="53"/>
      <c r="B157" s="53"/>
      <c r="C157" s="53"/>
      <c r="D157" s="53"/>
      <c r="E157" s="53"/>
      <c r="F157" s="53"/>
      <c r="G157" s="53"/>
      <c r="H157" s="53"/>
      <c r="I157" s="53"/>
      <c r="J157" s="53"/>
      <c r="K157" s="53"/>
      <c r="L157" s="53"/>
      <c r="M157" s="53"/>
      <c r="N157" s="53"/>
      <c r="O157" s="53"/>
      <c r="P157" s="53"/>
      <c r="Q157" s="53"/>
      <c r="R157" s="53"/>
      <c r="S157" s="53"/>
      <c r="T157" s="53"/>
      <c r="U157" s="53"/>
      <c r="V157" s="53"/>
      <c r="W157" s="53"/>
      <c r="X157" s="53"/>
      <c r="Y157" s="53"/>
    </row>
    <row r="158" spans="1:25" ht="12.75" customHeight="1" x14ac:dyDescent="0.3">
      <c r="A158" s="53"/>
      <c r="B158" s="53"/>
      <c r="C158" s="53"/>
      <c r="D158" s="53"/>
      <c r="E158" s="53"/>
      <c r="F158" s="53"/>
      <c r="G158" s="53"/>
      <c r="H158" s="53"/>
      <c r="I158" s="53"/>
      <c r="J158" s="53"/>
      <c r="K158" s="53"/>
      <c r="L158" s="53"/>
      <c r="M158" s="53"/>
      <c r="N158" s="53"/>
      <c r="O158" s="53"/>
      <c r="P158" s="53"/>
      <c r="Q158" s="53"/>
      <c r="R158" s="53"/>
      <c r="S158" s="53"/>
      <c r="T158" s="53"/>
      <c r="U158" s="53"/>
      <c r="V158" s="53"/>
      <c r="W158" s="53"/>
      <c r="X158" s="53"/>
      <c r="Y158" s="53"/>
    </row>
    <row r="159" spans="1:25" ht="12.75" customHeight="1" x14ac:dyDescent="0.3">
      <c r="A159" s="53"/>
      <c r="B159" s="53"/>
      <c r="C159" s="53"/>
      <c r="D159" s="53"/>
      <c r="E159" s="53"/>
      <c r="F159" s="53"/>
      <c r="G159" s="53"/>
      <c r="H159" s="53"/>
      <c r="I159" s="53"/>
      <c r="J159" s="53"/>
      <c r="K159" s="53"/>
      <c r="L159" s="53"/>
      <c r="M159" s="53"/>
      <c r="N159" s="53"/>
      <c r="O159" s="53"/>
      <c r="P159" s="53"/>
      <c r="Q159" s="53"/>
      <c r="R159" s="53"/>
      <c r="S159" s="53"/>
      <c r="T159" s="53"/>
      <c r="U159" s="53"/>
      <c r="V159" s="53"/>
      <c r="W159" s="53"/>
      <c r="X159" s="53"/>
      <c r="Y159" s="53"/>
    </row>
    <row r="160" spans="1:25" ht="12.75" customHeight="1" x14ac:dyDescent="0.3">
      <c r="A160" s="53"/>
      <c r="B160" s="53"/>
      <c r="C160" s="53"/>
      <c r="D160" s="53"/>
      <c r="E160" s="53"/>
      <c r="F160" s="53"/>
      <c r="G160" s="53"/>
      <c r="H160" s="53"/>
      <c r="I160" s="53"/>
      <c r="J160" s="53"/>
      <c r="K160" s="53"/>
      <c r="L160" s="53"/>
      <c r="M160" s="53"/>
      <c r="N160" s="53"/>
      <c r="O160" s="53"/>
      <c r="P160" s="53"/>
      <c r="Q160" s="53"/>
      <c r="R160" s="53"/>
      <c r="S160" s="53"/>
      <c r="T160" s="53"/>
      <c r="U160" s="53"/>
      <c r="V160" s="53"/>
      <c r="W160" s="53"/>
      <c r="X160" s="53"/>
      <c r="Y160" s="53"/>
    </row>
    <row r="161" spans="1:25" ht="12.75" customHeight="1" x14ac:dyDescent="0.3">
      <c r="A161" s="53"/>
      <c r="B161" s="53"/>
      <c r="C161" s="53"/>
      <c r="D161" s="53"/>
      <c r="E161" s="53"/>
      <c r="F161" s="53"/>
      <c r="G161" s="53"/>
      <c r="H161" s="53"/>
      <c r="I161" s="53"/>
      <c r="J161" s="53"/>
      <c r="K161" s="53"/>
      <c r="L161" s="53"/>
      <c r="M161" s="53"/>
      <c r="N161" s="53"/>
      <c r="O161" s="53"/>
      <c r="P161" s="53"/>
      <c r="Q161" s="53"/>
      <c r="R161" s="53"/>
      <c r="S161" s="53"/>
      <c r="T161" s="53"/>
      <c r="U161" s="53"/>
      <c r="V161" s="53"/>
      <c r="W161" s="53"/>
      <c r="X161" s="53"/>
      <c r="Y161" s="53"/>
    </row>
    <row r="162" spans="1:25" ht="12.75" customHeight="1" x14ac:dyDescent="0.3">
      <c r="A162" s="53"/>
      <c r="B162" s="53"/>
      <c r="C162" s="53"/>
      <c r="D162" s="53"/>
      <c r="E162" s="53"/>
      <c r="F162" s="53"/>
      <c r="G162" s="53"/>
      <c r="H162" s="53"/>
      <c r="I162" s="53"/>
      <c r="J162" s="53"/>
      <c r="K162" s="53"/>
      <c r="L162" s="53"/>
      <c r="M162" s="53"/>
      <c r="N162" s="53"/>
      <c r="O162" s="53"/>
      <c r="P162" s="53"/>
      <c r="Q162" s="53"/>
      <c r="R162" s="53"/>
      <c r="S162" s="53"/>
      <c r="T162" s="53"/>
      <c r="U162" s="53"/>
      <c r="V162" s="53"/>
      <c r="W162" s="53"/>
      <c r="X162" s="53"/>
      <c r="Y162" s="53"/>
    </row>
    <row r="163" spans="1:25" ht="12.75" customHeight="1" x14ac:dyDescent="0.3">
      <c r="A163" s="53"/>
      <c r="B163" s="53"/>
      <c r="C163" s="53"/>
      <c r="D163" s="53"/>
      <c r="E163" s="53"/>
      <c r="F163" s="53"/>
      <c r="G163" s="53"/>
      <c r="H163" s="53"/>
      <c r="I163" s="53"/>
      <c r="J163" s="53"/>
      <c r="K163" s="53"/>
      <c r="L163" s="53"/>
      <c r="M163" s="53"/>
      <c r="N163" s="53"/>
      <c r="O163" s="53"/>
      <c r="P163" s="53"/>
      <c r="Q163" s="53"/>
      <c r="R163" s="53"/>
      <c r="S163" s="53"/>
      <c r="T163" s="53"/>
      <c r="U163" s="53"/>
      <c r="V163" s="53"/>
      <c r="W163" s="53"/>
      <c r="X163" s="53"/>
      <c r="Y163" s="53"/>
    </row>
    <row r="164" spans="1:25" ht="12.75" customHeight="1" x14ac:dyDescent="0.3">
      <c r="A164" s="53"/>
      <c r="B164" s="53"/>
      <c r="C164" s="53"/>
      <c r="D164" s="53"/>
      <c r="E164" s="53"/>
      <c r="F164" s="53"/>
      <c r="G164" s="53"/>
      <c r="H164" s="53"/>
      <c r="I164" s="53"/>
      <c r="J164" s="53"/>
      <c r="K164" s="53"/>
      <c r="L164" s="53"/>
      <c r="M164" s="53"/>
      <c r="N164" s="53"/>
      <c r="O164" s="53"/>
      <c r="P164" s="53"/>
      <c r="Q164" s="53"/>
      <c r="R164" s="53"/>
      <c r="S164" s="53"/>
      <c r="T164" s="53"/>
      <c r="U164" s="53"/>
      <c r="V164" s="53"/>
      <c r="W164" s="53"/>
      <c r="X164" s="53"/>
      <c r="Y164" s="53"/>
    </row>
    <row r="165" spans="1:25" ht="12.75" customHeight="1" x14ac:dyDescent="0.3">
      <c r="A165" s="53"/>
      <c r="B165" s="53"/>
      <c r="C165" s="53"/>
      <c r="D165" s="53"/>
      <c r="E165" s="53"/>
      <c r="F165" s="53"/>
      <c r="G165" s="53"/>
      <c r="H165" s="53"/>
      <c r="I165" s="53"/>
      <c r="J165" s="53"/>
      <c r="K165" s="53"/>
      <c r="L165" s="53"/>
      <c r="M165" s="53"/>
      <c r="N165" s="53"/>
      <c r="O165" s="53"/>
      <c r="P165" s="53"/>
      <c r="Q165" s="53"/>
      <c r="R165" s="53"/>
      <c r="S165" s="53"/>
      <c r="T165" s="53"/>
      <c r="U165" s="53"/>
      <c r="V165" s="53"/>
      <c r="W165" s="53"/>
      <c r="X165" s="53"/>
      <c r="Y165" s="53"/>
    </row>
    <row r="166" spans="1:25" ht="12.75" customHeight="1" x14ac:dyDescent="0.3">
      <c r="A166" s="53"/>
      <c r="B166" s="53"/>
      <c r="C166" s="53"/>
      <c r="D166" s="53"/>
      <c r="E166" s="53"/>
      <c r="F166" s="53"/>
      <c r="G166" s="53"/>
      <c r="H166" s="53"/>
      <c r="I166" s="53"/>
      <c r="J166" s="53"/>
      <c r="K166" s="53"/>
      <c r="L166" s="53"/>
      <c r="M166" s="53"/>
      <c r="N166" s="53"/>
      <c r="O166" s="53"/>
      <c r="P166" s="53"/>
      <c r="Q166" s="53"/>
      <c r="R166" s="53"/>
      <c r="S166" s="53"/>
      <c r="T166" s="53"/>
      <c r="U166" s="53"/>
      <c r="V166" s="53"/>
      <c r="W166" s="53"/>
      <c r="X166" s="53"/>
      <c r="Y166" s="53"/>
    </row>
    <row r="167" spans="1:25" ht="12.75" customHeight="1" x14ac:dyDescent="0.3">
      <c r="A167" s="53"/>
      <c r="B167" s="53"/>
      <c r="C167" s="53"/>
      <c r="D167" s="53"/>
      <c r="E167" s="53"/>
      <c r="F167" s="53"/>
      <c r="G167" s="53"/>
      <c r="H167" s="53"/>
      <c r="I167" s="53"/>
      <c r="J167" s="53"/>
      <c r="K167" s="53"/>
      <c r="L167" s="53"/>
      <c r="M167" s="53"/>
      <c r="N167" s="53"/>
      <c r="O167" s="53"/>
      <c r="P167" s="53"/>
      <c r="Q167" s="53"/>
      <c r="R167" s="53"/>
      <c r="S167" s="53"/>
      <c r="T167" s="53"/>
      <c r="U167" s="53"/>
      <c r="V167" s="53"/>
      <c r="W167" s="53"/>
      <c r="X167" s="53"/>
      <c r="Y167" s="53"/>
    </row>
    <row r="168" spans="1:25" ht="12.75" customHeight="1" x14ac:dyDescent="0.3">
      <c r="A168" s="53"/>
      <c r="B168" s="53"/>
      <c r="C168" s="53"/>
      <c r="D168" s="53"/>
      <c r="E168" s="53"/>
      <c r="F168" s="53"/>
      <c r="G168" s="53"/>
      <c r="H168" s="53"/>
      <c r="I168" s="53"/>
      <c r="J168" s="53"/>
      <c r="K168" s="53"/>
      <c r="L168" s="53"/>
      <c r="M168" s="53"/>
      <c r="N168" s="53"/>
      <c r="O168" s="53"/>
      <c r="P168" s="53"/>
      <c r="Q168" s="53"/>
      <c r="R168" s="53"/>
      <c r="S168" s="53"/>
      <c r="T168" s="53"/>
      <c r="U168" s="53"/>
      <c r="V168" s="53"/>
      <c r="W168" s="53"/>
      <c r="X168" s="53"/>
      <c r="Y168" s="53"/>
    </row>
    <row r="169" spans="1:25" ht="12.75" customHeight="1" x14ac:dyDescent="0.3">
      <c r="A169" s="53"/>
      <c r="B169" s="53"/>
      <c r="C169" s="53"/>
      <c r="D169" s="53"/>
      <c r="E169" s="53"/>
      <c r="F169" s="53"/>
      <c r="G169" s="53"/>
      <c r="H169" s="53"/>
      <c r="I169" s="53"/>
      <c r="J169" s="53"/>
      <c r="K169" s="53"/>
      <c r="L169" s="53"/>
      <c r="M169" s="53"/>
      <c r="N169" s="53"/>
      <c r="O169" s="53"/>
      <c r="P169" s="53"/>
      <c r="Q169" s="53"/>
      <c r="R169" s="53"/>
      <c r="S169" s="53"/>
      <c r="T169" s="53"/>
      <c r="U169" s="53"/>
      <c r="V169" s="53"/>
      <c r="W169" s="53"/>
      <c r="X169" s="53"/>
      <c r="Y169" s="53"/>
    </row>
    <row r="170" spans="1:25" ht="12.75" customHeight="1" x14ac:dyDescent="0.3">
      <c r="A170" s="53"/>
      <c r="B170" s="53"/>
      <c r="C170" s="53"/>
      <c r="D170" s="53"/>
      <c r="E170" s="53"/>
      <c r="F170" s="53"/>
      <c r="G170" s="53"/>
      <c r="H170" s="53"/>
      <c r="I170" s="53"/>
      <c r="J170" s="53"/>
      <c r="K170" s="53"/>
      <c r="L170" s="53"/>
      <c r="M170" s="53"/>
      <c r="N170" s="53"/>
      <c r="O170" s="53"/>
      <c r="P170" s="53"/>
      <c r="Q170" s="53"/>
      <c r="R170" s="53"/>
      <c r="S170" s="53"/>
      <c r="T170" s="53"/>
      <c r="U170" s="53"/>
      <c r="V170" s="53"/>
      <c r="W170" s="53"/>
      <c r="X170" s="53"/>
      <c r="Y170" s="53"/>
    </row>
    <row r="171" spans="1:25" ht="12.75" customHeight="1" x14ac:dyDescent="0.3">
      <c r="A171" s="53"/>
      <c r="B171" s="53"/>
      <c r="C171" s="53"/>
      <c r="D171" s="53"/>
      <c r="E171" s="53"/>
      <c r="F171" s="53"/>
      <c r="G171" s="53"/>
      <c r="H171" s="53"/>
      <c r="I171" s="53"/>
      <c r="J171" s="53"/>
      <c r="K171" s="53"/>
      <c r="L171" s="53"/>
      <c r="M171" s="53"/>
      <c r="N171" s="53"/>
      <c r="O171" s="53"/>
      <c r="P171" s="53"/>
      <c r="Q171" s="53"/>
      <c r="R171" s="53"/>
      <c r="S171" s="53"/>
      <c r="T171" s="53"/>
      <c r="U171" s="53"/>
      <c r="V171" s="53"/>
      <c r="W171" s="53"/>
      <c r="X171" s="53"/>
      <c r="Y171" s="53"/>
    </row>
    <row r="172" spans="1:25" ht="12.75" customHeight="1" x14ac:dyDescent="0.3">
      <c r="A172" s="53"/>
      <c r="B172" s="53"/>
      <c r="C172" s="53"/>
      <c r="D172" s="53"/>
      <c r="E172" s="53"/>
      <c r="F172" s="53"/>
      <c r="G172" s="53"/>
      <c r="H172" s="53"/>
      <c r="I172" s="53"/>
      <c r="J172" s="53"/>
      <c r="K172" s="53"/>
      <c r="L172" s="53"/>
      <c r="M172" s="53"/>
      <c r="N172" s="53"/>
      <c r="O172" s="53"/>
      <c r="P172" s="53"/>
      <c r="Q172" s="53"/>
      <c r="R172" s="53"/>
      <c r="S172" s="53"/>
      <c r="T172" s="53"/>
      <c r="U172" s="53"/>
      <c r="V172" s="53"/>
      <c r="W172" s="53"/>
      <c r="X172" s="53"/>
      <c r="Y172" s="53"/>
    </row>
    <row r="173" spans="1:25" ht="12.75" customHeight="1" x14ac:dyDescent="0.3">
      <c r="A173" s="53"/>
      <c r="B173" s="53"/>
      <c r="C173" s="53"/>
      <c r="D173" s="53"/>
      <c r="E173" s="53"/>
      <c r="F173" s="53"/>
      <c r="G173" s="53"/>
      <c r="H173" s="53"/>
      <c r="I173" s="53"/>
      <c r="J173" s="53"/>
      <c r="K173" s="53"/>
      <c r="L173" s="53"/>
      <c r="M173" s="53"/>
      <c r="N173" s="53"/>
      <c r="O173" s="53"/>
      <c r="P173" s="53"/>
      <c r="Q173" s="53"/>
      <c r="R173" s="53"/>
      <c r="S173" s="53"/>
      <c r="T173" s="53"/>
      <c r="U173" s="53"/>
      <c r="V173" s="53"/>
      <c r="W173" s="53"/>
      <c r="X173" s="53"/>
      <c r="Y173" s="53"/>
    </row>
    <row r="174" spans="1:25" ht="12.75" customHeight="1" x14ac:dyDescent="0.3">
      <c r="A174" s="53"/>
      <c r="B174" s="53"/>
      <c r="C174" s="53"/>
      <c r="D174" s="53"/>
      <c r="E174" s="53"/>
      <c r="F174" s="53"/>
      <c r="G174" s="53"/>
      <c r="H174" s="53"/>
      <c r="I174" s="53"/>
      <c r="J174" s="53"/>
      <c r="K174" s="53"/>
      <c r="L174" s="53"/>
      <c r="M174" s="53"/>
      <c r="N174" s="53"/>
      <c r="O174" s="53"/>
      <c r="P174" s="53"/>
      <c r="Q174" s="53"/>
      <c r="R174" s="53"/>
      <c r="S174" s="53"/>
      <c r="T174" s="53"/>
      <c r="U174" s="53"/>
      <c r="V174" s="53"/>
      <c r="W174" s="53"/>
      <c r="X174" s="53"/>
      <c r="Y174" s="53"/>
    </row>
    <row r="175" spans="1:25" ht="12.75" customHeight="1" x14ac:dyDescent="0.3">
      <c r="A175" s="53"/>
      <c r="B175" s="53"/>
      <c r="C175" s="53"/>
      <c r="D175" s="53"/>
      <c r="E175" s="53"/>
      <c r="F175" s="53"/>
      <c r="G175" s="53"/>
      <c r="H175" s="53"/>
      <c r="I175" s="53"/>
      <c r="J175" s="53"/>
      <c r="K175" s="53"/>
      <c r="L175" s="53"/>
      <c r="M175" s="53"/>
      <c r="N175" s="53"/>
      <c r="O175" s="53"/>
      <c r="P175" s="53"/>
      <c r="Q175" s="53"/>
      <c r="R175" s="53"/>
      <c r="S175" s="53"/>
      <c r="T175" s="53"/>
      <c r="U175" s="53"/>
      <c r="V175" s="53"/>
      <c r="W175" s="53"/>
      <c r="X175" s="53"/>
      <c r="Y175" s="53"/>
    </row>
    <row r="176" spans="1:25" ht="12.75" customHeight="1" x14ac:dyDescent="0.3">
      <c r="A176" s="53"/>
      <c r="B176" s="53"/>
      <c r="C176" s="53"/>
      <c r="D176" s="53"/>
      <c r="E176" s="53"/>
      <c r="F176" s="53"/>
      <c r="G176" s="53"/>
      <c r="H176" s="53"/>
      <c r="I176" s="53"/>
      <c r="J176" s="53"/>
      <c r="K176" s="53"/>
      <c r="L176" s="53"/>
      <c r="M176" s="53"/>
      <c r="N176" s="53"/>
      <c r="O176" s="53"/>
      <c r="P176" s="53"/>
      <c r="Q176" s="53"/>
      <c r="R176" s="53"/>
      <c r="S176" s="53"/>
      <c r="T176" s="53"/>
      <c r="U176" s="53"/>
      <c r="V176" s="53"/>
      <c r="W176" s="53"/>
      <c r="X176" s="53"/>
      <c r="Y176" s="53"/>
    </row>
    <row r="177" spans="1:25" ht="12.75" customHeight="1" x14ac:dyDescent="0.3">
      <c r="A177" s="53"/>
      <c r="B177" s="53"/>
      <c r="C177" s="53"/>
      <c r="D177" s="53"/>
      <c r="E177" s="53"/>
      <c r="F177" s="53"/>
      <c r="G177" s="53"/>
      <c r="H177" s="53"/>
      <c r="I177" s="53"/>
      <c r="J177" s="53"/>
      <c r="K177" s="53"/>
      <c r="L177" s="53"/>
      <c r="M177" s="53"/>
      <c r="N177" s="53"/>
      <c r="O177" s="53"/>
      <c r="P177" s="53"/>
      <c r="Q177" s="53"/>
      <c r="R177" s="53"/>
      <c r="S177" s="53"/>
      <c r="T177" s="53"/>
      <c r="U177" s="53"/>
      <c r="V177" s="53"/>
      <c r="W177" s="53"/>
      <c r="X177" s="53"/>
      <c r="Y177" s="53"/>
    </row>
    <row r="178" spans="1:25" ht="12.75" customHeight="1" x14ac:dyDescent="0.3">
      <c r="A178" s="53"/>
      <c r="B178" s="53"/>
      <c r="C178" s="53"/>
      <c r="D178" s="53"/>
      <c r="E178" s="53"/>
      <c r="F178" s="53"/>
      <c r="G178" s="53"/>
      <c r="H178" s="53"/>
      <c r="I178" s="53"/>
      <c r="J178" s="53"/>
      <c r="K178" s="53"/>
      <c r="L178" s="53"/>
      <c r="M178" s="53"/>
      <c r="N178" s="53"/>
      <c r="O178" s="53"/>
      <c r="P178" s="53"/>
      <c r="Q178" s="53"/>
      <c r="R178" s="53"/>
      <c r="S178" s="53"/>
      <c r="T178" s="53"/>
      <c r="U178" s="53"/>
      <c r="V178" s="53"/>
      <c r="W178" s="53"/>
      <c r="X178" s="53"/>
      <c r="Y178" s="53"/>
    </row>
    <row r="179" spans="1:25" ht="12.75" customHeight="1" x14ac:dyDescent="0.3">
      <c r="A179" s="53"/>
      <c r="B179" s="53"/>
      <c r="C179" s="53"/>
      <c r="D179" s="53"/>
      <c r="E179" s="53"/>
      <c r="F179" s="53"/>
      <c r="G179" s="53"/>
      <c r="H179" s="53"/>
      <c r="I179" s="53"/>
      <c r="J179" s="53"/>
      <c r="K179" s="53"/>
      <c r="L179" s="53"/>
      <c r="M179" s="53"/>
      <c r="N179" s="53"/>
      <c r="O179" s="53"/>
      <c r="P179" s="53"/>
      <c r="Q179" s="53"/>
      <c r="R179" s="53"/>
      <c r="S179" s="53"/>
      <c r="T179" s="53"/>
      <c r="U179" s="53"/>
      <c r="V179" s="53"/>
      <c r="W179" s="53"/>
      <c r="X179" s="53"/>
      <c r="Y179" s="53"/>
    </row>
    <row r="180" spans="1:25" ht="12.75" customHeight="1" x14ac:dyDescent="0.3">
      <c r="A180" s="53"/>
      <c r="B180" s="53"/>
      <c r="C180" s="53"/>
      <c r="D180" s="53"/>
      <c r="E180" s="53"/>
      <c r="F180" s="53"/>
      <c r="G180" s="53"/>
      <c r="H180" s="53"/>
      <c r="I180" s="53"/>
      <c r="J180" s="53"/>
      <c r="K180" s="53"/>
      <c r="L180" s="53"/>
      <c r="M180" s="53"/>
      <c r="N180" s="53"/>
      <c r="O180" s="53"/>
      <c r="P180" s="53"/>
      <c r="Q180" s="53"/>
      <c r="R180" s="53"/>
      <c r="S180" s="53"/>
      <c r="T180" s="53"/>
      <c r="U180" s="53"/>
      <c r="V180" s="53"/>
      <c r="W180" s="53"/>
      <c r="X180" s="53"/>
      <c r="Y180" s="53"/>
    </row>
    <row r="181" spans="1:25" ht="12.75" customHeight="1" x14ac:dyDescent="0.3">
      <c r="A181" s="53"/>
      <c r="B181" s="53"/>
      <c r="C181" s="53"/>
      <c r="D181" s="53"/>
      <c r="E181" s="53"/>
      <c r="F181" s="53"/>
      <c r="G181" s="53"/>
      <c r="H181" s="53"/>
      <c r="I181" s="53"/>
      <c r="J181" s="53"/>
      <c r="K181" s="53"/>
      <c r="L181" s="53"/>
      <c r="M181" s="53"/>
      <c r="N181" s="53"/>
      <c r="O181" s="53"/>
      <c r="P181" s="53"/>
      <c r="Q181" s="53"/>
      <c r="R181" s="53"/>
      <c r="S181" s="53"/>
      <c r="T181" s="53"/>
      <c r="U181" s="53"/>
      <c r="V181" s="53"/>
      <c r="W181" s="53"/>
      <c r="X181" s="53"/>
      <c r="Y181" s="53"/>
    </row>
    <row r="182" spans="1:25" ht="12.75" customHeight="1" x14ac:dyDescent="0.3">
      <c r="A182" s="53"/>
      <c r="B182" s="53"/>
      <c r="C182" s="53"/>
      <c r="D182" s="53"/>
      <c r="E182" s="53"/>
      <c r="F182" s="53"/>
      <c r="G182" s="53"/>
      <c r="H182" s="53"/>
      <c r="I182" s="53"/>
      <c r="J182" s="53"/>
      <c r="K182" s="53"/>
      <c r="L182" s="53"/>
      <c r="M182" s="53"/>
      <c r="N182" s="53"/>
      <c r="O182" s="53"/>
      <c r="P182" s="53"/>
      <c r="Q182" s="53"/>
      <c r="R182" s="53"/>
      <c r="S182" s="53"/>
      <c r="T182" s="53"/>
      <c r="U182" s="53"/>
      <c r="V182" s="53"/>
      <c r="W182" s="53"/>
      <c r="X182" s="53"/>
      <c r="Y182" s="53"/>
    </row>
    <row r="183" spans="1:25" ht="12.75" customHeight="1" x14ac:dyDescent="0.3">
      <c r="A183" s="53"/>
      <c r="B183" s="53"/>
      <c r="C183" s="53"/>
      <c r="D183" s="53"/>
      <c r="E183" s="53"/>
      <c r="F183" s="53"/>
      <c r="G183" s="53"/>
      <c r="H183" s="53"/>
      <c r="I183" s="53"/>
      <c r="J183" s="53"/>
      <c r="K183" s="53"/>
      <c r="L183" s="53"/>
      <c r="M183" s="53"/>
      <c r="N183" s="53"/>
      <c r="O183" s="53"/>
      <c r="P183" s="53"/>
      <c r="Q183" s="53"/>
      <c r="R183" s="53"/>
      <c r="S183" s="53"/>
      <c r="T183" s="53"/>
      <c r="U183" s="53"/>
      <c r="V183" s="53"/>
      <c r="W183" s="53"/>
      <c r="X183" s="53"/>
      <c r="Y183" s="53"/>
    </row>
    <row r="184" spans="1:25" ht="12.75" customHeight="1" x14ac:dyDescent="0.3">
      <c r="A184" s="53"/>
      <c r="B184" s="53"/>
      <c r="C184" s="53"/>
      <c r="D184" s="53"/>
      <c r="E184" s="53"/>
      <c r="F184" s="53"/>
      <c r="G184" s="53"/>
      <c r="H184" s="53"/>
      <c r="I184" s="53"/>
      <c r="J184" s="53"/>
      <c r="K184" s="53"/>
      <c r="L184" s="53"/>
      <c r="M184" s="53"/>
      <c r="N184" s="53"/>
      <c r="O184" s="53"/>
      <c r="P184" s="53"/>
      <c r="Q184" s="53"/>
      <c r="R184" s="53"/>
      <c r="S184" s="53"/>
      <c r="T184" s="53"/>
      <c r="U184" s="53"/>
      <c r="V184" s="53"/>
      <c r="W184" s="53"/>
      <c r="X184" s="53"/>
      <c r="Y184" s="53"/>
    </row>
    <row r="185" spans="1:25" ht="12.75" customHeight="1" x14ac:dyDescent="0.3">
      <c r="A185" s="53"/>
      <c r="B185" s="53"/>
      <c r="C185" s="53"/>
      <c r="D185" s="53"/>
      <c r="E185" s="53"/>
      <c r="F185" s="53"/>
      <c r="G185" s="53"/>
      <c r="H185" s="53"/>
      <c r="I185" s="53"/>
      <c r="J185" s="53"/>
      <c r="K185" s="53"/>
      <c r="L185" s="53"/>
      <c r="M185" s="53"/>
      <c r="N185" s="53"/>
      <c r="O185" s="53"/>
      <c r="P185" s="53"/>
      <c r="Q185" s="53"/>
      <c r="R185" s="53"/>
      <c r="S185" s="53"/>
      <c r="T185" s="53"/>
      <c r="U185" s="53"/>
      <c r="V185" s="53"/>
      <c r="W185" s="53"/>
      <c r="X185" s="53"/>
      <c r="Y185" s="53"/>
    </row>
    <row r="186" spans="1:25" ht="12.75" customHeight="1" x14ac:dyDescent="0.3">
      <c r="A186" s="53"/>
      <c r="B186" s="53"/>
      <c r="C186" s="53"/>
      <c r="D186" s="53"/>
      <c r="E186" s="53"/>
      <c r="F186" s="53"/>
      <c r="G186" s="53"/>
      <c r="H186" s="53"/>
      <c r="I186" s="53"/>
      <c r="J186" s="53"/>
      <c r="K186" s="53"/>
      <c r="L186" s="53"/>
      <c r="M186" s="53"/>
      <c r="N186" s="53"/>
      <c r="O186" s="53"/>
      <c r="P186" s="53"/>
      <c r="Q186" s="53"/>
      <c r="R186" s="53"/>
      <c r="S186" s="53"/>
      <c r="T186" s="53"/>
      <c r="U186" s="53"/>
      <c r="V186" s="53"/>
      <c r="W186" s="53"/>
      <c r="X186" s="53"/>
      <c r="Y186" s="53"/>
    </row>
    <row r="187" spans="1:25" ht="12.75" customHeight="1" x14ac:dyDescent="0.3">
      <c r="A187" s="53"/>
      <c r="B187" s="53"/>
      <c r="C187" s="53"/>
      <c r="D187" s="53"/>
      <c r="E187" s="53"/>
      <c r="F187" s="53"/>
      <c r="G187" s="53"/>
      <c r="H187" s="53"/>
      <c r="I187" s="53"/>
      <c r="J187" s="53"/>
      <c r="K187" s="53"/>
      <c r="L187" s="53"/>
      <c r="M187" s="53"/>
      <c r="N187" s="53"/>
      <c r="O187" s="53"/>
      <c r="P187" s="53"/>
      <c r="Q187" s="53"/>
      <c r="R187" s="53"/>
      <c r="S187" s="53"/>
      <c r="T187" s="53"/>
      <c r="U187" s="53"/>
      <c r="V187" s="53"/>
      <c r="W187" s="53"/>
      <c r="X187" s="53"/>
      <c r="Y187" s="53"/>
    </row>
    <row r="188" spans="1:25" ht="12.75" customHeight="1" x14ac:dyDescent="0.3">
      <c r="A188" s="53"/>
      <c r="B188" s="53"/>
      <c r="C188" s="53"/>
      <c r="D188" s="53"/>
      <c r="E188" s="53"/>
      <c r="F188" s="53"/>
      <c r="G188" s="53"/>
      <c r="H188" s="53"/>
      <c r="I188" s="53"/>
      <c r="J188" s="53"/>
      <c r="K188" s="53"/>
      <c r="L188" s="53"/>
      <c r="M188" s="53"/>
      <c r="N188" s="53"/>
      <c r="O188" s="53"/>
      <c r="P188" s="53"/>
      <c r="Q188" s="53"/>
      <c r="R188" s="53"/>
      <c r="S188" s="53"/>
      <c r="T188" s="53"/>
      <c r="U188" s="53"/>
      <c r="V188" s="53"/>
      <c r="W188" s="53"/>
      <c r="X188" s="53"/>
      <c r="Y188" s="53"/>
    </row>
    <row r="189" spans="1:25" ht="12.75" customHeight="1" x14ac:dyDescent="0.3">
      <c r="A189" s="53"/>
      <c r="B189" s="53"/>
      <c r="C189" s="53"/>
      <c r="D189" s="53"/>
      <c r="E189" s="53"/>
      <c r="F189" s="53"/>
      <c r="G189" s="53"/>
      <c r="H189" s="53"/>
      <c r="I189" s="53"/>
      <c r="J189" s="53"/>
      <c r="K189" s="53"/>
      <c r="L189" s="53"/>
      <c r="M189" s="53"/>
      <c r="N189" s="53"/>
      <c r="O189" s="53"/>
      <c r="P189" s="53"/>
      <c r="Q189" s="53"/>
      <c r="R189" s="53"/>
      <c r="S189" s="53"/>
      <c r="T189" s="53"/>
      <c r="U189" s="53"/>
      <c r="V189" s="53"/>
      <c r="W189" s="53"/>
      <c r="X189" s="53"/>
      <c r="Y189" s="53"/>
    </row>
    <row r="190" spans="1:25" ht="12.75" customHeight="1" x14ac:dyDescent="0.3">
      <c r="A190" s="53"/>
      <c r="B190" s="53"/>
      <c r="C190" s="53"/>
      <c r="D190" s="53"/>
      <c r="E190" s="53"/>
      <c r="F190" s="53"/>
      <c r="G190" s="53"/>
      <c r="H190" s="53"/>
      <c r="I190" s="53"/>
      <c r="J190" s="53"/>
      <c r="K190" s="53"/>
      <c r="L190" s="53"/>
      <c r="M190" s="53"/>
      <c r="N190" s="53"/>
      <c r="O190" s="53"/>
      <c r="P190" s="53"/>
      <c r="Q190" s="53"/>
      <c r="R190" s="53"/>
      <c r="S190" s="53"/>
      <c r="T190" s="53"/>
      <c r="U190" s="53"/>
      <c r="V190" s="53"/>
      <c r="W190" s="53"/>
      <c r="X190" s="53"/>
      <c r="Y190" s="53"/>
    </row>
    <row r="191" spans="1:25" ht="12.75" customHeight="1" x14ac:dyDescent="0.3">
      <c r="A191" s="53"/>
      <c r="B191" s="53"/>
      <c r="C191" s="53"/>
      <c r="D191" s="53"/>
      <c r="E191" s="53"/>
      <c r="F191" s="53"/>
      <c r="G191" s="53"/>
      <c r="H191" s="53"/>
      <c r="I191" s="53"/>
      <c r="J191" s="53"/>
      <c r="K191" s="53"/>
      <c r="L191" s="53"/>
      <c r="M191" s="53"/>
      <c r="N191" s="53"/>
      <c r="O191" s="53"/>
      <c r="P191" s="53"/>
      <c r="Q191" s="53"/>
      <c r="R191" s="53"/>
      <c r="S191" s="53"/>
      <c r="T191" s="53"/>
      <c r="U191" s="53"/>
      <c r="V191" s="53"/>
      <c r="W191" s="53"/>
      <c r="X191" s="53"/>
      <c r="Y191" s="53"/>
    </row>
    <row r="192" spans="1:25" ht="12.75" customHeight="1" x14ac:dyDescent="0.3">
      <c r="A192" s="53"/>
      <c r="B192" s="53"/>
      <c r="C192" s="53"/>
      <c r="D192" s="53"/>
      <c r="E192" s="53"/>
      <c r="F192" s="53"/>
      <c r="G192" s="53"/>
      <c r="H192" s="53"/>
      <c r="I192" s="53"/>
      <c r="J192" s="53"/>
      <c r="K192" s="53"/>
      <c r="L192" s="53"/>
      <c r="M192" s="53"/>
      <c r="N192" s="53"/>
      <c r="O192" s="53"/>
      <c r="P192" s="53"/>
      <c r="Q192" s="53"/>
      <c r="R192" s="53"/>
      <c r="S192" s="53"/>
      <c r="T192" s="53"/>
      <c r="U192" s="53"/>
      <c r="V192" s="53"/>
      <c r="W192" s="53"/>
      <c r="X192" s="53"/>
      <c r="Y192" s="53"/>
    </row>
    <row r="193" spans="1:25" ht="12.75" customHeight="1" x14ac:dyDescent="0.3">
      <c r="A193" s="53"/>
      <c r="B193" s="53"/>
      <c r="C193" s="53"/>
      <c r="D193" s="53"/>
      <c r="E193" s="53"/>
      <c r="F193" s="53"/>
      <c r="G193" s="53"/>
      <c r="H193" s="53"/>
      <c r="I193" s="53"/>
      <c r="J193" s="53"/>
      <c r="K193" s="53"/>
      <c r="L193" s="53"/>
      <c r="M193" s="53"/>
      <c r="N193" s="53"/>
      <c r="O193" s="53"/>
      <c r="P193" s="53"/>
      <c r="Q193" s="53"/>
      <c r="R193" s="53"/>
      <c r="S193" s="53"/>
      <c r="T193" s="53"/>
      <c r="U193" s="53"/>
      <c r="V193" s="53"/>
      <c r="W193" s="53"/>
      <c r="X193" s="53"/>
      <c r="Y193" s="53"/>
    </row>
    <row r="194" spans="1:25" ht="12.75" customHeight="1" x14ac:dyDescent="0.3">
      <c r="A194" s="53"/>
      <c r="B194" s="53"/>
      <c r="C194" s="53"/>
      <c r="D194" s="53"/>
      <c r="E194" s="53"/>
      <c r="F194" s="53"/>
      <c r="G194" s="53"/>
      <c r="H194" s="53"/>
      <c r="I194" s="53"/>
      <c r="J194" s="53"/>
      <c r="K194" s="53"/>
      <c r="L194" s="53"/>
      <c r="M194" s="53"/>
      <c r="N194" s="53"/>
      <c r="O194" s="53"/>
      <c r="P194" s="53"/>
      <c r="Q194" s="53"/>
      <c r="R194" s="53"/>
      <c r="S194" s="53"/>
      <c r="T194" s="53"/>
      <c r="U194" s="53"/>
      <c r="V194" s="53"/>
      <c r="W194" s="53"/>
      <c r="X194" s="53"/>
      <c r="Y194" s="53"/>
    </row>
    <row r="195" spans="1:25" ht="12.75" customHeight="1" x14ac:dyDescent="0.3">
      <c r="A195" s="53"/>
      <c r="B195" s="53"/>
      <c r="C195" s="53"/>
      <c r="D195" s="53"/>
      <c r="E195" s="53"/>
      <c r="F195" s="53"/>
      <c r="G195" s="53"/>
      <c r="H195" s="53"/>
      <c r="I195" s="53"/>
      <c r="J195" s="53"/>
      <c r="K195" s="53"/>
      <c r="L195" s="53"/>
      <c r="M195" s="53"/>
      <c r="N195" s="53"/>
      <c r="O195" s="53"/>
      <c r="P195" s="53"/>
      <c r="Q195" s="53"/>
      <c r="R195" s="53"/>
      <c r="S195" s="53"/>
      <c r="T195" s="53"/>
      <c r="U195" s="53"/>
      <c r="V195" s="53"/>
      <c r="W195" s="53"/>
      <c r="X195" s="53"/>
      <c r="Y195" s="53"/>
    </row>
    <row r="196" spans="1:25" ht="12.75" customHeight="1" x14ac:dyDescent="0.3">
      <c r="A196" s="53"/>
      <c r="B196" s="53"/>
      <c r="C196" s="53"/>
      <c r="D196" s="53"/>
      <c r="E196" s="53"/>
      <c r="F196" s="53"/>
      <c r="G196" s="53"/>
      <c r="H196" s="53"/>
      <c r="I196" s="53"/>
      <c r="J196" s="53"/>
      <c r="K196" s="53"/>
      <c r="L196" s="53"/>
      <c r="M196" s="53"/>
      <c r="N196" s="53"/>
      <c r="O196" s="53"/>
      <c r="P196" s="53"/>
      <c r="Q196" s="53"/>
      <c r="R196" s="53"/>
      <c r="S196" s="53"/>
      <c r="T196" s="53"/>
      <c r="U196" s="53"/>
      <c r="V196" s="53"/>
      <c r="W196" s="53"/>
      <c r="X196" s="53"/>
      <c r="Y196" s="53"/>
    </row>
    <row r="197" spans="1:25" ht="12.75" customHeight="1" x14ac:dyDescent="0.3">
      <c r="A197" s="53"/>
      <c r="B197" s="53"/>
      <c r="C197" s="53"/>
      <c r="D197" s="53"/>
      <c r="E197" s="53"/>
      <c r="F197" s="53"/>
      <c r="G197" s="53"/>
      <c r="H197" s="53"/>
      <c r="I197" s="53"/>
      <c r="J197" s="53"/>
      <c r="K197" s="53"/>
      <c r="L197" s="53"/>
      <c r="M197" s="53"/>
      <c r="N197" s="53"/>
      <c r="O197" s="53"/>
      <c r="P197" s="53"/>
      <c r="Q197" s="53"/>
      <c r="R197" s="53"/>
      <c r="S197" s="53"/>
      <c r="T197" s="53"/>
      <c r="U197" s="53"/>
      <c r="V197" s="53"/>
      <c r="W197" s="53"/>
      <c r="X197" s="53"/>
      <c r="Y197" s="53"/>
    </row>
    <row r="198" spans="1:25" ht="12.75" customHeight="1" x14ac:dyDescent="0.3">
      <c r="A198" s="53"/>
      <c r="B198" s="53"/>
      <c r="C198" s="53"/>
      <c r="D198" s="53"/>
      <c r="E198" s="53"/>
      <c r="F198" s="53"/>
      <c r="G198" s="53"/>
      <c r="H198" s="53"/>
      <c r="I198" s="53"/>
      <c r="J198" s="53"/>
      <c r="K198" s="53"/>
      <c r="L198" s="53"/>
      <c r="M198" s="53"/>
      <c r="N198" s="53"/>
      <c r="O198" s="53"/>
      <c r="P198" s="53"/>
      <c r="Q198" s="53"/>
      <c r="R198" s="53"/>
      <c r="S198" s="53"/>
      <c r="T198" s="53"/>
      <c r="U198" s="53"/>
      <c r="V198" s="53"/>
      <c r="W198" s="53"/>
      <c r="X198" s="53"/>
      <c r="Y198" s="53"/>
    </row>
    <row r="199" spans="1:25" ht="12.75" customHeight="1" x14ac:dyDescent="0.3">
      <c r="A199" s="53"/>
      <c r="B199" s="53"/>
      <c r="C199" s="53"/>
      <c r="D199" s="53"/>
      <c r="E199" s="53"/>
      <c r="F199" s="53"/>
      <c r="G199" s="53"/>
      <c r="H199" s="53"/>
      <c r="I199" s="53"/>
      <c r="J199" s="53"/>
      <c r="K199" s="53"/>
      <c r="L199" s="53"/>
      <c r="M199" s="53"/>
      <c r="N199" s="53"/>
      <c r="O199" s="53"/>
      <c r="P199" s="53"/>
      <c r="Q199" s="53"/>
      <c r="R199" s="53"/>
      <c r="S199" s="53"/>
      <c r="T199" s="53"/>
      <c r="U199" s="53"/>
      <c r="V199" s="53"/>
      <c r="W199" s="53"/>
      <c r="X199" s="53"/>
      <c r="Y199" s="53"/>
    </row>
    <row r="200" spans="1:25" ht="12.75" customHeight="1" x14ac:dyDescent="0.3">
      <c r="A200" s="53"/>
      <c r="B200" s="53"/>
      <c r="C200" s="53"/>
      <c r="D200" s="53"/>
      <c r="E200" s="53"/>
      <c r="F200" s="53"/>
      <c r="G200" s="53"/>
      <c r="H200" s="53"/>
      <c r="I200" s="53"/>
      <c r="J200" s="53"/>
      <c r="K200" s="53"/>
      <c r="L200" s="53"/>
      <c r="M200" s="53"/>
      <c r="N200" s="53"/>
      <c r="O200" s="53"/>
      <c r="P200" s="53"/>
      <c r="Q200" s="53"/>
      <c r="R200" s="53"/>
      <c r="S200" s="53"/>
      <c r="T200" s="53"/>
      <c r="U200" s="53"/>
      <c r="V200" s="53"/>
      <c r="W200" s="53"/>
      <c r="X200" s="53"/>
      <c r="Y200" s="53"/>
    </row>
    <row r="201" spans="1:25" ht="12.75" customHeight="1" x14ac:dyDescent="0.3">
      <c r="A201" s="53"/>
      <c r="B201" s="53"/>
      <c r="C201" s="53"/>
      <c r="D201" s="53"/>
      <c r="E201" s="53"/>
      <c r="F201" s="53"/>
      <c r="G201" s="53"/>
      <c r="H201" s="53"/>
      <c r="I201" s="53"/>
      <c r="J201" s="53"/>
      <c r="K201" s="53"/>
      <c r="L201" s="53"/>
      <c r="M201" s="53"/>
      <c r="N201" s="53"/>
      <c r="O201" s="53"/>
      <c r="P201" s="53"/>
      <c r="Q201" s="53"/>
      <c r="R201" s="53"/>
      <c r="S201" s="53"/>
      <c r="T201" s="53"/>
      <c r="U201" s="53"/>
      <c r="V201" s="53"/>
      <c r="W201" s="53"/>
      <c r="X201" s="53"/>
      <c r="Y201" s="53"/>
    </row>
    <row r="202" spans="1:25" ht="12.75" customHeight="1" x14ac:dyDescent="0.3">
      <c r="A202" s="53"/>
      <c r="B202" s="53"/>
      <c r="C202" s="53"/>
      <c r="D202" s="53"/>
      <c r="E202" s="53"/>
      <c r="F202" s="53"/>
      <c r="G202" s="53"/>
      <c r="H202" s="53"/>
      <c r="I202" s="53"/>
      <c r="J202" s="53"/>
      <c r="K202" s="53"/>
      <c r="L202" s="53"/>
      <c r="M202" s="53"/>
      <c r="N202" s="53"/>
      <c r="O202" s="53"/>
      <c r="P202" s="53"/>
      <c r="Q202" s="53"/>
      <c r="R202" s="53"/>
      <c r="S202" s="53"/>
      <c r="T202" s="53"/>
      <c r="U202" s="53"/>
      <c r="V202" s="53"/>
      <c r="W202" s="53"/>
      <c r="X202" s="53"/>
      <c r="Y202" s="53"/>
    </row>
    <row r="203" spans="1:25" ht="12.75" customHeight="1" x14ac:dyDescent="0.3">
      <c r="A203" s="53"/>
      <c r="B203" s="53"/>
      <c r="C203" s="53"/>
      <c r="D203" s="53"/>
      <c r="E203" s="53"/>
      <c r="F203" s="53"/>
      <c r="G203" s="53"/>
      <c r="H203" s="53"/>
      <c r="I203" s="53"/>
      <c r="J203" s="53"/>
      <c r="K203" s="53"/>
      <c r="L203" s="53"/>
      <c r="M203" s="53"/>
      <c r="N203" s="53"/>
      <c r="O203" s="53"/>
      <c r="P203" s="53"/>
      <c r="Q203" s="53"/>
      <c r="R203" s="53"/>
      <c r="S203" s="53"/>
      <c r="T203" s="53"/>
      <c r="U203" s="53"/>
      <c r="V203" s="53"/>
      <c r="W203" s="53"/>
      <c r="X203" s="53"/>
      <c r="Y203" s="53"/>
    </row>
    <row r="204" spans="1:25" ht="12.75" customHeight="1" x14ac:dyDescent="0.3">
      <c r="A204" s="53"/>
      <c r="B204" s="53"/>
      <c r="C204" s="53"/>
      <c r="D204" s="53"/>
      <c r="E204" s="53"/>
      <c r="F204" s="53"/>
      <c r="G204" s="53"/>
      <c r="H204" s="53"/>
      <c r="I204" s="53"/>
      <c r="J204" s="53"/>
      <c r="K204" s="53"/>
      <c r="L204" s="53"/>
      <c r="M204" s="53"/>
      <c r="N204" s="53"/>
      <c r="O204" s="53"/>
      <c r="P204" s="53"/>
      <c r="Q204" s="53"/>
      <c r="R204" s="53"/>
      <c r="S204" s="53"/>
      <c r="T204" s="53"/>
      <c r="U204" s="53"/>
      <c r="V204" s="53"/>
      <c r="W204" s="53"/>
      <c r="X204" s="53"/>
      <c r="Y204" s="53"/>
    </row>
    <row r="205" spans="1:25" ht="12.75" customHeight="1" x14ac:dyDescent="0.3">
      <c r="A205" s="53"/>
      <c r="B205" s="53"/>
      <c r="C205" s="53"/>
      <c r="D205" s="53"/>
      <c r="E205" s="53"/>
      <c r="F205" s="53"/>
      <c r="G205" s="53"/>
      <c r="H205" s="53"/>
      <c r="I205" s="53"/>
      <c r="J205" s="53"/>
      <c r="K205" s="53"/>
      <c r="L205" s="53"/>
      <c r="M205" s="53"/>
      <c r="N205" s="53"/>
      <c r="O205" s="53"/>
      <c r="P205" s="53"/>
      <c r="Q205" s="53"/>
      <c r="R205" s="53"/>
      <c r="S205" s="53"/>
      <c r="T205" s="53"/>
      <c r="U205" s="53"/>
      <c r="V205" s="53"/>
      <c r="W205" s="53"/>
      <c r="X205" s="53"/>
      <c r="Y205" s="53"/>
    </row>
    <row r="206" spans="1:25" ht="12.75" customHeight="1" x14ac:dyDescent="0.3">
      <c r="A206" s="53"/>
      <c r="B206" s="53"/>
      <c r="C206" s="53"/>
      <c r="D206" s="53"/>
      <c r="E206" s="53"/>
      <c r="F206" s="53"/>
      <c r="G206" s="53"/>
      <c r="H206" s="53"/>
      <c r="I206" s="53"/>
      <c r="J206" s="53"/>
      <c r="K206" s="53"/>
      <c r="L206" s="53"/>
      <c r="M206" s="53"/>
      <c r="N206" s="53"/>
      <c r="O206" s="53"/>
      <c r="P206" s="53"/>
      <c r="Q206" s="53"/>
      <c r="R206" s="53"/>
      <c r="S206" s="53"/>
      <c r="T206" s="53"/>
      <c r="U206" s="53"/>
      <c r="V206" s="53"/>
      <c r="W206" s="53"/>
      <c r="X206" s="53"/>
      <c r="Y206" s="53"/>
    </row>
    <row r="207" spans="1:25" ht="12.75" customHeight="1" x14ac:dyDescent="0.3">
      <c r="A207" s="53"/>
      <c r="B207" s="53"/>
      <c r="C207" s="53"/>
      <c r="D207" s="53"/>
      <c r="E207" s="53"/>
      <c r="F207" s="53"/>
      <c r="G207" s="53"/>
      <c r="H207" s="53"/>
      <c r="I207" s="53"/>
      <c r="J207" s="53"/>
      <c r="K207" s="53"/>
      <c r="L207" s="53"/>
      <c r="M207" s="53"/>
      <c r="N207" s="53"/>
      <c r="O207" s="53"/>
      <c r="P207" s="53"/>
      <c r="Q207" s="53"/>
      <c r="R207" s="53"/>
      <c r="S207" s="53"/>
      <c r="T207" s="53"/>
      <c r="U207" s="53"/>
      <c r="V207" s="53"/>
      <c r="W207" s="53"/>
      <c r="X207" s="53"/>
      <c r="Y207" s="53"/>
    </row>
    <row r="208" spans="1:25" ht="12.75" customHeight="1" x14ac:dyDescent="0.3">
      <c r="A208" s="53"/>
      <c r="B208" s="53"/>
      <c r="C208" s="53"/>
      <c r="D208" s="53"/>
      <c r="E208" s="53"/>
      <c r="F208" s="53"/>
      <c r="G208" s="53"/>
      <c r="H208" s="53"/>
      <c r="I208" s="53"/>
      <c r="J208" s="53"/>
      <c r="K208" s="53"/>
      <c r="L208" s="53"/>
      <c r="M208" s="53"/>
      <c r="N208" s="53"/>
      <c r="O208" s="53"/>
      <c r="P208" s="53"/>
      <c r="Q208" s="53"/>
      <c r="R208" s="53"/>
      <c r="S208" s="53"/>
      <c r="T208" s="53"/>
      <c r="U208" s="53"/>
      <c r="V208" s="53"/>
      <c r="W208" s="53"/>
      <c r="X208" s="53"/>
      <c r="Y208" s="53"/>
    </row>
    <row r="209" spans="1:25" ht="12.75" customHeight="1" x14ac:dyDescent="0.3">
      <c r="A209" s="53"/>
      <c r="B209" s="53"/>
      <c r="C209" s="53"/>
      <c r="D209" s="53"/>
      <c r="E209" s="53"/>
      <c r="F209" s="53"/>
      <c r="G209" s="53"/>
      <c r="H209" s="53"/>
      <c r="I209" s="53"/>
      <c r="J209" s="53"/>
      <c r="K209" s="53"/>
      <c r="L209" s="53"/>
      <c r="M209" s="53"/>
      <c r="N209" s="53"/>
      <c r="O209" s="53"/>
      <c r="P209" s="53"/>
      <c r="Q209" s="53"/>
      <c r="R209" s="53"/>
      <c r="S209" s="53"/>
      <c r="T209" s="53"/>
      <c r="U209" s="53"/>
      <c r="V209" s="53"/>
      <c r="W209" s="53"/>
      <c r="X209" s="53"/>
      <c r="Y209" s="53"/>
    </row>
    <row r="210" spans="1:25" ht="12.75" customHeight="1" x14ac:dyDescent="0.3">
      <c r="A210" s="53"/>
      <c r="B210" s="53"/>
      <c r="C210" s="53"/>
      <c r="D210" s="53"/>
      <c r="E210" s="53"/>
      <c r="F210" s="53"/>
      <c r="G210" s="53"/>
      <c r="H210" s="53"/>
      <c r="I210" s="53"/>
      <c r="J210" s="53"/>
      <c r="K210" s="53"/>
      <c r="L210" s="53"/>
      <c r="M210" s="53"/>
      <c r="N210" s="53"/>
      <c r="O210" s="53"/>
      <c r="P210" s="53"/>
      <c r="Q210" s="53"/>
      <c r="R210" s="53"/>
      <c r="S210" s="53"/>
      <c r="T210" s="53"/>
      <c r="U210" s="53"/>
      <c r="V210" s="53"/>
      <c r="W210" s="53"/>
      <c r="X210" s="53"/>
      <c r="Y210" s="53"/>
    </row>
    <row r="211" spans="1:25" ht="12.75" customHeight="1" x14ac:dyDescent="0.3">
      <c r="A211" s="53"/>
      <c r="B211" s="53"/>
      <c r="C211" s="53"/>
      <c r="D211" s="53"/>
      <c r="E211" s="53"/>
      <c r="F211" s="53"/>
      <c r="G211" s="53"/>
      <c r="H211" s="53"/>
      <c r="I211" s="53"/>
      <c r="J211" s="53"/>
      <c r="K211" s="53"/>
      <c r="L211" s="53"/>
      <c r="M211" s="53"/>
      <c r="N211" s="53"/>
      <c r="O211" s="53"/>
      <c r="P211" s="53"/>
      <c r="Q211" s="53"/>
      <c r="R211" s="53"/>
      <c r="S211" s="53"/>
      <c r="T211" s="53"/>
      <c r="U211" s="53"/>
      <c r="V211" s="53"/>
      <c r="W211" s="53"/>
      <c r="X211" s="53"/>
      <c r="Y211" s="53"/>
    </row>
    <row r="212" spans="1:25" ht="12.75" customHeight="1" x14ac:dyDescent="0.3">
      <c r="A212" s="53"/>
      <c r="B212" s="53"/>
      <c r="C212" s="53"/>
      <c r="D212" s="53"/>
      <c r="E212" s="53"/>
      <c r="F212" s="53"/>
      <c r="G212" s="53"/>
      <c r="H212" s="53"/>
      <c r="I212" s="53"/>
      <c r="J212" s="53"/>
      <c r="K212" s="53"/>
      <c r="L212" s="53"/>
      <c r="M212" s="53"/>
      <c r="N212" s="53"/>
      <c r="O212" s="53"/>
      <c r="P212" s="53"/>
      <c r="Q212" s="53"/>
      <c r="R212" s="53"/>
      <c r="S212" s="53"/>
      <c r="T212" s="53"/>
      <c r="U212" s="53"/>
      <c r="V212" s="53"/>
      <c r="W212" s="53"/>
      <c r="X212" s="53"/>
      <c r="Y212" s="53"/>
    </row>
    <row r="213" spans="1:25" ht="12.75" customHeight="1" x14ac:dyDescent="0.3">
      <c r="A213" s="53"/>
      <c r="B213" s="53"/>
      <c r="C213" s="53"/>
      <c r="D213" s="53"/>
      <c r="E213" s="53"/>
      <c r="F213" s="53"/>
      <c r="G213" s="53"/>
      <c r="H213" s="53"/>
      <c r="I213" s="53"/>
      <c r="J213" s="53"/>
      <c r="K213" s="53"/>
      <c r="L213" s="53"/>
      <c r="M213" s="53"/>
      <c r="N213" s="53"/>
      <c r="O213" s="53"/>
      <c r="P213" s="53"/>
      <c r="Q213" s="53"/>
      <c r="R213" s="53"/>
      <c r="S213" s="53"/>
      <c r="T213" s="53"/>
      <c r="U213" s="53"/>
      <c r="V213" s="53"/>
      <c r="W213" s="53"/>
      <c r="X213" s="53"/>
      <c r="Y213" s="53"/>
    </row>
    <row r="214" spans="1:25" ht="12.75" customHeight="1" x14ac:dyDescent="0.3">
      <c r="A214" s="53"/>
      <c r="B214" s="53"/>
      <c r="C214" s="53"/>
      <c r="D214" s="53"/>
      <c r="E214" s="53"/>
      <c r="F214" s="53"/>
      <c r="G214" s="53"/>
      <c r="H214" s="53"/>
      <c r="I214" s="53"/>
      <c r="J214" s="53"/>
      <c r="K214" s="53"/>
      <c r="L214" s="53"/>
      <c r="M214" s="53"/>
      <c r="N214" s="53"/>
      <c r="O214" s="53"/>
      <c r="P214" s="53"/>
      <c r="Q214" s="53"/>
      <c r="R214" s="53"/>
      <c r="S214" s="53"/>
      <c r="T214" s="53"/>
      <c r="U214" s="53"/>
      <c r="V214" s="53"/>
      <c r="W214" s="53"/>
      <c r="X214" s="53"/>
      <c r="Y214" s="53"/>
    </row>
    <row r="215" spans="1:25" ht="12.75" customHeight="1" x14ac:dyDescent="0.3">
      <c r="A215" s="53"/>
      <c r="B215" s="53"/>
      <c r="C215" s="53"/>
      <c r="D215" s="53"/>
      <c r="E215" s="53"/>
      <c r="F215" s="53"/>
      <c r="G215" s="53"/>
      <c r="H215" s="53"/>
      <c r="I215" s="53"/>
      <c r="J215" s="53"/>
      <c r="K215" s="53"/>
      <c r="L215" s="53"/>
      <c r="M215" s="53"/>
      <c r="N215" s="53"/>
      <c r="O215" s="53"/>
      <c r="P215" s="53"/>
      <c r="Q215" s="53"/>
      <c r="R215" s="53"/>
      <c r="S215" s="53"/>
      <c r="T215" s="53"/>
      <c r="U215" s="53"/>
      <c r="V215" s="53"/>
      <c r="W215" s="53"/>
      <c r="X215" s="53"/>
      <c r="Y215" s="53"/>
    </row>
    <row r="216" spans="1:25" ht="12.75" customHeight="1" x14ac:dyDescent="0.3">
      <c r="A216" s="53"/>
      <c r="B216" s="53"/>
      <c r="C216" s="53"/>
      <c r="D216" s="53"/>
      <c r="E216" s="53"/>
      <c r="F216" s="53"/>
      <c r="G216" s="53"/>
      <c r="H216" s="53"/>
      <c r="I216" s="53"/>
      <c r="J216" s="53"/>
      <c r="K216" s="53"/>
      <c r="L216" s="53"/>
      <c r="M216" s="53"/>
      <c r="N216" s="53"/>
      <c r="O216" s="53"/>
      <c r="P216" s="53"/>
      <c r="Q216" s="53"/>
      <c r="R216" s="53"/>
      <c r="S216" s="53"/>
      <c r="T216" s="53"/>
      <c r="U216" s="53"/>
      <c r="V216" s="53"/>
      <c r="W216" s="53"/>
      <c r="X216" s="53"/>
      <c r="Y216" s="53"/>
    </row>
    <row r="217" spans="1:25" ht="12.75" customHeight="1" x14ac:dyDescent="0.3">
      <c r="A217" s="53"/>
      <c r="B217" s="53"/>
      <c r="C217" s="53"/>
      <c r="D217" s="53"/>
      <c r="E217" s="53"/>
      <c r="F217" s="53"/>
      <c r="G217" s="53"/>
      <c r="H217" s="53"/>
      <c r="I217" s="53"/>
      <c r="J217" s="53"/>
      <c r="K217" s="53"/>
      <c r="L217" s="53"/>
      <c r="M217" s="53"/>
      <c r="N217" s="53"/>
      <c r="O217" s="53"/>
      <c r="P217" s="53"/>
      <c r="Q217" s="53"/>
      <c r="R217" s="53"/>
      <c r="S217" s="53"/>
      <c r="T217" s="53"/>
      <c r="U217" s="53"/>
      <c r="V217" s="53"/>
      <c r="W217" s="53"/>
      <c r="X217" s="53"/>
      <c r="Y217" s="53"/>
    </row>
    <row r="218" spans="1:25" ht="12.75" customHeight="1" x14ac:dyDescent="0.3">
      <c r="A218" s="53"/>
      <c r="B218" s="53"/>
      <c r="C218" s="53"/>
      <c r="D218" s="53"/>
      <c r="E218" s="53"/>
      <c r="F218" s="53"/>
      <c r="G218" s="53"/>
      <c r="H218" s="53"/>
      <c r="I218" s="53"/>
      <c r="J218" s="53"/>
      <c r="K218" s="53"/>
      <c r="L218" s="53"/>
      <c r="M218" s="53"/>
      <c r="N218" s="53"/>
      <c r="O218" s="53"/>
      <c r="P218" s="53"/>
      <c r="Q218" s="53"/>
      <c r="R218" s="53"/>
      <c r="S218" s="53"/>
      <c r="T218" s="53"/>
      <c r="U218" s="53"/>
      <c r="V218" s="53"/>
      <c r="W218" s="53"/>
      <c r="X218" s="53"/>
      <c r="Y218" s="53"/>
    </row>
    <row r="219" spans="1:25" ht="12.75" customHeight="1" x14ac:dyDescent="0.3">
      <c r="A219" s="53"/>
      <c r="B219" s="53"/>
      <c r="C219" s="53"/>
      <c r="D219" s="53"/>
      <c r="E219" s="53"/>
      <c r="F219" s="53"/>
      <c r="G219" s="53"/>
      <c r="H219" s="53"/>
      <c r="I219" s="53"/>
      <c r="J219" s="53"/>
      <c r="K219" s="53"/>
      <c r="L219" s="53"/>
      <c r="M219" s="53"/>
      <c r="N219" s="53"/>
      <c r="O219" s="53"/>
      <c r="P219" s="53"/>
      <c r="Q219" s="53"/>
      <c r="R219" s="53"/>
      <c r="S219" s="53"/>
      <c r="T219" s="53"/>
      <c r="U219" s="53"/>
      <c r="V219" s="53"/>
      <c r="W219" s="53"/>
      <c r="X219" s="53"/>
      <c r="Y219" s="53"/>
    </row>
    <row r="220" spans="1:25" ht="12.75" customHeight="1" x14ac:dyDescent="0.3">
      <c r="A220" s="53"/>
      <c r="B220" s="53"/>
      <c r="C220" s="53"/>
      <c r="D220" s="53"/>
      <c r="E220" s="53"/>
      <c r="F220" s="53"/>
      <c r="G220" s="53"/>
      <c r="H220" s="53"/>
      <c r="I220" s="53"/>
      <c r="J220" s="53"/>
      <c r="K220" s="53"/>
      <c r="L220" s="53"/>
      <c r="M220" s="53"/>
      <c r="N220" s="53"/>
      <c r="O220" s="53"/>
      <c r="P220" s="53"/>
      <c r="Q220" s="53"/>
      <c r="R220" s="53"/>
      <c r="S220" s="53"/>
      <c r="T220" s="53"/>
      <c r="U220" s="53"/>
      <c r="V220" s="53"/>
      <c r="W220" s="53"/>
      <c r="X220" s="53"/>
      <c r="Y220" s="53"/>
    </row>
    <row r="221" spans="1:25" ht="12.75" customHeight="1" x14ac:dyDescent="0.3">
      <c r="A221" s="53"/>
      <c r="B221" s="53"/>
      <c r="C221" s="53"/>
      <c r="D221" s="53"/>
      <c r="E221" s="53"/>
      <c r="F221" s="53"/>
      <c r="G221" s="53"/>
      <c r="H221" s="53"/>
      <c r="I221" s="53"/>
      <c r="J221" s="53"/>
      <c r="K221" s="53"/>
      <c r="L221" s="53"/>
      <c r="M221" s="53"/>
      <c r="N221" s="53"/>
      <c r="O221" s="53"/>
      <c r="P221" s="53"/>
      <c r="Q221" s="53"/>
      <c r="R221" s="53"/>
      <c r="S221" s="53"/>
      <c r="T221" s="53"/>
      <c r="U221" s="53"/>
      <c r="V221" s="53"/>
      <c r="W221" s="53"/>
      <c r="X221" s="53"/>
      <c r="Y221" s="53"/>
    </row>
    <row r="222" spans="1:25" ht="12.75" customHeight="1" x14ac:dyDescent="0.3">
      <c r="A222" s="53"/>
      <c r="B222" s="53"/>
      <c r="C222" s="53"/>
      <c r="D222" s="53"/>
      <c r="E222" s="53"/>
      <c r="F222" s="53"/>
      <c r="G222" s="53"/>
      <c r="H222" s="53"/>
      <c r="I222" s="53"/>
      <c r="J222" s="53"/>
      <c r="K222" s="53"/>
      <c r="L222" s="53"/>
      <c r="M222" s="53"/>
      <c r="N222" s="53"/>
      <c r="O222" s="53"/>
      <c r="P222" s="53"/>
      <c r="Q222" s="53"/>
      <c r="R222" s="53"/>
      <c r="S222" s="53"/>
      <c r="T222" s="53"/>
      <c r="U222" s="53"/>
      <c r="V222" s="53"/>
      <c r="W222" s="53"/>
      <c r="X222" s="53"/>
      <c r="Y222" s="53"/>
    </row>
    <row r="223" spans="1:25" ht="12.75" customHeight="1" x14ac:dyDescent="0.3">
      <c r="A223" s="53"/>
      <c r="B223" s="53"/>
      <c r="C223" s="53"/>
      <c r="D223" s="53"/>
      <c r="E223" s="53"/>
      <c r="F223" s="53"/>
      <c r="G223" s="53"/>
      <c r="H223" s="53"/>
      <c r="I223" s="53"/>
      <c r="J223" s="53"/>
      <c r="K223" s="53"/>
      <c r="L223" s="53"/>
      <c r="M223" s="53"/>
      <c r="N223" s="53"/>
      <c r="O223" s="53"/>
      <c r="P223" s="53"/>
      <c r="Q223" s="53"/>
      <c r="R223" s="53"/>
      <c r="S223" s="53"/>
      <c r="T223" s="53"/>
      <c r="U223" s="53"/>
      <c r="V223" s="53"/>
      <c r="W223" s="53"/>
      <c r="X223" s="53"/>
      <c r="Y223" s="53"/>
    </row>
    <row r="224" spans="1:25" ht="12.75" customHeight="1" x14ac:dyDescent="0.3">
      <c r="A224" s="53"/>
      <c r="B224" s="53"/>
      <c r="C224" s="53"/>
      <c r="D224" s="53"/>
      <c r="E224" s="53"/>
      <c r="F224" s="53"/>
      <c r="G224" s="53"/>
      <c r="H224" s="53"/>
      <c r="I224" s="53"/>
      <c r="J224" s="53"/>
      <c r="K224" s="53"/>
      <c r="L224" s="53"/>
      <c r="M224" s="53"/>
      <c r="N224" s="53"/>
      <c r="O224" s="53"/>
      <c r="P224" s="53"/>
      <c r="Q224" s="53"/>
      <c r="R224" s="53"/>
      <c r="S224" s="53"/>
      <c r="T224" s="53"/>
      <c r="U224" s="53"/>
      <c r="V224" s="53"/>
      <c r="W224" s="53"/>
      <c r="X224" s="53"/>
      <c r="Y224" s="53"/>
    </row>
    <row r="225" spans="1:25" ht="12.75" customHeight="1" x14ac:dyDescent="0.3">
      <c r="A225" s="53"/>
      <c r="B225" s="53"/>
      <c r="C225" s="53"/>
      <c r="D225" s="53"/>
      <c r="E225" s="53"/>
      <c r="F225" s="53"/>
      <c r="G225" s="53"/>
      <c r="H225" s="53"/>
      <c r="I225" s="53"/>
      <c r="J225" s="53"/>
      <c r="K225" s="53"/>
      <c r="L225" s="53"/>
      <c r="M225" s="53"/>
      <c r="N225" s="53"/>
      <c r="O225" s="53"/>
      <c r="P225" s="53"/>
      <c r="Q225" s="53"/>
      <c r="R225" s="53"/>
      <c r="S225" s="53"/>
      <c r="T225" s="53"/>
      <c r="U225" s="53"/>
      <c r="V225" s="53"/>
      <c r="W225" s="53"/>
      <c r="X225" s="53"/>
      <c r="Y225" s="53"/>
    </row>
    <row r="226" spans="1:25" ht="12.75" customHeight="1" x14ac:dyDescent="0.3">
      <c r="A226" s="53"/>
      <c r="B226" s="53"/>
      <c r="C226" s="53"/>
      <c r="D226" s="53"/>
      <c r="E226" s="53"/>
      <c r="F226" s="53"/>
      <c r="G226" s="53"/>
      <c r="H226" s="53"/>
      <c r="I226" s="53"/>
      <c r="J226" s="53"/>
      <c r="K226" s="53"/>
      <c r="L226" s="53"/>
      <c r="M226" s="53"/>
      <c r="N226" s="53"/>
      <c r="O226" s="53"/>
      <c r="P226" s="53"/>
      <c r="Q226" s="53"/>
      <c r="R226" s="53"/>
      <c r="S226" s="53"/>
      <c r="T226" s="53"/>
      <c r="U226" s="53"/>
      <c r="V226" s="53"/>
      <c r="W226" s="53"/>
      <c r="X226" s="53"/>
      <c r="Y226" s="53"/>
    </row>
    <row r="227" spans="1:25" ht="12.75" customHeight="1" x14ac:dyDescent="0.3">
      <c r="A227" s="53"/>
      <c r="B227" s="53"/>
      <c r="C227" s="53"/>
      <c r="D227" s="53"/>
      <c r="E227" s="53"/>
      <c r="F227" s="53"/>
      <c r="G227" s="53"/>
      <c r="H227" s="53"/>
      <c r="I227" s="53"/>
      <c r="J227" s="53"/>
      <c r="K227" s="53"/>
      <c r="L227" s="53"/>
      <c r="M227" s="53"/>
      <c r="N227" s="53"/>
      <c r="O227" s="53"/>
      <c r="P227" s="53"/>
      <c r="Q227" s="53"/>
      <c r="R227" s="53"/>
      <c r="S227" s="53"/>
      <c r="T227" s="53"/>
      <c r="U227" s="53"/>
      <c r="V227" s="53"/>
      <c r="W227" s="53"/>
      <c r="X227" s="53"/>
      <c r="Y227" s="53"/>
    </row>
    <row r="228" spans="1:25" ht="12.75" customHeight="1" x14ac:dyDescent="0.3">
      <c r="A228" s="53"/>
      <c r="B228" s="53"/>
      <c r="C228" s="53"/>
      <c r="D228" s="53"/>
      <c r="E228" s="53"/>
      <c r="F228" s="53"/>
      <c r="G228" s="53"/>
      <c r="H228" s="53"/>
      <c r="I228" s="53"/>
      <c r="J228" s="53"/>
      <c r="K228" s="53"/>
      <c r="L228" s="53"/>
      <c r="M228" s="53"/>
      <c r="N228" s="53"/>
      <c r="O228" s="53"/>
      <c r="P228" s="53"/>
      <c r="Q228" s="53"/>
      <c r="R228" s="53"/>
      <c r="S228" s="53"/>
      <c r="T228" s="53"/>
      <c r="U228" s="53"/>
      <c r="V228" s="53"/>
      <c r="W228" s="53"/>
      <c r="X228" s="53"/>
      <c r="Y228" s="53"/>
    </row>
    <row r="229" spans="1:25" ht="12.75" customHeight="1" x14ac:dyDescent="0.3">
      <c r="A229" s="53"/>
      <c r="B229" s="53"/>
      <c r="C229" s="53"/>
      <c r="D229" s="53"/>
      <c r="E229" s="53"/>
      <c r="F229" s="53"/>
      <c r="G229" s="53"/>
      <c r="H229" s="53"/>
      <c r="I229" s="53"/>
      <c r="J229" s="53"/>
      <c r="K229" s="53"/>
      <c r="L229" s="53"/>
      <c r="M229" s="53"/>
      <c r="N229" s="53"/>
      <c r="O229" s="53"/>
      <c r="P229" s="53"/>
      <c r="Q229" s="53"/>
      <c r="R229" s="53"/>
      <c r="S229" s="53"/>
      <c r="T229" s="53"/>
      <c r="U229" s="53"/>
      <c r="V229" s="53"/>
      <c r="W229" s="53"/>
      <c r="X229" s="53"/>
      <c r="Y229" s="53"/>
    </row>
    <row r="230" spans="1:25" ht="12.75" customHeight="1" x14ac:dyDescent="0.3">
      <c r="A230" s="53"/>
      <c r="B230" s="53"/>
      <c r="C230" s="53"/>
      <c r="D230" s="53"/>
      <c r="E230" s="53"/>
      <c r="F230" s="53"/>
      <c r="G230" s="53"/>
      <c r="H230" s="53"/>
      <c r="I230" s="53"/>
      <c r="J230" s="53"/>
      <c r="K230" s="53"/>
      <c r="L230" s="53"/>
      <c r="M230" s="53"/>
      <c r="N230" s="53"/>
      <c r="O230" s="53"/>
      <c r="P230" s="53"/>
      <c r="Q230" s="53"/>
      <c r="R230" s="53"/>
      <c r="S230" s="53"/>
      <c r="T230" s="53"/>
      <c r="U230" s="53"/>
      <c r="V230" s="53"/>
      <c r="W230" s="53"/>
      <c r="X230" s="53"/>
      <c r="Y230" s="53"/>
    </row>
    <row r="231" spans="1:25" ht="12.75" customHeight="1" x14ac:dyDescent="0.3">
      <c r="A231" s="53"/>
      <c r="B231" s="53"/>
      <c r="C231" s="53"/>
      <c r="D231" s="53"/>
      <c r="E231" s="53"/>
      <c r="F231" s="53"/>
      <c r="G231" s="53"/>
      <c r="H231" s="53"/>
      <c r="I231" s="53"/>
      <c r="J231" s="53"/>
      <c r="K231" s="53"/>
      <c r="L231" s="53"/>
      <c r="M231" s="53"/>
      <c r="N231" s="53"/>
      <c r="O231" s="53"/>
      <c r="P231" s="53"/>
      <c r="Q231" s="53"/>
      <c r="R231" s="53"/>
      <c r="S231" s="53"/>
      <c r="T231" s="53"/>
      <c r="U231" s="53"/>
      <c r="V231" s="53"/>
      <c r="W231" s="53"/>
      <c r="X231" s="53"/>
      <c r="Y231" s="53"/>
    </row>
    <row r="232" spans="1:25" ht="12.75" customHeight="1" x14ac:dyDescent="0.3">
      <c r="A232" s="53"/>
      <c r="B232" s="53"/>
      <c r="C232" s="53"/>
      <c r="D232" s="53"/>
      <c r="E232" s="53"/>
      <c r="F232" s="53"/>
      <c r="G232" s="53"/>
      <c r="H232" s="53"/>
      <c r="I232" s="53"/>
      <c r="J232" s="53"/>
      <c r="K232" s="53"/>
      <c r="L232" s="53"/>
      <c r="M232" s="53"/>
      <c r="N232" s="53"/>
      <c r="O232" s="53"/>
      <c r="P232" s="53"/>
      <c r="Q232" s="53"/>
      <c r="R232" s="53"/>
      <c r="S232" s="53"/>
      <c r="T232" s="53"/>
      <c r="U232" s="53"/>
      <c r="V232" s="53"/>
      <c r="W232" s="53"/>
      <c r="X232" s="53"/>
      <c r="Y232" s="53"/>
    </row>
    <row r="233" spans="1:25" ht="12.75" customHeight="1" x14ac:dyDescent="0.3">
      <c r="A233" s="53"/>
      <c r="B233" s="53"/>
      <c r="C233" s="53"/>
      <c r="D233" s="53"/>
      <c r="E233" s="53"/>
      <c r="F233" s="53"/>
      <c r="G233" s="53"/>
      <c r="H233" s="53"/>
      <c r="I233" s="53"/>
      <c r="J233" s="53"/>
      <c r="K233" s="53"/>
      <c r="L233" s="53"/>
      <c r="M233" s="53"/>
      <c r="N233" s="53"/>
      <c r="O233" s="53"/>
      <c r="P233" s="53"/>
      <c r="Q233" s="53"/>
      <c r="R233" s="53"/>
      <c r="S233" s="53"/>
      <c r="T233" s="53"/>
      <c r="U233" s="53"/>
      <c r="V233" s="53"/>
      <c r="W233" s="53"/>
      <c r="X233" s="53"/>
      <c r="Y233" s="53"/>
    </row>
    <row r="234" spans="1:25" ht="12.75" customHeight="1" x14ac:dyDescent="0.3">
      <c r="A234" s="53"/>
      <c r="B234" s="53"/>
      <c r="C234" s="53"/>
      <c r="D234" s="53"/>
      <c r="E234" s="53"/>
      <c r="F234" s="53"/>
      <c r="G234" s="53"/>
      <c r="H234" s="53"/>
      <c r="I234" s="53"/>
      <c r="J234" s="53"/>
      <c r="K234" s="53"/>
      <c r="L234" s="53"/>
      <c r="M234" s="53"/>
      <c r="N234" s="53"/>
      <c r="O234" s="53"/>
      <c r="P234" s="53"/>
      <c r="Q234" s="53"/>
      <c r="R234" s="53"/>
      <c r="S234" s="53"/>
      <c r="T234" s="53"/>
      <c r="U234" s="53"/>
      <c r="V234" s="53"/>
      <c r="W234" s="53"/>
      <c r="X234" s="53"/>
      <c r="Y234" s="53"/>
    </row>
    <row r="235" spans="1:25" ht="12.75" customHeight="1" x14ac:dyDescent="0.3">
      <c r="A235" s="53"/>
      <c r="B235" s="53"/>
      <c r="C235" s="53"/>
      <c r="D235" s="53"/>
      <c r="E235" s="53"/>
      <c r="F235" s="53"/>
      <c r="G235" s="53"/>
      <c r="H235" s="53"/>
      <c r="I235" s="53"/>
      <c r="J235" s="53"/>
      <c r="K235" s="53"/>
      <c r="L235" s="53"/>
      <c r="M235" s="53"/>
      <c r="N235" s="53"/>
      <c r="O235" s="53"/>
      <c r="P235" s="53"/>
      <c r="Q235" s="53"/>
      <c r="R235" s="53"/>
      <c r="S235" s="53"/>
      <c r="T235" s="53"/>
      <c r="U235" s="53"/>
      <c r="V235" s="53"/>
      <c r="W235" s="53"/>
      <c r="X235" s="53"/>
      <c r="Y235" s="53"/>
    </row>
    <row r="236" spans="1:25" ht="12.75" customHeight="1" x14ac:dyDescent="0.3">
      <c r="A236" s="53"/>
      <c r="B236" s="53"/>
      <c r="C236" s="53"/>
      <c r="D236" s="53"/>
      <c r="E236" s="53"/>
      <c r="F236" s="53"/>
      <c r="G236" s="53"/>
      <c r="H236" s="53"/>
      <c r="I236" s="53"/>
      <c r="J236" s="53"/>
      <c r="K236" s="53"/>
      <c r="L236" s="53"/>
      <c r="M236" s="53"/>
      <c r="N236" s="53"/>
      <c r="O236" s="53"/>
      <c r="P236" s="53"/>
      <c r="Q236" s="53"/>
      <c r="R236" s="53"/>
      <c r="S236" s="53"/>
      <c r="T236" s="53"/>
      <c r="U236" s="53"/>
      <c r="V236" s="53"/>
      <c r="W236" s="53"/>
      <c r="X236" s="53"/>
      <c r="Y236" s="53"/>
    </row>
    <row r="237" spans="1:25" ht="12.75" customHeight="1" x14ac:dyDescent="0.3">
      <c r="A237" s="53"/>
      <c r="B237" s="53"/>
      <c r="C237" s="53"/>
      <c r="D237" s="53"/>
      <c r="E237" s="53"/>
      <c r="F237" s="53"/>
      <c r="G237" s="53"/>
      <c r="H237" s="53"/>
      <c r="I237" s="53"/>
      <c r="J237" s="53"/>
      <c r="K237" s="53"/>
      <c r="L237" s="53"/>
      <c r="M237" s="53"/>
      <c r="N237" s="53"/>
      <c r="O237" s="53"/>
      <c r="P237" s="53"/>
      <c r="Q237" s="53"/>
      <c r="R237" s="53"/>
      <c r="S237" s="53"/>
      <c r="T237" s="53"/>
      <c r="U237" s="53"/>
      <c r="V237" s="53"/>
      <c r="W237" s="53"/>
      <c r="X237" s="53"/>
      <c r="Y237" s="53"/>
    </row>
    <row r="238" spans="1:25" ht="12.75" customHeight="1" x14ac:dyDescent="0.3">
      <c r="A238" s="53"/>
      <c r="B238" s="53"/>
      <c r="C238" s="53"/>
      <c r="D238" s="53"/>
      <c r="E238" s="53"/>
      <c r="F238" s="53"/>
      <c r="G238" s="53"/>
      <c r="H238" s="53"/>
      <c r="I238" s="53"/>
      <c r="J238" s="53"/>
      <c r="K238" s="53"/>
      <c r="L238" s="53"/>
      <c r="M238" s="53"/>
      <c r="N238" s="53"/>
      <c r="O238" s="53"/>
      <c r="P238" s="53"/>
      <c r="Q238" s="53"/>
      <c r="R238" s="53"/>
      <c r="S238" s="53"/>
      <c r="T238" s="53"/>
      <c r="U238" s="53"/>
      <c r="V238" s="53"/>
      <c r="W238" s="53"/>
      <c r="X238" s="53"/>
      <c r="Y238" s="53"/>
    </row>
    <row r="239" spans="1:25" ht="12.75" customHeight="1" x14ac:dyDescent="0.3">
      <c r="A239" s="53"/>
      <c r="B239" s="53"/>
      <c r="C239" s="53"/>
      <c r="D239" s="53"/>
      <c r="E239" s="53"/>
      <c r="F239" s="53"/>
      <c r="G239" s="53"/>
      <c r="H239" s="53"/>
      <c r="I239" s="53"/>
      <c r="J239" s="53"/>
      <c r="K239" s="53"/>
      <c r="L239" s="53"/>
      <c r="M239" s="53"/>
      <c r="N239" s="53"/>
      <c r="O239" s="53"/>
      <c r="P239" s="53"/>
      <c r="Q239" s="53"/>
      <c r="R239" s="53"/>
      <c r="S239" s="53"/>
      <c r="T239" s="53"/>
      <c r="U239" s="53"/>
      <c r="V239" s="53"/>
      <c r="W239" s="53"/>
      <c r="X239" s="53"/>
      <c r="Y239" s="53"/>
    </row>
    <row r="240" spans="1:25" ht="12.75" customHeight="1" x14ac:dyDescent="0.3">
      <c r="A240" s="53"/>
      <c r="B240" s="53"/>
      <c r="C240" s="53"/>
      <c r="D240" s="53"/>
      <c r="E240" s="53"/>
      <c r="F240" s="53"/>
      <c r="G240" s="53"/>
      <c r="H240" s="53"/>
      <c r="I240" s="53"/>
      <c r="J240" s="53"/>
      <c r="K240" s="53"/>
      <c r="L240" s="53"/>
      <c r="M240" s="53"/>
      <c r="N240" s="53"/>
      <c r="O240" s="53"/>
      <c r="P240" s="53"/>
      <c r="Q240" s="53"/>
      <c r="R240" s="53"/>
      <c r="S240" s="53"/>
      <c r="T240" s="53"/>
      <c r="U240" s="53"/>
      <c r="V240" s="53"/>
      <c r="W240" s="53"/>
      <c r="X240" s="53"/>
      <c r="Y240" s="53"/>
    </row>
    <row r="241" spans="1:25" ht="12.75" customHeight="1" x14ac:dyDescent="0.3">
      <c r="A241" s="53"/>
      <c r="B241" s="53"/>
      <c r="C241" s="53"/>
      <c r="D241" s="53"/>
      <c r="E241" s="53"/>
      <c r="F241" s="53"/>
      <c r="G241" s="53"/>
      <c r="H241" s="53"/>
      <c r="I241" s="53"/>
      <c r="J241" s="53"/>
      <c r="K241" s="53"/>
      <c r="L241" s="53"/>
      <c r="M241" s="53"/>
      <c r="N241" s="53"/>
      <c r="O241" s="53"/>
      <c r="P241" s="53"/>
      <c r="Q241" s="53"/>
      <c r="R241" s="53"/>
      <c r="S241" s="53"/>
      <c r="T241" s="53"/>
      <c r="U241" s="53"/>
      <c r="V241" s="53"/>
      <c r="W241" s="53"/>
      <c r="X241" s="53"/>
      <c r="Y241" s="53"/>
    </row>
    <row r="242" spans="1:25" ht="12.75" customHeight="1" x14ac:dyDescent="0.3">
      <c r="A242" s="53"/>
      <c r="B242" s="53"/>
      <c r="C242" s="53"/>
      <c r="D242" s="53"/>
      <c r="E242" s="53"/>
      <c r="F242" s="53"/>
      <c r="G242" s="53"/>
      <c r="H242" s="53"/>
      <c r="I242" s="53"/>
      <c r="J242" s="53"/>
      <c r="K242" s="53"/>
      <c r="L242" s="53"/>
      <c r="M242" s="53"/>
      <c r="N242" s="53"/>
      <c r="O242" s="53"/>
      <c r="P242" s="53"/>
      <c r="Q242" s="53"/>
      <c r="R242" s="53"/>
      <c r="S242" s="53"/>
      <c r="T242" s="53"/>
      <c r="U242" s="53"/>
      <c r="V242" s="53"/>
      <c r="W242" s="53"/>
      <c r="X242" s="53"/>
      <c r="Y242" s="53"/>
    </row>
    <row r="243" spans="1:25" ht="12.75" customHeight="1" x14ac:dyDescent="0.3">
      <c r="A243" s="53"/>
      <c r="B243" s="53"/>
      <c r="C243" s="53"/>
      <c r="D243" s="53"/>
      <c r="E243" s="53"/>
      <c r="F243" s="53"/>
      <c r="G243" s="53"/>
      <c r="H243" s="53"/>
      <c r="I243" s="53"/>
      <c r="J243" s="53"/>
      <c r="K243" s="53"/>
      <c r="L243" s="53"/>
      <c r="M243" s="53"/>
      <c r="N243" s="53"/>
      <c r="O243" s="53"/>
      <c r="P243" s="53"/>
      <c r="Q243" s="53"/>
      <c r="R243" s="53"/>
      <c r="S243" s="53"/>
      <c r="T243" s="53"/>
      <c r="U243" s="53"/>
      <c r="V243" s="53"/>
      <c r="W243" s="53"/>
      <c r="X243" s="53"/>
      <c r="Y243" s="53"/>
    </row>
    <row r="244" spans="1:25" ht="12.75" customHeight="1" x14ac:dyDescent="0.3">
      <c r="A244" s="53"/>
      <c r="B244" s="53"/>
      <c r="C244" s="53"/>
      <c r="D244" s="53"/>
      <c r="E244" s="53"/>
      <c r="F244" s="53"/>
      <c r="G244" s="53"/>
      <c r="H244" s="53"/>
      <c r="I244" s="53"/>
      <c r="J244" s="53"/>
      <c r="K244" s="53"/>
      <c r="L244" s="53"/>
      <c r="M244" s="53"/>
      <c r="N244" s="53"/>
      <c r="O244" s="53"/>
      <c r="P244" s="53"/>
      <c r="Q244" s="53"/>
      <c r="R244" s="53"/>
      <c r="S244" s="53"/>
      <c r="T244" s="53"/>
      <c r="U244" s="53"/>
      <c r="V244" s="53"/>
      <c r="W244" s="53"/>
      <c r="X244" s="53"/>
      <c r="Y244" s="53"/>
    </row>
    <row r="245" spans="1:25" ht="12.75" customHeight="1" x14ac:dyDescent="0.3">
      <c r="A245" s="53"/>
      <c r="B245" s="53"/>
      <c r="C245" s="53"/>
      <c r="D245" s="53"/>
      <c r="E245" s="53"/>
      <c r="F245" s="53"/>
      <c r="G245" s="53"/>
      <c r="H245" s="53"/>
      <c r="I245" s="53"/>
      <c r="J245" s="53"/>
      <c r="K245" s="53"/>
      <c r="L245" s="53"/>
      <c r="M245" s="53"/>
      <c r="N245" s="53"/>
      <c r="O245" s="53"/>
      <c r="P245" s="53"/>
      <c r="Q245" s="53"/>
      <c r="R245" s="53"/>
      <c r="S245" s="53"/>
      <c r="T245" s="53"/>
      <c r="U245" s="53"/>
      <c r="V245" s="53"/>
      <c r="W245" s="53"/>
      <c r="X245" s="53"/>
      <c r="Y245" s="53"/>
    </row>
    <row r="246" spans="1:25" ht="12.75" customHeight="1" x14ac:dyDescent="0.3">
      <c r="A246" s="53"/>
      <c r="B246" s="53"/>
      <c r="C246" s="53"/>
      <c r="D246" s="53"/>
      <c r="E246" s="53"/>
      <c r="F246" s="53"/>
      <c r="G246" s="53"/>
      <c r="H246" s="53"/>
      <c r="I246" s="53"/>
      <c r="J246" s="53"/>
      <c r="K246" s="53"/>
      <c r="L246" s="53"/>
      <c r="M246" s="53"/>
      <c r="N246" s="53"/>
      <c r="O246" s="53"/>
      <c r="P246" s="53"/>
      <c r="Q246" s="53"/>
      <c r="R246" s="53"/>
      <c r="S246" s="53"/>
      <c r="T246" s="53"/>
      <c r="U246" s="53"/>
      <c r="V246" s="53"/>
      <c r="W246" s="53"/>
      <c r="X246" s="53"/>
      <c r="Y246" s="53"/>
    </row>
    <row r="247" spans="1:25" ht="12.75" customHeight="1" x14ac:dyDescent="0.3">
      <c r="A247" s="53"/>
      <c r="B247" s="53"/>
      <c r="C247" s="53"/>
      <c r="D247" s="53"/>
      <c r="E247" s="53"/>
      <c r="F247" s="53"/>
      <c r="G247" s="53"/>
      <c r="H247" s="53"/>
      <c r="I247" s="53"/>
      <c r="J247" s="53"/>
      <c r="K247" s="53"/>
      <c r="L247" s="53"/>
      <c r="M247" s="53"/>
      <c r="N247" s="53"/>
      <c r="O247" s="53"/>
      <c r="P247" s="53"/>
      <c r="Q247" s="53"/>
      <c r="R247" s="53"/>
      <c r="S247" s="53"/>
      <c r="T247" s="53"/>
      <c r="U247" s="53"/>
      <c r="V247" s="53"/>
      <c r="W247" s="53"/>
      <c r="X247" s="53"/>
      <c r="Y247" s="53"/>
    </row>
    <row r="248" spans="1:25" ht="12.75" customHeight="1" x14ac:dyDescent="0.3">
      <c r="A248" s="53"/>
      <c r="B248" s="53"/>
      <c r="C248" s="53"/>
      <c r="D248" s="53"/>
      <c r="E248" s="53"/>
      <c r="F248" s="53"/>
      <c r="G248" s="53"/>
      <c r="H248" s="53"/>
      <c r="I248" s="53"/>
      <c r="J248" s="53"/>
      <c r="K248" s="53"/>
      <c r="L248" s="53"/>
      <c r="M248" s="53"/>
      <c r="N248" s="53"/>
      <c r="O248" s="53"/>
      <c r="P248" s="53"/>
      <c r="Q248" s="53"/>
      <c r="R248" s="53"/>
      <c r="S248" s="53"/>
      <c r="T248" s="53"/>
      <c r="U248" s="53"/>
      <c r="V248" s="53"/>
      <c r="W248" s="53"/>
      <c r="X248" s="53"/>
      <c r="Y248" s="53"/>
    </row>
    <row r="249" spans="1:25" ht="12.75" customHeight="1" x14ac:dyDescent="0.3">
      <c r="A249" s="53"/>
      <c r="B249" s="53"/>
      <c r="C249" s="53"/>
      <c r="D249" s="53"/>
      <c r="E249" s="53"/>
      <c r="F249" s="53"/>
      <c r="G249" s="53"/>
      <c r="H249" s="53"/>
      <c r="I249" s="53"/>
      <c r="J249" s="53"/>
      <c r="K249" s="53"/>
      <c r="L249" s="53"/>
      <c r="M249" s="53"/>
      <c r="N249" s="53"/>
      <c r="O249" s="53"/>
      <c r="P249" s="53"/>
      <c r="Q249" s="53"/>
      <c r="R249" s="53"/>
      <c r="S249" s="53"/>
      <c r="T249" s="53"/>
      <c r="U249" s="53"/>
      <c r="V249" s="53"/>
      <c r="W249" s="53"/>
      <c r="X249" s="53"/>
      <c r="Y249" s="53"/>
    </row>
    <row r="250" spans="1:25" ht="12.75" customHeight="1" x14ac:dyDescent="0.3">
      <c r="A250" s="53"/>
      <c r="B250" s="53"/>
      <c r="C250" s="53"/>
      <c r="D250" s="53"/>
      <c r="E250" s="53"/>
      <c r="F250" s="53"/>
      <c r="G250" s="53"/>
      <c r="H250" s="53"/>
      <c r="I250" s="53"/>
      <c r="J250" s="53"/>
      <c r="K250" s="53"/>
      <c r="L250" s="53"/>
      <c r="M250" s="53"/>
      <c r="N250" s="53"/>
      <c r="O250" s="53"/>
      <c r="P250" s="53"/>
      <c r="Q250" s="53"/>
      <c r="R250" s="53"/>
      <c r="S250" s="53"/>
      <c r="T250" s="53"/>
      <c r="U250" s="53"/>
      <c r="V250" s="53"/>
      <c r="W250" s="53"/>
      <c r="X250" s="53"/>
      <c r="Y250" s="53"/>
    </row>
    <row r="251" spans="1:25" ht="12.75" customHeight="1" x14ac:dyDescent="0.3">
      <c r="A251" s="53"/>
      <c r="B251" s="53"/>
      <c r="C251" s="53"/>
      <c r="D251" s="53"/>
      <c r="E251" s="53"/>
      <c r="F251" s="53"/>
      <c r="G251" s="53"/>
      <c r="H251" s="53"/>
      <c r="I251" s="53"/>
      <c r="J251" s="53"/>
      <c r="K251" s="53"/>
      <c r="L251" s="53"/>
      <c r="M251" s="53"/>
      <c r="N251" s="53"/>
      <c r="O251" s="53"/>
      <c r="P251" s="53"/>
      <c r="Q251" s="53"/>
      <c r="R251" s="53"/>
      <c r="S251" s="53"/>
      <c r="T251" s="53"/>
      <c r="U251" s="53"/>
      <c r="V251" s="53"/>
      <c r="W251" s="53"/>
      <c r="X251" s="53"/>
      <c r="Y251" s="53"/>
    </row>
    <row r="252" spans="1:25" ht="12.75" customHeight="1" x14ac:dyDescent="0.3">
      <c r="A252" s="53"/>
      <c r="B252" s="53"/>
      <c r="C252" s="53"/>
      <c r="D252" s="53"/>
      <c r="E252" s="53"/>
      <c r="F252" s="53"/>
      <c r="G252" s="53"/>
      <c r="H252" s="53"/>
      <c r="I252" s="53"/>
      <c r="J252" s="53"/>
      <c r="K252" s="53"/>
      <c r="L252" s="53"/>
      <c r="M252" s="53"/>
      <c r="N252" s="53"/>
      <c r="O252" s="53"/>
      <c r="P252" s="53"/>
      <c r="Q252" s="53"/>
      <c r="R252" s="53"/>
      <c r="S252" s="53"/>
      <c r="T252" s="53"/>
      <c r="U252" s="53"/>
      <c r="V252" s="53"/>
      <c r="W252" s="53"/>
      <c r="X252" s="53"/>
      <c r="Y252" s="53"/>
    </row>
    <row r="253" spans="1:25" ht="12.75" customHeight="1" x14ac:dyDescent="0.3">
      <c r="A253" s="53"/>
      <c r="B253" s="53"/>
      <c r="C253" s="53"/>
      <c r="D253" s="53"/>
      <c r="E253" s="53"/>
      <c r="F253" s="53"/>
      <c r="G253" s="53"/>
      <c r="H253" s="53"/>
      <c r="I253" s="53"/>
      <c r="J253" s="53"/>
      <c r="K253" s="53"/>
      <c r="L253" s="53"/>
      <c r="M253" s="53"/>
      <c r="N253" s="53"/>
      <c r="O253" s="53"/>
      <c r="P253" s="53"/>
      <c r="Q253" s="53"/>
      <c r="R253" s="53"/>
      <c r="S253" s="53"/>
      <c r="T253" s="53"/>
      <c r="U253" s="53"/>
      <c r="V253" s="53"/>
      <c r="W253" s="53"/>
      <c r="X253" s="53"/>
      <c r="Y253" s="53"/>
    </row>
    <row r="254" spans="1:25" ht="12.75" customHeight="1" x14ac:dyDescent="0.3">
      <c r="A254" s="53"/>
      <c r="B254" s="53"/>
      <c r="C254" s="53"/>
      <c r="D254" s="53"/>
      <c r="E254" s="53"/>
      <c r="F254" s="53"/>
      <c r="G254" s="53"/>
      <c r="H254" s="53"/>
      <c r="I254" s="53"/>
      <c r="J254" s="53"/>
      <c r="K254" s="53"/>
      <c r="L254" s="53"/>
      <c r="M254" s="53"/>
      <c r="N254" s="53"/>
      <c r="O254" s="53"/>
      <c r="P254" s="53"/>
      <c r="Q254" s="53"/>
      <c r="R254" s="53"/>
      <c r="S254" s="53"/>
      <c r="T254" s="53"/>
      <c r="U254" s="53"/>
      <c r="V254" s="53"/>
      <c r="W254" s="53"/>
      <c r="X254" s="53"/>
      <c r="Y254" s="53"/>
    </row>
    <row r="255" spans="1:25" ht="12.75" customHeight="1" x14ac:dyDescent="0.3">
      <c r="A255" s="53"/>
      <c r="B255" s="53"/>
      <c r="C255" s="53"/>
      <c r="D255" s="53"/>
      <c r="E255" s="53"/>
      <c r="F255" s="53"/>
      <c r="G255" s="53"/>
      <c r="H255" s="53"/>
      <c r="I255" s="53"/>
      <c r="J255" s="53"/>
      <c r="K255" s="53"/>
      <c r="L255" s="53"/>
      <c r="M255" s="53"/>
      <c r="N255" s="53"/>
      <c r="O255" s="53"/>
      <c r="P255" s="53"/>
      <c r="Q255" s="53"/>
      <c r="R255" s="53"/>
      <c r="S255" s="53"/>
      <c r="T255" s="53"/>
      <c r="U255" s="53"/>
      <c r="V255" s="53"/>
      <c r="W255" s="53"/>
      <c r="X255" s="53"/>
      <c r="Y255" s="53"/>
    </row>
    <row r="256" spans="1:25" ht="12.75" customHeight="1" x14ac:dyDescent="0.3">
      <c r="A256" s="53"/>
      <c r="B256" s="53"/>
      <c r="C256" s="53"/>
      <c r="D256" s="53"/>
      <c r="E256" s="53"/>
      <c r="F256" s="53"/>
      <c r="G256" s="53"/>
      <c r="H256" s="53"/>
      <c r="I256" s="53"/>
      <c r="J256" s="53"/>
      <c r="K256" s="53"/>
      <c r="L256" s="53"/>
      <c r="M256" s="53"/>
      <c r="N256" s="53"/>
      <c r="O256" s="53"/>
      <c r="P256" s="53"/>
      <c r="Q256" s="53"/>
      <c r="R256" s="53"/>
      <c r="S256" s="53"/>
      <c r="T256" s="53"/>
      <c r="U256" s="53"/>
      <c r="V256" s="53"/>
      <c r="W256" s="53"/>
      <c r="X256" s="53"/>
      <c r="Y256" s="53"/>
    </row>
    <row r="257" spans="1:25" ht="12.75" customHeight="1" x14ac:dyDescent="0.3">
      <c r="A257" s="53"/>
      <c r="B257" s="53"/>
      <c r="C257" s="53"/>
      <c r="D257" s="53"/>
      <c r="E257" s="53"/>
      <c r="F257" s="53"/>
      <c r="G257" s="53"/>
      <c r="H257" s="53"/>
      <c r="I257" s="53"/>
      <c r="J257" s="53"/>
      <c r="K257" s="53"/>
      <c r="L257" s="53"/>
      <c r="M257" s="53"/>
      <c r="N257" s="53"/>
      <c r="O257" s="53"/>
      <c r="P257" s="53"/>
      <c r="Q257" s="53"/>
      <c r="R257" s="53"/>
      <c r="S257" s="53"/>
      <c r="T257" s="53"/>
      <c r="U257" s="53"/>
      <c r="V257" s="53"/>
      <c r="W257" s="53"/>
      <c r="X257" s="53"/>
      <c r="Y257" s="53"/>
    </row>
    <row r="258" spans="1:25" ht="12.75" customHeight="1" x14ac:dyDescent="0.3">
      <c r="A258" s="53"/>
      <c r="B258" s="53"/>
      <c r="C258" s="53"/>
      <c r="D258" s="53"/>
      <c r="E258" s="53"/>
      <c r="F258" s="53"/>
      <c r="G258" s="53"/>
      <c r="H258" s="53"/>
      <c r="I258" s="53"/>
      <c r="J258" s="53"/>
      <c r="K258" s="53"/>
      <c r="L258" s="53"/>
      <c r="M258" s="53"/>
      <c r="N258" s="53"/>
      <c r="O258" s="53"/>
      <c r="P258" s="53"/>
      <c r="Q258" s="53"/>
      <c r="R258" s="53"/>
      <c r="S258" s="53"/>
      <c r="T258" s="53"/>
      <c r="U258" s="53"/>
      <c r="V258" s="53"/>
      <c r="W258" s="53"/>
      <c r="X258" s="53"/>
      <c r="Y258" s="53"/>
    </row>
    <row r="259" spans="1:25" ht="12.75" customHeight="1" x14ac:dyDescent="0.3">
      <c r="A259" s="53"/>
      <c r="B259" s="53"/>
      <c r="C259" s="53"/>
      <c r="D259" s="53"/>
      <c r="E259" s="53"/>
      <c r="F259" s="53"/>
      <c r="G259" s="53"/>
      <c r="H259" s="53"/>
      <c r="I259" s="53"/>
      <c r="J259" s="53"/>
      <c r="K259" s="53"/>
      <c r="L259" s="53"/>
      <c r="M259" s="53"/>
      <c r="N259" s="53"/>
      <c r="O259" s="53"/>
      <c r="P259" s="53"/>
      <c r="Q259" s="53"/>
      <c r="R259" s="53"/>
      <c r="S259" s="53"/>
      <c r="T259" s="53"/>
      <c r="U259" s="53"/>
      <c r="V259" s="53"/>
      <c r="W259" s="53"/>
      <c r="X259" s="53"/>
      <c r="Y259" s="53"/>
    </row>
    <row r="260" spans="1:25" ht="12.75" customHeight="1" x14ac:dyDescent="0.3">
      <c r="A260" s="53"/>
      <c r="B260" s="53"/>
      <c r="C260" s="53"/>
      <c r="D260" s="53"/>
      <c r="E260" s="53"/>
      <c r="F260" s="53"/>
      <c r="G260" s="53"/>
      <c r="H260" s="53"/>
      <c r="I260" s="53"/>
      <c r="J260" s="53"/>
      <c r="K260" s="53"/>
      <c r="L260" s="53"/>
      <c r="M260" s="53"/>
      <c r="N260" s="53"/>
      <c r="O260" s="53"/>
      <c r="P260" s="53"/>
      <c r="Q260" s="53"/>
      <c r="R260" s="53"/>
      <c r="S260" s="53"/>
      <c r="T260" s="53"/>
      <c r="U260" s="53"/>
      <c r="V260" s="53"/>
      <c r="W260" s="53"/>
      <c r="X260" s="53"/>
      <c r="Y260" s="53"/>
    </row>
    <row r="261" spans="1:25" ht="12.75" customHeight="1" x14ac:dyDescent="0.3">
      <c r="A261" s="53"/>
      <c r="B261" s="53"/>
      <c r="C261" s="53"/>
      <c r="D261" s="53"/>
      <c r="E261" s="53"/>
      <c r="F261" s="53"/>
      <c r="G261" s="53"/>
      <c r="H261" s="53"/>
      <c r="I261" s="53"/>
      <c r="J261" s="53"/>
      <c r="K261" s="53"/>
      <c r="L261" s="53"/>
      <c r="M261" s="53"/>
      <c r="N261" s="53"/>
      <c r="O261" s="53"/>
      <c r="P261" s="53"/>
      <c r="Q261" s="53"/>
      <c r="R261" s="53"/>
      <c r="S261" s="53"/>
      <c r="T261" s="53"/>
      <c r="U261" s="53"/>
      <c r="V261" s="53"/>
      <c r="W261" s="53"/>
      <c r="X261" s="53"/>
      <c r="Y261" s="53"/>
    </row>
    <row r="262" spans="1:25" ht="12.75" customHeight="1" x14ac:dyDescent="0.3">
      <c r="A262" s="53"/>
      <c r="B262" s="53"/>
      <c r="C262" s="53"/>
      <c r="D262" s="53"/>
      <c r="E262" s="53"/>
      <c r="F262" s="53"/>
      <c r="G262" s="53"/>
      <c r="H262" s="53"/>
      <c r="I262" s="53"/>
      <c r="J262" s="53"/>
      <c r="K262" s="53"/>
      <c r="L262" s="53"/>
      <c r="M262" s="53"/>
      <c r="N262" s="53"/>
      <c r="O262" s="53"/>
      <c r="P262" s="53"/>
      <c r="Q262" s="53"/>
      <c r="R262" s="53"/>
      <c r="S262" s="53"/>
      <c r="T262" s="53"/>
      <c r="U262" s="53"/>
      <c r="V262" s="53"/>
      <c r="W262" s="53"/>
      <c r="X262" s="53"/>
      <c r="Y262" s="53"/>
    </row>
    <row r="263" spans="1:25" ht="12.75" customHeight="1" x14ac:dyDescent="0.3">
      <c r="A263" s="53"/>
      <c r="B263" s="53"/>
      <c r="C263" s="53"/>
      <c r="D263" s="53"/>
      <c r="E263" s="53"/>
      <c r="F263" s="53"/>
      <c r="G263" s="53"/>
      <c r="H263" s="53"/>
      <c r="I263" s="53"/>
      <c r="J263" s="53"/>
      <c r="K263" s="53"/>
      <c r="L263" s="53"/>
      <c r="M263" s="53"/>
      <c r="N263" s="53"/>
      <c r="O263" s="53"/>
      <c r="P263" s="53"/>
      <c r="Q263" s="53"/>
      <c r="R263" s="53"/>
      <c r="S263" s="53"/>
      <c r="T263" s="53"/>
      <c r="U263" s="53"/>
      <c r="V263" s="53"/>
      <c r="W263" s="53"/>
      <c r="X263" s="53"/>
      <c r="Y263" s="53"/>
    </row>
    <row r="264" spans="1:25" ht="12.75" customHeight="1" x14ac:dyDescent="0.3">
      <c r="A264" s="53"/>
      <c r="B264" s="53"/>
      <c r="C264" s="53"/>
      <c r="D264" s="53"/>
      <c r="E264" s="53"/>
      <c r="F264" s="53"/>
      <c r="G264" s="53"/>
      <c r="H264" s="53"/>
      <c r="I264" s="53"/>
      <c r="J264" s="53"/>
      <c r="K264" s="53"/>
      <c r="L264" s="53"/>
      <c r="M264" s="53"/>
      <c r="N264" s="53"/>
      <c r="O264" s="53"/>
      <c r="P264" s="53"/>
      <c r="Q264" s="53"/>
      <c r="R264" s="53"/>
      <c r="S264" s="53"/>
      <c r="T264" s="53"/>
      <c r="U264" s="53"/>
      <c r="V264" s="53"/>
      <c r="W264" s="53"/>
      <c r="X264" s="53"/>
      <c r="Y264" s="53"/>
    </row>
    <row r="265" spans="1:25" ht="12.75" customHeight="1" x14ac:dyDescent="0.3">
      <c r="A265" s="53"/>
      <c r="B265" s="53"/>
      <c r="C265" s="53"/>
      <c r="D265" s="53"/>
      <c r="E265" s="53"/>
      <c r="F265" s="53"/>
      <c r="G265" s="53"/>
      <c r="H265" s="53"/>
      <c r="I265" s="53"/>
      <c r="J265" s="53"/>
      <c r="K265" s="53"/>
      <c r="L265" s="53"/>
      <c r="M265" s="53"/>
      <c r="N265" s="53"/>
      <c r="O265" s="53"/>
      <c r="P265" s="53"/>
      <c r="Q265" s="53"/>
      <c r="R265" s="53"/>
      <c r="S265" s="53"/>
      <c r="T265" s="53"/>
      <c r="U265" s="53"/>
      <c r="V265" s="53"/>
      <c r="W265" s="53"/>
      <c r="X265" s="53"/>
      <c r="Y265" s="53"/>
    </row>
    <row r="266" spans="1:25" ht="12.75" customHeight="1" x14ac:dyDescent="0.3">
      <c r="A266" s="53"/>
      <c r="B266" s="53"/>
      <c r="C266" s="53"/>
      <c r="D266" s="53"/>
      <c r="E266" s="53"/>
      <c r="F266" s="53"/>
      <c r="G266" s="53"/>
      <c r="H266" s="53"/>
      <c r="I266" s="53"/>
      <c r="J266" s="53"/>
      <c r="K266" s="53"/>
      <c r="L266" s="53"/>
      <c r="M266" s="53"/>
      <c r="N266" s="53"/>
      <c r="O266" s="53"/>
      <c r="P266" s="53"/>
      <c r="Q266" s="53"/>
      <c r="R266" s="53"/>
      <c r="S266" s="53"/>
      <c r="T266" s="53"/>
      <c r="U266" s="53"/>
      <c r="V266" s="53"/>
      <c r="W266" s="53"/>
      <c r="X266" s="53"/>
      <c r="Y266" s="53"/>
    </row>
    <row r="267" spans="1:25" ht="12.75" customHeight="1" x14ac:dyDescent="0.3">
      <c r="A267" s="53"/>
      <c r="B267" s="53"/>
      <c r="C267" s="53"/>
      <c r="D267" s="53"/>
      <c r="E267" s="53"/>
      <c r="F267" s="53"/>
      <c r="G267" s="53"/>
      <c r="H267" s="53"/>
      <c r="I267" s="53"/>
      <c r="J267" s="53"/>
      <c r="K267" s="53"/>
      <c r="L267" s="53"/>
      <c r="M267" s="53"/>
      <c r="N267" s="53"/>
      <c r="O267" s="53"/>
      <c r="P267" s="53"/>
      <c r="Q267" s="53"/>
      <c r="R267" s="53"/>
      <c r="S267" s="53"/>
      <c r="T267" s="53"/>
      <c r="U267" s="53"/>
      <c r="V267" s="53"/>
      <c r="W267" s="53"/>
      <c r="X267" s="53"/>
      <c r="Y267" s="53"/>
    </row>
    <row r="268" spans="1:25" ht="12.75" customHeight="1" x14ac:dyDescent="0.3">
      <c r="A268" s="53"/>
      <c r="B268" s="53"/>
      <c r="C268" s="53"/>
      <c r="D268" s="53"/>
      <c r="E268" s="53"/>
      <c r="F268" s="53"/>
      <c r="G268" s="53"/>
      <c r="H268" s="53"/>
      <c r="I268" s="53"/>
      <c r="J268" s="53"/>
      <c r="K268" s="53"/>
      <c r="L268" s="53"/>
      <c r="M268" s="53"/>
      <c r="N268" s="53"/>
      <c r="O268" s="53"/>
      <c r="P268" s="53"/>
      <c r="Q268" s="53"/>
      <c r="R268" s="53"/>
      <c r="S268" s="53"/>
      <c r="T268" s="53"/>
      <c r="U268" s="53"/>
      <c r="V268" s="53"/>
      <c r="W268" s="53"/>
      <c r="X268" s="53"/>
      <c r="Y268" s="53"/>
    </row>
    <row r="269" spans="1:25" ht="12.75" customHeight="1" x14ac:dyDescent="0.3">
      <c r="A269" s="53"/>
      <c r="B269" s="53"/>
      <c r="C269" s="53"/>
      <c r="D269" s="53"/>
      <c r="E269" s="53"/>
      <c r="F269" s="53"/>
      <c r="G269" s="53"/>
      <c r="H269" s="53"/>
      <c r="I269" s="53"/>
      <c r="J269" s="53"/>
      <c r="K269" s="53"/>
      <c r="L269" s="53"/>
      <c r="M269" s="53"/>
      <c r="N269" s="53"/>
      <c r="O269" s="53"/>
      <c r="P269" s="53"/>
      <c r="Q269" s="53"/>
      <c r="R269" s="53"/>
      <c r="S269" s="53"/>
      <c r="T269" s="53"/>
      <c r="U269" s="53"/>
      <c r="V269" s="53"/>
      <c r="W269" s="53"/>
      <c r="X269" s="53"/>
      <c r="Y269" s="53"/>
    </row>
    <row r="270" spans="1:25" ht="12.75" customHeight="1" x14ac:dyDescent="0.3">
      <c r="A270" s="53"/>
      <c r="B270" s="53"/>
      <c r="C270" s="53"/>
      <c r="D270" s="53"/>
      <c r="E270" s="53"/>
      <c r="F270" s="53"/>
      <c r="G270" s="53"/>
      <c r="H270" s="53"/>
      <c r="I270" s="53"/>
      <c r="J270" s="53"/>
      <c r="K270" s="53"/>
      <c r="L270" s="53"/>
      <c r="M270" s="53"/>
      <c r="N270" s="53"/>
      <c r="O270" s="53"/>
      <c r="P270" s="53"/>
      <c r="Q270" s="53"/>
      <c r="R270" s="53"/>
      <c r="S270" s="53"/>
      <c r="T270" s="53"/>
      <c r="U270" s="53"/>
      <c r="V270" s="53"/>
      <c r="W270" s="53"/>
      <c r="X270" s="53"/>
      <c r="Y270" s="53"/>
    </row>
    <row r="271" spans="1:25" ht="12.75" customHeight="1" x14ac:dyDescent="0.3">
      <c r="A271" s="53"/>
      <c r="B271" s="53"/>
      <c r="C271" s="53"/>
      <c r="D271" s="53"/>
      <c r="E271" s="53"/>
      <c r="F271" s="53"/>
      <c r="G271" s="53"/>
      <c r="H271" s="53"/>
      <c r="I271" s="53"/>
      <c r="J271" s="53"/>
      <c r="K271" s="53"/>
      <c r="L271" s="53"/>
      <c r="M271" s="53"/>
      <c r="N271" s="53"/>
      <c r="O271" s="53"/>
      <c r="P271" s="53"/>
      <c r="Q271" s="53"/>
      <c r="R271" s="53"/>
      <c r="S271" s="53"/>
      <c r="T271" s="53"/>
      <c r="U271" s="53"/>
      <c r="V271" s="53"/>
      <c r="W271" s="53"/>
      <c r="X271" s="53"/>
      <c r="Y271" s="53"/>
    </row>
    <row r="272" spans="1:25" ht="12.75" customHeight="1" x14ac:dyDescent="0.3">
      <c r="A272" s="53"/>
      <c r="B272" s="53"/>
      <c r="C272" s="53"/>
      <c r="D272" s="53"/>
      <c r="E272" s="53"/>
      <c r="F272" s="53"/>
      <c r="G272" s="53"/>
      <c r="H272" s="53"/>
      <c r="I272" s="53"/>
      <c r="J272" s="53"/>
      <c r="K272" s="53"/>
      <c r="L272" s="53"/>
      <c r="M272" s="53"/>
      <c r="N272" s="53"/>
      <c r="O272" s="53"/>
      <c r="P272" s="53"/>
      <c r="Q272" s="53"/>
      <c r="R272" s="53"/>
      <c r="S272" s="53"/>
      <c r="T272" s="53"/>
      <c r="U272" s="53"/>
      <c r="V272" s="53"/>
      <c r="W272" s="53"/>
      <c r="X272" s="53"/>
      <c r="Y272" s="53"/>
    </row>
    <row r="273" spans="1:25" ht="12.75" customHeight="1" x14ac:dyDescent="0.3">
      <c r="A273" s="53"/>
      <c r="B273" s="53"/>
      <c r="C273" s="53"/>
      <c r="D273" s="53"/>
      <c r="E273" s="53"/>
      <c r="F273" s="53"/>
      <c r="G273" s="53"/>
      <c r="H273" s="53"/>
      <c r="I273" s="53"/>
      <c r="J273" s="53"/>
      <c r="K273" s="53"/>
      <c r="L273" s="53"/>
      <c r="M273" s="53"/>
      <c r="N273" s="53"/>
      <c r="O273" s="53"/>
      <c r="P273" s="53"/>
      <c r="Q273" s="53"/>
      <c r="R273" s="53"/>
      <c r="S273" s="53"/>
      <c r="T273" s="53"/>
      <c r="U273" s="53"/>
      <c r="V273" s="53"/>
      <c r="W273" s="53"/>
      <c r="X273" s="53"/>
      <c r="Y273" s="53"/>
    </row>
    <row r="274" spans="1:25" ht="12.75" customHeight="1" x14ac:dyDescent="0.3">
      <c r="A274" s="53"/>
      <c r="B274" s="53"/>
      <c r="C274" s="53"/>
      <c r="D274" s="53"/>
      <c r="E274" s="53"/>
      <c r="F274" s="53"/>
      <c r="G274" s="53"/>
      <c r="H274" s="53"/>
      <c r="I274" s="53"/>
      <c r="J274" s="53"/>
      <c r="K274" s="53"/>
      <c r="L274" s="53"/>
      <c r="M274" s="53"/>
      <c r="N274" s="53"/>
      <c r="O274" s="53"/>
      <c r="P274" s="53"/>
      <c r="Q274" s="53"/>
      <c r="R274" s="53"/>
      <c r="S274" s="53"/>
      <c r="T274" s="53"/>
      <c r="U274" s="53"/>
      <c r="V274" s="53"/>
      <c r="W274" s="53"/>
      <c r="X274" s="53"/>
      <c r="Y274" s="53"/>
    </row>
    <row r="275" spans="1:25" ht="12.75" customHeight="1" x14ac:dyDescent="0.3">
      <c r="A275" s="53"/>
      <c r="B275" s="53"/>
      <c r="C275" s="53"/>
      <c r="D275" s="53"/>
      <c r="E275" s="53"/>
      <c r="F275" s="53"/>
      <c r="G275" s="53"/>
      <c r="H275" s="53"/>
      <c r="I275" s="53"/>
      <c r="J275" s="53"/>
      <c r="K275" s="53"/>
      <c r="L275" s="53"/>
      <c r="M275" s="53"/>
      <c r="N275" s="53"/>
      <c r="O275" s="53"/>
      <c r="P275" s="53"/>
      <c r="Q275" s="53"/>
      <c r="R275" s="53"/>
      <c r="S275" s="53"/>
      <c r="T275" s="53"/>
      <c r="U275" s="53"/>
      <c r="V275" s="53"/>
      <c r="W275" s="53"/>
      <c r="X275" s="53"/>
      <c r="Y275" s="53"/>
    </row>
    <row r="276" spans="1:25" ht="12.75" customHeight="1" x14ac:dyDescent="0.3">
      <c r="A276" s="53"/>
      <c r="B276" s="53"/>
      <c r="C276" s="53"/>
      <c r="D276" s="53"/>
      <c r="E276" s="53"/>
      <c r="F276" s="53"/>
      <c r="G276" s="53"/>
      <c r="H276" s="53"/>
      <c r="I276" s="53"/>
      <c r="J276" s="53"/>
      <c r="K276" s="53"/>
      <c r="L276" s="53"/>
      <c r="M276" s="53"/>
      <c r="N276" s="53"/>
      <c r="O276" s="53"/>
      <c r="P276" s="53"/>
      <c r="Q276" s="53"/>
      <c r="R276" s="53"/>
      <c r="S276" s="53"/>
      <c r="T276" s="53"/>
      <c r="U276" s="53"/>
      <c r="V276" s="53"/>
      <c r="W276" s="53"/>
      <c r="X276" s="53"/>
      <c r="Y276" s="53"/>
    </row>
    <row r="277" spans="1:25" ht="12.75" customHeight="1" x14ac:dyDescent="0.3">
      <c r="A277" s="53"/>
      <c r="B277" s="53"/>
      <c r="C277" s="53"/>
      <c r="D277" s="53"/>
      <c r="E277" s="53"/>
      <c r="F277" s="53"/>
      <c r="G277" s="53"/>
      <c r="H277" s="53"/>
      <c r="I277" s="53"/>
      <c r="J277" s="53"/>
      <c r="K277" s="53"/>
      <c r="L277" s="53"/>
      <c r="M277" s="53"/>
      <c r="N277" s="53"/>
      <c r="O277" s="53"/>
      <c r="P277" s="53"/>
      <c r="Q277" s="53"/>
      <c r="R277" s="53"/>
      <c r="S277" s="53"/>
      <c r="T277" s="53"/>
      <c r="U277" s="53"/>
      <c r="V277" s="53"/>
      <c r="W277" s="53"/>
      <c r="X277" s="53"/>
      <c r="Y277" s="53"/>
    </row>
    <row r="278" spans="1:25" ht="12.75" customHeight="1" x14ac:dyDescent="0.3">
      <c r="A278" s="53"/>
      <c r="B278" s="53"/>
      <c r="C278" s="53"/>
      <c r="D278" s="53"/>
      <c r="E278" s="53"/>
      <c r="F278" s="53"/>
      <c r="G278" s="53"/>
      <c r="H278" s="53"/>
      <c r="I278" s="53"/>
      <c r="J278" s="53"/>
      <c r="K278" s="53"/>
      <c r="L278" s="53"/>
      <c r="M278" s="53"/>
      <c r="N278" s="53"/>
      <c r="O278" s="53"/>
      <c r="P278" s="53"/>
      <c r="Q278" s="53"/>
      <c r="R278" s="53"/>
      <c r="S278" s="53"/>
      <c r="T278" s="53"/>
      <c r="U278" s="53"/>
      <c r="V278" s="53"/>
      <c r="W278" s="53"/>
      <c r="X278" s="53"/>
      <c r="Y278" s="53"/>
    </row>
    <row r="279" spans="1:25" ht="12.75" customHeight="1" x14ac:dyDescent="0.3">
      <c r="A279" s="53"/>
      <c r="B279" s="53"/>
      <c r="C279" s="53"/>
      <c r="D279" s="53"/>
      <c r="E279" s="53"/>
      <c r="F279" s="53"/>
      <c r="G279" s="53"/>
      <c r="H279" s="53"/>
      <c r="I279" s="53"/>
      <c r="J279" s="53"/>
      <c r="K279" s="53"/>
      <c r="L279" s="53"/>
      <c r="M279" s="53"/>
      <c r="N279" s="53"/>
      <c r="O279" s="53"/>
      <c r="P279" s="53"/>
      <c r="Q279" s="53"/>
      <c r="R279" s="53"/>
      <c r="S279" s="53"/>
      <c r="T279" s="53"/>
      <c r="U279" s="53"/>
      <c r="V279" s="53"/>
      <c r="W279" s="53"/>
      <c r="X279" s="53"/>
      <c r="Y279" s="53"/>
    </row>
    <row r="280" spans="1:25" ht="12.75" customHeight="1" x14ac:dyDescent="0.3">
      <c r="A280" s="53"/>
      <c r="B280" s="53"/>
      <c r="C280" s="53"/>
      <c r="D280" s="53"/>
      <c r="E280" s="53"/>
      <c r="F280" s="53"/>
      <c r="G280" s="53"/>
      <c r="H280" s="53"/>
      <c r="I280" s="53"/>
      <c r="J280" s="53"/>
      <c r="K280" s="53"/>
      <c r="L280" s="53"/>
      <c r="M280" s="53"/>
      <c r="N280" s="53"/>
      <c r="O280" s="53"/>
      <c r="P280" s="53"/>
      <c r="Q280" s="53"/>
      <c r="R280" s="53"/>
      <c r="S280" s="53"/>
      <c r="T280" s="53"/>
      <c r="U280" s="53"/>
      <c r="V280" s="53"/>
      <c r="W280" s="53"/>
      <c r="X280" s="53"/>
      <c r="Y280" s="53"/>
    </row>
    <row r="281" spans="1:25" ht="12.75" customHeight="1" x14ac:dyDescent="0.3">
      <c r="A281" s="53"/>
      <c r="B281" s="53"/>
      <c r="C281" s="53"/>
      <c r="D281" s="53"/>
      <c r="E281" s="53"/>
      <c r="F281" s="53"/>
      <c r="G281" s="53"/>
      <c r="H281" s="53"/>
      <c r="I281" s="53"/>
      <c r="J281" s="53"/>
      <c r="K281" s="53"/>
      <c r="L281" s="53"/>
      <c r="M281" s="53"/>
      <c r="N281" s="53"/>
      <c r="O281" s="53"/>
      <c r="P281" s="53"/>
      <c r="Q281" s="53"/>
      <c r="R281" s="53"/>
      <c r="S281" s="53"/>
      <c r="T281" s="53"/>
      <c r="U281" s="53"/>
      <c r="V281" s="53"/>
      <c r="W281" s="53"/>
      <c r="X281" s="53"/>
      <c r="Y281" s="53"/>
    </row>
    <row r="282" spans="1:25" ht="12.75" customHeight="1" x14ac:dyDescent="0.3">
      <c r="A282" s="53"/>
      <c r="B282" s="53"/>
      <c r="C282" s="53"/>
      <c r="D282" s="53"/>
      <c r="E282" s="53"/>
      <c r="F282" s="53"/>
      <c r="G282" s="53"/>
      <c r="H282" s="53"/>
      <c r="I282" s="53"/>
      <c r="J282" s="53"/>
      <c r="K282" s="53"/>
      <c r="L282" s="53"/>
      <c r="M282" s="53"/>
      <c r="N282" s="53"/>
      <c r="O282" s="53"/>
      <c r="P282" s="53"/>
      <c r="Q282" s="53"/>
      <c r="R282" s="53"/>
      <c r="S282" s="53"/>
      <c r="T282" s="53"/>
      <c r="U282" s="53"/>
      <c r="V282" s="53"/>
      <c r="W282" s="53"/>
      <c r="X282" s="53"/>
      <c r="Y282" s="53"/>
    </row>
    <row r="283" spans="1:25" ht="12.75" customHeight="1" x14ac:dyDescent="0.3">
      <c r="A283" s="53"/>
      <c r="B283" s="53"/>
      <c r="C283" s="53"/>
      <c r="D283" s="53"/>
      <c r="E283" s="53"/>
      <c r="F283" s="53"/>
      <c r="G283" s="53"/>
      <c r="H283" s="53"/>
      <c r="I283" s="53"/>
      <c r="J283" s="53"/>
      <c r="K283" s="53"/>
      <c r="L283" s="53"/>
      <c r="M283" s="53"/>
      <c r="N283" s="53"/>
      <c r="O283" s="53"/>
      <c r="P283" s="53"/>
      <c r="Q283" s="53"/>
      <c r="R283" s="53"/>
      <c r="S283" s="53"/>
      <c r="T283" s="53"/>
      <c r="U283" s="53"/>
      <c r="V283" s="53"/>
      <c r="W283" s="53"/>
      <c r="X283" s="53"/>
      <c r="Y283" s="53"/>
    </row>
    <row r="284" spans="1:25" ht="12.75" customHeight="1" x14ac:dyDescent="0.3">
      <c r="A284" s="53"/>
      <c r="B284" s="53"/>
      <c r="C284" s="53"/>
      <c r="D284" s="53"/>
      <c r="E284" s="53"/>
      <c r="F284" s="53"/>
      <c r="G284" s="53"/>
      <c r="H284" s="53"/>
      <c r="I284" s="53"/>
      <c r="J284" s="53"/>
      <c r="K284" s="53"/>
      <c r="L284" s="53"/>
      <c r="M284" s="53"/>
      <c r="N284" s="53"/>
      <c r="O284" s="53"/>
      <c r="P284" s="53"/>
      <c r="Q284" s="53"/>
      <c r="R284" s="53"/>
      <c r="S284" s="53"/>
      <c r="T284" s="53"/>
      <c r="U284" s="53"/>
      <c r="V284" s="53"/>
      <c r="W284" s="53"/>
      <c r="X284" s="53"/>
      <c r="Y284" s="53"/>
    </row>
    <row r="285" spans="1:25" ht="12.75" customHeight="1" x14ac:dyDescent="0.3">
      <c r="A285" s="53"/>
      <c r="B285" s="53"/>
      <c r="C285" s="53"/>
      <c r="D285" s="53"/>
      <c r="E285" s="53"/>
      <c r="F285" s="53"/>
      <c r="G285" s="53"/>
      <c r="H285" s="53"/>
      <c r="I285" s="53"/>
      <c r="J285" s="53"/>
      <c r="K285" s="53"/>
      <c r="L285" s="53"/>
      <c r="M285" s="53"/>
      <c r="N285" s="53"/>
      <c r="O285" s="53"/>
      <c r="P285" s="53"/>
      <c r="Q285" s="53"/>
      <c r="R285" s="53"/>
      <c r="S285" s="53"/>
      <c r="T285" s="53"/>
      <c r="U285" s="53"/>
      <c r="V285" s="53"/>
      <c r="W285" s="53"/>
      <c r="X285" s="53"/>
      <c r="Y285" s="53"/>
    </row>
    <row r="286" spans="1:25" ht="12.75" customHeight="1" x14ac:dyDescent="0.3">
      <c r="A286" s="53"/>
      <c r="B286" s="53"/>
      <c r="C286" s="53"/>
      <c r="D286" s="53"/>
      <c r="E286" s="53"/>
      <c r="F286" s="53"/>
      <c r="G286" s="53"/>
      <c r="H286" s="53"/>
      <c r="I286" s="53"/>
      <c r="J286" s="53"/>
      <c r="K286" s="53"/>
      <c r="L286" s="53"/>
      <c r="M286" s="53"/>
      <c r="N286" s="53"/>
      <c r="O286" s="53"/>
      <c r="P286" s="53"/>
      <c r="Q286" s="53"/>
      <c r="R286" s="53"/>
      <c r="S286" s="53"/>
      <c r="T286" s="53"/>
      <c r="U286" s="53"/>
      <c r="V286" s="53"/>
      <c r="W286" s="53"/>
      <c r="X286" s="53"/>
      <c r="Y286" s="53"/>
    </row>
    <row r="287" spans="1:25" ht="12.75" customHeight="1" x14ac:dyDescent="0.3">
      <c r="A287" s="53"/>
      <c r="B287" s="53"/>
      <c r="C287" s="53"/>
      <c r="D287" s="53"/>
      <c r="E287" s="53"/>
      <c r="F287" s="53"/>
      <c r="G287" s="53"/>
      <c r="H287" s="53"/>
      <c r="I287" s="53"/>
      <c r="J287" s="53"/>
      <c r="K287" s="53"/>
      <c r="L287" s="53"/>
      <c r="M287" s="53"/>
      <c r="N287" s="53"/>
      <c r="O287" s="53"/>
      <c r="P287" s="53"/>
      <c r="Q287" s="53"/>
      <c r="R287" s="53"/>
      <c r="S287" s="53"/>
      <c r="T287" s="53"/>
      <c r="U287" s="53"/>
      <c r="V287" s="53"/>
      <c r="W287" s="53"/>
      <c r="X287" s="53"/>
      <c r="Y287" s="53"/>
    </row>
    <row r="288" spans="1:25" ht="12.75" customHeight="1" x14ac:dyDescent="0.3">
      <c r="A288" s="53"/>
      <c r="B288" s="53"/>
      <c r="C288" s="53"/>
      <c r="D288" s="53"/>
      <c r="E288" s="53"/>
      <c r="F288" s="53"/>
      <c r="G288" s="53"/>
      <c r="H288" s="53"/>
      <c r="I288" s="53"/>
      <c r="J288" s="53"/>
      <c r="K288" s="53"/>
      <c r="L288" s="53"/>
      <c r="M288" s="53"/>
      <c r="N288" s="53"/>
      <c r="O288" s="53"/>
      <c r="P288" s="53"/>
      <c r="Q288" s="53"/>
      <c r="R288" s="53"/>
      <c r="S288" s="53"/>
      <c r="T288" s="53"/>
      <c r="U288" s="53"/>
      <c r="V288" s="53"/>
      <c r="W288" s="53"/>
      <c r="X288" s="53"/>
      <c r="Y288" s="53"/>
    </row>
    <row r="289" spans="1:25" ht="12.75" customHeight="1" x14ac:dyDescent="0.3">
      <c r="A289" s="53"/>
      <c r="B289" s="53"/>
      <c r="C289" s="53"/>
      <c r="D289" s="53"/>
      <c r="E289" s="53"/>
      <c r="F289" s="53"/>
      <c r="G289" s="53"/>
      <c r="H289" s="53"/>
      <c r="I289" s="53"/>
      <c r="J289" s="53"/>
      <c r="K289" s="53"/>
      <c r="L289" s="53"/>
      <c r="M289" s="53"/>
      <c r="N289" s="53"/>
      <c r="O289" s="53"/>
      <c r="P289" s="53"/>
      <c r="Q289" s="53"/>
      <c r="R289" s="53"/>
      <c r="S289" s="53"/>
      <c r="T289" s="53"/>
      <c r="U289" s="53"/>
      <c r="V289" s="53"/>
      <c r="W289" s="53"/>
      <c r="X289" s="53"/>
      <c r="Y289" s="53"/>
    </row>
    <row r="290" spans="1:25" ht="12.75" customHeight="1" x14ac:dyDescent="0.3">
      <c r="A290" s="53"/>
      <c r="B290" s="53"/>
      <c r="C290" s="53"/>
      <c r="D290" s="53"/>
      <c r="E290" s="53"/>
      <c r="F290" s="53"/>
      <c r="G290" s="53"/>
      <c r="H290" s="53"/>
      <c r="I290" s="53"/>
      <c r="J290" s="53"/>
      <c r="K290" s="53"/>
      <c r="L290" s="53"/>
      <c r="M290" s="53"/>
      <c r="N290" s="53"/>
      <c r="O290" s="53"/>
      <c r="P290" s="53"/>
      <c r="Q290" s="53"/>
      <c r="R290" s="53"/>
      <c r="S290" s="53"/>
      <c r="T290" s="53"/>
      <c r="U290" s="53"/>
      <c r="V290" s="53"/>
      <c r="W290" s="53"/>
      <c r="X290" s="53"/>
      <c r="Y290" s="53"/>
    </row>
    <row r="291" spans="1:25" ht="12.75" customHeight="1" x14ac:dyDescent="0.3">
      <c r="A291" s="53"/>
      <c r="B291" s="53"/>
      <c r="C291" s="53"/>
      <c r="D291" s="53"/>
      <c r="E291" s="53"/>
      <c r="F291" s="53"/>
      <c r="G291" s="53"/>
      <c r="H291" s="53"/>
      <c r="I291" s="53"/>
      <c r="J291" s="53"/>
      <c r="K291" s="53"/>
      <c r="L291" s="53"/>
      <c r="M291" s="53"/>
      <c r="N291" s="53"/>
      <c r="O291" s="53"/>
      <c r="P291" s="53"/>
      <c r="Q291" s="53"/>
      <c r="R291" s="53"/>
      <c r="S291" s="53"/>
      <c r="T291" s="53"/>
      <c r="U291" s="53"/>
      <c r="V291" s="53"/>
      <c r="W291" s="53"/>
      <c r="X291" s="53"/>
      <c r="Y291" s="53"/>
    </row>
    <row r="292" spans="1:25" ht="12.75" customHeight="1" x14ac:dyDescent="0.3">
      <c r="A292" s="53"/>
      <c r="B292" s="53"/>
      <c r="C292" s="53"/>
      <c r="D292" s="53"/>
      <c r="E292" s="53"/>
      <c r="F292" s="53"/>
      <c r="G292" s="53"/>
      <c r="H292" s="53"/>
      <c r="I292" s="53"/>
      <c r="J292" s="53"/>
      <c r="K292" s="53"/>
      <c r="L292" s="53"/>
      <c r="M292" s="53"/>
      <c r="N292" s="53"/>
      <c r="O292" s="53"/>
      <c r="P292" s="53"/>
      <c r="Q292" s="53"/>
      <c r="R292" s="53"/>
      <c r="S292" s="53"/>
      <c r="T292" s="53"/>
      <c r="U292" s="53"/>
      <c r="V292" s="53"/>
      <c r="W292" s="53"/>
      <c r="X292" s="53"/>
      <c r="Y292" s="53"/>
    </row>
    <row r="293" spans="1:25" ht="12.75" customHeight="1" x14ac:dyDescent="0.3">
      <c r="A293" s="53"/>
      <c r="B293" s="53"/>
      <c r="C293" s="53"/>
      <c r="D293" s="53"/>
      <c r="E293" s="53"/>
      <c r="F293" s="53"/>
      <c r="G293" s="53"/>
      <c r="H293" s="53"/>
      <c r="I293" s="53"/>
      <c r="J293" s="53"/>
      <c r="K293" s="53"/>
      <c r="L293" s="53"/>
      <c r="M293" s="53"/>
      <c r="N293" s="53"/>
      <c r="O293" s="53"/>
      <c r="P293" s="53"/>
      <c r="Q293" s="53"/>
      <c r="R293" s="53"/>
      <c r="S293" s="53"/>
      <c r="T293" s="53"/>
      <c r="U293" s="53"/>
      <c r="V293" s="53"/>
      <c r="W293" s="53"/>
      <c r="X293" s="53"/>
      <c r="Y293" s="53"/>
    </row>
    <row r="294" spans="1:25" ht="12.75" customHeight="1" x14ac:dyDescent="0.3">
      <c r="A294" s="53"/>
      <c r="B294" s="53"/>
      <c r="C294" s="53"/>
      <c r="D294" s="53"/>
      <c r="E294" s="53"/>
      <c r="F294" s="53"/>
      <c r="G294" s="53"/>
      <c r="H294" s="53"/>
      <c r="I294" s="53"/>
      <c r="J294" s="53"/>
      <c r="K294" s="53"/>
      <c r="L294" s="53"/>
      <c r="M294" s="53"/>
      <c r="N294" s="53"/>
      <c r="O294" s="53"/>
      <c r="P294" s="53"/>
      <c r="Q294" s="53"/>
      <c r="R294" s="53"/>
      <c r="S294" s="53"/>
      <c r="T294" s="53"/>
      <c r="U294" s="53"/>
      <c r="V294" s="53"/>
      <c r="W294" s="53"/>
      <c r="X294" s="53"/>
      <c r="Y294" s="53"/>
    </row>
    <row r="295" spans="1:25" ht="12.75" customHeight="1" x14ac:dyDescent="0.3">
      <c r="A295" s="53"/>
      <c r="B295" s="53"/>
      <c r="C295" s="53"/>
      <c r="D295" s="53"/>
      <c r="E295" s="53"/>
      <c r="F295" s="53"/>
      <c r="G295" s="53"/>
      <c r="H295" s="53"/>
      <c r="I295" s="53"/>
      <c r="J295" s="53"/>
      <c r="K295" s="53"/>
      <c r="L295" s="53"/>
      <c r="M295" s="53"/>
      <c r="N295" s="53"/>
      <c r="O295" s="53"/>
      <c r="P295" s="53"/>
      <c r="Q295" s="53"/>
      <c r="R295" s="53"/>
      <c r="S295" s="53"/>
      <c r="T295" s="53"/>
      <c r="U295" s="53"/>
      <c r="V295" s="53"/>
      <c r="W295" s="53"/>
      <c r="X295" s="53"/>
      <c r="Y295" s="53"/>
    </row>
    <row r="296" spans="1:25" ht="12.75" customHeight="1" x14ac:dyDescent="0.3">
      <c r="A296" s="53"/>
      <c r="B296" s="53"/>
      <c r="C296" s="53"/>
      <c r="D296" s="53"/>
      <c r="E296" s="53"/>
      <c r="F296" s="53"/>
      <c r="G296" s="53"/>
      <c r="H296" s="53"/>
      <c r="I296" s="53"/>
      <c r="J296" s="53"/>
      <c r="K296" s="53"/>
      <c r="L296" s="53"/>
      <c r="M296" s="53"/>
      <c r="N296" s="53"/>
      <c r="O296" s="53"/>
      <c r="P296" s="53"/>
      <c r="Q296" s="53"/>
      <c r="R296" s="53"/>
      <c r="S296" s="53"/>
      <c r="T296" s="53"/>
      <c r="U296" s="53"/>
      <c r="V296" s="53"/>
      <c r="W296" s="53"/>
      <c r="X296" s="53"/>
      <c r="Y296" s="53"/>
    </row>
    <row r="297" spans="1:25" ht="12.75" customHeight="1" x14ac:dyDescent="0.3">
      <c r="A297" s="53"/>
      <c r="B297" s="53"/>
      <c r="C297" s="53"/>
      <c r="D297" s="53"/>
      <c r="E297" s="53"/>
      <c r="F297" s="53"/>
      <c r="G297" s="53"/>
      <c r="H297" s="53"/>
      <c r="I297" s="53"/>
      <c r="J297" s="53"/>
      <c r="K297" s="53"/>
      <c r="L297" s="53"/>
      <c r="M297" s="53"/>
      <c r="N297" s="53"/>
      <c r="O297" s="53"/>
      <c r="P297" s="53"/>
      <c r="Q297" s="53"/>
      <c r="R297" s="53"/>
      <c r="S297" s="53"/>
      <c r="T297" s="53"/>
      <c r="U297" s="53"/>
      <c r="V297" s="53"/>
      <c r="W297" s="53"/>
      <c r="X297" s="53"/>
      <c r="Y297" s="53"/>
    </row>
    <row r="298" spans="1:25" ht="12.75" customHeight="1" x14ac:dyDescent="0.3">
      <c r="A298" s="53"/>
      <c r="B298" s="53"/>
      <c r="C298" s="53"/>
      <c r="D298" s="53"/>
      <c r="E298" s="53"/>
      <c r="F298" s="53"/>
      <c r="G298" s="53"/>
      <c r="H298" s="53"/>
      <c r="I298" s="53"/>
      <c r="J298" s="53"/>
      <c r="K298" s="53"/>
      <c r="L298" s="53"/>
      <c r="M298" s="53"/>
      <c r="N298" s="53"/>
      <c r="O298" s="53"/>
      <c r="P298" s="53"/>
      <c r="Q298" s="53"/>
      <c r="R298" s="53"/>
      <c r="S298" s="53"/>
      <c r="T298" s="53"/>
      <c r="U298" s="53"/>
      <c r="V298" s="53"/>
      <c r="W298" s="53"/>
      <c r="X298" s="53"/>
      <c r="Y298" s="53"/>
    </row>
    <row r="299" spans="1:25" ht="12.75" customHeight="1" x14ac:dyDescent="0.3">
      <c r="A299" s="53"/>
      <c r="B299" s="53"/>
      <c r="C299" s="53"/>
      <c r="D299" s="53"/>
      <c r="E299" s="53"/>
      <c r="F299" s="53"/>
      <c r="G299" s="53"/>
      <c r="H299" s="53"/>
      <c r="I299" s="53"/>
      <c r="J299" s="53"/>
      <c r="K299" s="53"/>
      <c r="L299" s="53"/>
      <c r="M299" s="53"/>
      <c r="N299" s="53"/>
      <c r="O299" s="53"/>
      <c r="P299" s="53"/>
      <c r="Q299" s="53"/>
      <c r="R299" s="53"/>
      <c r="S299" s="53"/>
      <c r="T299" s="53"/>
      <c r="U299" s="53"/>
      <c r="V299" s="53"/>
      <c r="W299" s="53"/>
      <c r="X299" s="53"/>
      <c r="Y299" s="53"/>
    </row>
    <row r="300" spans="1:25" ht="12.75" customHeight="1" x14ac:dyDescent="0.3">
      <c r="A300" s="53"/>
      <c r="B300" s="53"/>
      <c r="C300" s="53"/>
      <c r="D300" s="53"/>
      <c r="E300" s="53"/>
      <c r="F300" s="53"/>
      <c r="G300" s="53"/>
      <c r="H300" s="53"/>
      <c r="I300" s="53"/>
      <c r="J300" s="53"/>
      <c r="K300" s="53"/>
      <c r="L300" s="53"/>
      <c r="M300" s="53"/>
      <c r="N300" s="53"/>
      <c r="O300" s="53"/>
      <c r="P300" s="53"/>
      <c r="Q300" s="53"/>
      <c r="R300" s="53"/>
      <c r="S300" s="53"/>
      <c r="T300" s="53"/>
      <c r="U300" s="53"/>
      <c r="V300" s="53"/>
      <c r="W300" s="53"/>
      <c r="X300" s="53"/>
      <c r="Y300" s="53"/>
    </row>
    <row r="301" spans="1:25" ht="12.75" customHeight="1" x14ac:dyDescent="0.3">
      <c r="A301" s="53"/>
      <c r="B301" s="53"/>
      <c r="C301" s="53"/>
      <c r="D301" s="53"/>
      <c r="E301" s="53"/>
      <c r="F301" s="53"/>
      <c r="G301" s="53"/>
      <c r="H301" s="53"/>
      <c r="I301" s="53"/>
      <c r="J301" s="53"/>
      <c r="K301" s="53"/>
      <c r="L301" s="53"/>
      <c r="M301" s="53"/>
      <c r="N301" s="53"/>
      <c r="O301" s="53"/>
      <c r="P301" s="53"/>
      <c r="Q301" s="53"/>
      <c r="R301" s="53"/>
      <c r="S301" s="53"/>
      <c r="T301" s="53"/>
      <c r="U301" s="53"/>
      <c r="V301" s="53"/>
      <c r="W301" s="53"/>
      <c r="X301" s="53"/>
      <c r="Y301" s="53"/>
    </row>
    <row r="302" spans="1:25" ht="12.75" customHeight="1" x14ac:dyDescent="0.3">
      <c r="A302" s="53"/>
      <c r="B302" s="53"/>
      <c r="C302" s="53"/>
      <c r="D302" s="53"/>
      <c r="E302" s="53"/>
      <c r="F302" s="53"/>
      <c r="G302" s="53"/>
      <c r="H302" s="53"/>
      <c r="I302" s="53"/>
      <c r="J302" s="53"/>
      <c r="K302" s="53"/>
      <c r="L302" s="53"/>
      <c r="M302" s="53"/>
      <c r="N302" s="53"/>
      <c r="O302" s="53"/>
      <c r="P302" s="53"/>
      <c r="Q302" s="53"/>
      <c r="R302" s="53"/>
      <c r="S302" s="53"/>
      <c r="T302" s="53"/>
      <c r="U302" s="53"/>
      <c r="V302" s="53"/>
      <c r="W302" s="53"/>
      <c r="X302" s="53"/>
      <c r="Y302" s="53"/>
    </row>
    <row r="303" spans="1:25" ht="12.75" customHeight="1" x14ac:dyDescent="0.3">
      <c r="A303" s="53"/>
      <c r="B303" s="53"/>
      <c r="C303" s="53"/>
      <c r="D303" s="53"/>
      <c r="E303" s="53"/>
      <c r="F303" s="53"/>
      <c r="G303" s="53"/>
      <c r="H303" s="53"/>
      <c r="I303" s="53"/>
      <c r="J303" s="53"/>
      <c r="K303" s="53"/>
      <c r="L303" s="53"/>
      <c r="M303" s="53"/>
      <c r="N303" s="53"/>
      <c r="O303" s="53"/>
      <c r="P303" s="53"/>
      <c r="Q303" s="53"/>
      <c r="R303" s="53"/>
      <c r="S303" s="53"/>
      <c r="T303" s="53"/>
      <c r="U303" s="53"/>
      <c r="V303" s="53"/>
      <c r="W303" s="53"/>
      <c r="X303" s="53"/>
      <c r="Y303" s="53"/>
    </row>
    <row r="304" spans="1:25" ht="12.75" customHeight="1" x14ac:dyDescent="0.3">
      <c r="A304" s="53"/>
      <c r="B304" s="53"/>
      <c r="C304" s="53"/>
      <c r="D304" s="53"/>
      <c r="E304" s="53"/>
      <c r="F304" s="53"/>
      <c r="G304" s="53"/>
      <c r="H304" s="53"/>
      <c r="I304" s="53"/>
      <c r="J304" s="53"/>
      <c r="K304" s="53"/>
      <c r="L304" s="53"/>
      <c r="M304" s="53"/>
      <c r="N304" s="53"/>
      <c r="O304" s="53"/>
      <c r="P304" s="53"/>
      <c r="Q304" s="53"/>
      <c r="R304" s="53"/>
      <c r="S304" s="53"/>
      <c r="T304" s="53"/>
      <c r="U304" s="53"/>
      <c r="V304" s="53"/>
      <c r="W304" s="53"/>
      <c r="X304" s="53"/>
      <c r="Y304" s="53"/>
    </row>
    <row r="305" spans="1:25" ht="12.75" customHeight="1" x14ac:dyDescent="0.3">
      <c r="A305" s="53"/>
      <c r="B305" s="53"/>
      <c r="C305" s="53"/>
      <c r="D305" s="53"/>
      <c r="E305" s="53"/>
      <c r="F305" s="53"/>
      <c r="G305" s="53"/>
      <c r="H305" s="53"/>
      <c r="I305" s="53"/>
      <c r="J305" s="53"/>
      <c r="K305" s="53"/>
      <c r="L305" s="53"/>
      <c r="M305" s="53"/>
      <c r="N305" s="53"/>
      <c r="O305" s="53"/>
      <c r="P305" s="53"/>
      <c r="Q305" s="53"/>
      <c r="R305" s="53"/>
      <c r="S305" s="53"/>
      <c r="T305" s="53"/>
      <c r="U305" s="53"/>
      <c r="V305" s="53"/>
      <c r="W305" s="53"/>
      <c r="X305" s="53"/>
      <c r="Y305" s="53"/>
    </row>
    <row r="306" spans="1:25" ht="12.75" customHeight="1" x14ac:dyDescent="0.3">
      <c r="A306" s="53"/>
      <c r="B306" s="53"/>
      <c r="C306" s="53"/>
      <c r="D306" s="53"/>
      <c r="E306" s="53"/>
      <c r="F306" s="53"/>
      <c r="G306" s="53"/>
      <c r="H306" s="53"/>
      <c r="I306" s="53"/>
      <c r="J306" s="53"/>
      <c r="K306" s="53"/>
      <c r="L306" s="53"/>
      <c r="M306" s="53"/>
      <c r="N306" s="53"/>
      <c r="O306" s="53"/>
      <c r="P306" s="53"/>
      <c r="Q306" s="53"/>
      <c r="R306" s="53"/>
      <c r="S306" s="53"/>
      <c r="T306" s="53"/>
      <c r="U306" s="53"/>
      <c r="V306" s="53"/>
      <c r="W306" s="53"/>
      <c r="X306" s="53"/>
      <c r="Y306" s="53"/>
    </row>
    <row r="307" spans="1:25" ht="12.75" customHeight="1" x14ac:dyDescent="0.3">
      <c r="A307" s="53"/>
      <c r="B307" s="53"/>
      <c r="C307" s="53"/>
      <c r="D307" s="53"/>
      <c r="E307" s="53"/>
      <c r="F307" s="53"/>
      <c r="G307" s="53"/>
      <c r="H307" s="53"/>
      <c r="I307" s="53"/>
      <c r="J307" s="53"/>
      <c r="K307" s="53"/>
      <c r="L307" s="53"/>
      <c r="M307" s="53"/>
      <c r="N307" s="53"/>
      <c r="O307" s="53"/>
      <c r="P307" s="53"/>
      <c r="Q307" s="53"/>
      <c r="R307" s="53"/>
      <c r="S307" s="53"/>
      <c r="T307" s="53"/>
      <c r="U307" s="53"/>
      <c r="V307" s="53"/>
      <c r="W307" s="53"/>
      <c r="X307" s="53"/>
      <c r="Y307" s="53"/>
    </row>
    <row r="308" spans="1:25" ht="12.75" customHeight="1" x14ac:dyDescent="0.3">
      <c r="A308" s="53"/>
      <c r="B308" s="53"/>
      <c r="C308" s="53"/>
      <c r="D308" s="53"/>
      <c r="E308" s="53"/>
      <c r="F308" s="53"/>
      <c r="G308" s="53"/>
      <c r="H308" s="53"/>
      <c r="I308" s="53"/>
      <c r="J308" s="53"/>
      <c r="K308" s="53"/>
      <c r="L308" s="53"/>
      <c r="M308" s="53"/>
      <c r="N308" s="53"/>
      <c r="O308" s="53"/>
      <c r="P308" s="53"/>
      <c r="Q308" s="53"/>
      <c r="R308" s="53"/>
      <c r="S308" s="53"/>
      <c r="T308" s="53"/>
      <c r="U308" s="53"/>
      <c r="V308" s="53"/>
      <c r="W308" s="53"/>
      <c r="X308" s="53"/>
      <c r="Y308" s="53"/>
    </row>
    <row r="309" spans="1:25" ht="12.75" customHeight="1" x14ac:dyDescent="0.3">
      <c r="A309" s="53"/>
      <c r="B309" s="53"/>
      <c r="C309" s="53"/>
      <c r="D309" s="53"/>
      <c r="E309" s="53"/>
      <c r="F309" s="53"/>
      <c r="G309" s="53"/>
      <c r="H309" s="53"/>
      <c r="I309" s="53"/>
      <c r="J309" s="53"/>
      <c r="K309" s="53"/>
      <c r="L309" s="53"/>
      <c r="M309" s="53"/>
      <c r="N309" s="53"/>
      <c r="O309" s="53"/>
      <c r="P309" s="53"/>
      <c r="Q309" s="53"/>
      <c r="R309" s="53"/>
      <c r="S309" s="53"/>
      <c r="T309" s="53"/>
      <c r="U309" s="53"/>
      <c r="V309" s="53"/>
      <c r="W309" s="53"/>
      <c r="X309" s="53"/>
      <c r="Y309" s="53"/>
    </row>
    <row r="310" spans="1:25" ht="12.75" customHeight="1" x14ac:dyDescent="0.3">
      <c r="A310" s="53"/>
      <c r="B310" s="53"/>
      <c r="C310" s="53"/>
      <c r="D310" s="53"/>
      <c r="E310" s="53"/>
      <c r="F310" s="53"/>
      <c r="G310" s="53"/>
      <c r="H310" s="53"/>
      <c r="I310" s="53"/>
      <c r="J310" s="53"/>
      <c r="K310" s="53"/>
      <c r="L310" s="53"/>
      <c r="M310" s="53"/>
      <c r="N310" s="53"/>
      <c r="O310" s="53"/>
      <c r="P310" s="53"/>
      <c r="Q310" s="53"/>
      <c r="R310" s="53"/>
      <c r="S310" s="53"/>
      <c r="T310" s="53"/>
      <c r="U310" s="53"/>
      <c r="V310" s="53"/>
      <c r="W310" s="53"/>
      <c r="X310" s="53"/>
      <c r="Y310" s="53"/>
    </row>
    <row r="311" spans="1:25" ht="12.75" customHeight="1" x14ac:dyDescent="0.3">
      <c r="A311" s="53"/>
      <c r="B311" s="53"/>
      <c r="C311" s="53"/>
      <c r="D311" s="53"/>
      <c r="E311" s="53"/>
      <c r="F311" s="53"/>
      <c r="G311" s="53"/>
      <c r="H311" s="53"/>
      <c r="I311" s="53"/>
      <c r="J311" s="53"/>
      <c r="K311" s="53"/>
      <c r="L311" s="53"/>
      <c r="M311" s="53"/>
      <c r="N311" s="53"/>
      <c r="O311" s="53"/>
      <c r="P311" s="53"/>
      <c r="Q311" s="53"/>
      <c r="R311" s="53"/>
      <c r="S311" s="53"/>
      <c r="T311" s="53"/>
      <c r="U311" s="53"/>
      <c r="V311" s="53"/>
      <c r="W311" s="53"/>
      <c r="X311" s="53"/>
      <c r="Y311" s="53"/>
    </row>
    <row r="312" spans="1:25" ht="12.75" customHeight="1" x14ac:dyDescent="0.3">
      <c r="A312" s="53"/>
      <c r="B312" s="53"/>
      <c r="C312" s="53"/>
      <c r="D312" s="53"/>
      <c r="E312" s="53"/>
      <c r="F312" s="53"/>
      <c r="G312" s="53"/>
      <c r="H312" s="53"/>
      <c r="I312" s="53"/>
      <c r="J312" s="53"/>
      <c r="K312" s="53"/>
      <c r="L312" s="53"/>
      <c r="M312" s="53"/>
      <c r="N312" s="53"/>
      <c r="O312" s="53"/>
      <c r="P312" s="53"/>
      <c r="Q312" s="53"/>
      <c r="R312" s="53"/>
      <c r="S312" s="53"/>
      <c r="T312" s="53"/>
      <c r="U312" s="53"/>
      <c r="V312" s="53"/>
      <c r="W312" s="53"/>
      <c r="X312" s="53"/>
      <c r="Y312" s="53"/>
    </row>
    <row r="313" spans="1:25" ht="12.75" customHeight="1" x14ac:dyDescent="0.3">
      <c r="A313" s="53"/>
      <c r="B313" s="53"/>
      <c r="C313" s="53"/>
      <c r="D313" s="53"/>
      <c r="E313" s="53"/>
      <c r="F313" s="53"/>
      <c r="G313" s="53"/>
      <c r="H313" s="53"/>
      <c r="I313" s="53"/>
      <c r="J313" s="53"/>
      <c r="K313" s="53"/>
      <c r="L313" s="53"/>
      <c r="M313" s="53"/>
      <c r="N313" s="53"/>
      <c r="O313" s="53"/>
      <c r="P313" s="53"/>
      <c r="Q313" s="53"/>
      <c r="R313" s="53"/>
      <c r="S313" s="53"/>
      <c r="T313" s="53"/>
      <c r="U313" s="53"/>
      <c r="V313" s="53"/>
      <c r="W313" s="53"/>
      <c r="X313" s="53"/>
      <c r="Y313" s="53"/>
    </row>
    <row r="314" spans="1:25" ht="12.75" customHeight="1" x14ac:dyDescent="0.3">
      <c r="A314" s="53"/>
      <c r="B314" s="53"/>
      <c r="C314" s="53"/>
      <c r="D314" s="53"/>
      <c r="E314" s="53"/>
      <c r="F314" s="53"/>
      <c r="G314" s="53"/>
      <c r="H314" s="53"/>
      <c r="I314" s="53"/>
      <c r="J314" s="53"/>
      <c r="K314" s="53"/>
      <c r="L314" s="53"/>
      <c r="M314" s="53"/>
      <c r="N314" s="53"/>
      <c r="O314" s="53"/>
      <c r="P314" s="53"/>
      <c r="Q314" s="53"/>
      <c r="R314" s="53"/>
      <c r="S314" s="53"/>
      <c r="T314" s="53"/>
      <c r="U314" s="53"/>
      <c r="V314" s="53"/>
      <c r="W314" s="53"/>
      <c r="X314" s="53"/>
      <c r="Y314" s="53"/>
    </row>
    <row r="315" spans="1:25" ht="12.75" customHeight="1" x14ac:dyDescent="0.3">
      <c r="A315" s="53"/>
      <c r="B315" s="53"/>
      <c r="C315" s="53"/>
      <c r="D315" s="53"/>
      <c r="E315" s="53"/>
      <c r="F315" s="53"/>
      <c r="G315" s="53"/>
      <c r="H315" s="53"/>
      <c r="I315" s="53"/>
      <c r="J315" s="53"/>
      <c r="K315" s="53"/>
      <c r="L315" s="53"/>
      <c r="M315" s="53"/>
      <c r="N315" s="53"/>
      <c r="O315" s="53"/>
      <c r="P315" s="53"/>
      <c r="Q315" s="53"/>
      <c r="R315" s="53"/>
      <c r="S315" s="53"/>
      <c r="T315" s="53"/>
      <c r="U315" s="53"/>
      <c r="V315" s="53"/>
      <c r="W315" s="53"/>
      <c r="X315" s="53"/>
      <c r="Y315" s="53"/>
    </row>
    <row r="316" spans="1:25" ht="12.75" customHeight="1" x14ac:dyDescent="0.3">
      <c r="A316" s="53"/>
      <c r="B316" s="53"/>
      <c r="C316" s="53"/>
      <c r="D316" s="53"/>
      <c r="E316" s="53"/>
      <c r="F316" s="53"/>
      <c r="G316" s="53"/>
      <c r="H316" s="53"/>
      <c r="I316" s="53"/>
      <c r="J316" s="53"/>
      <c r="K316" s="53"/>
      <c r="L316" s="53"/>
      <c r="M316" s="53"/>
      <c r="N316" s="53"/>
      <c r="O316" s="53"/>
      <c r="P316" s="53"/>
      <c r="Q316" s="53"/>
      <c r="R316" s="53"/>
      <c r="S316" s="53"/>
      <c r="T316" s="53"/>
      <c r="U316" s="53"/>
      <c r="V316" s="53"/>
      <c r="W316" s="53"/>
      <c r="X316" s="53"/>
      <c r="Y316" s="53"/>
    </row>
    <row r="317" spans="1:25" ht="12.75" customHeight="1" x14ac:dyDescent="0.3">
      <c r="A317" s="53"/>
      <c r="B317" s="53"/>
      <c r="C317" s="53"/>
      <c r="D317" s="53"/>
      <c r="E317" s="53"/>
      <c r="F317" s="53"/>
      <c r="G317" s="53"/>
      <c r="H317" s="53"/>
      <c r="I317" s="53"/>
      <c r="J317" s="53"/>
      <c r="K317" s="53"/>
      <c r="L317" s="53"/>
      <c r="M317" s="53"/>
      <c r="N317" s="53"/>
      <c r="O317" s="53"/>
      <c r="P317" s="53"/>
      <c r="Q317" s="53"/>
      <c r="R317" s="53"/>
      <c r="S317" s="53"/>
      <c r="T317" s="53"/>
      <c r="U317" s="53"/>
      <c r="V317" s="53"/>
      <c r="W317" s="53"/>
      <c r="X317" s="53"/>
      <c r="Y317" s="53"/>
    </row>
    <row r="318" spans="1:25" ht="12.75" customHeight="1" x14ac:dyDescent="0.3">
      <c r="A318" s="53"/>
      <c r="B318" s="53"/>
      <c r="C318" s="53"/>
      <c r="D318" s="53"/>
      <c r="E318" s="53"/>
      <c r="F318" s="53"/>
      <c r="G318" s="53"/>
      <c r="H318" s="53"/>
      <c r="I318" s="53"/>
      <c r="J318" s="53"/>
      <c r="K318" s="53"/>
      <c r="L318" s="53"/>
      <c r="M318" s="53"/>
      <c r="N318" s="53"/>
      <c r="O318" s="53"/>
      <c r="P318" s="53"/>
      <c r="Q318" s="53"/>
      <c r="R318" s="53"/>
      <c r="S318" s="53"/>
      <c r="T318" s="53"/>
      <c r="U318" s="53"/>
      <c r="V318" s="53"/>
      <c r="W318" s="53"/>
      <c r="X318" s="53"/>
      <c r="Y318" s="53"/>
    </row>
    <row r="319" spans="1:25" ht="12.75" customHeight="1" x14ac:dyDescent="0.3">
      <c r="A319" s="53"/>
      <c r="B319" s="53"/>
      <c r="C319" s="53"/>
      <c r="D319" s="53"/>
      <c r="E319" s="53"/>
      <c r="F319" s="53"/>
      <c r="G319" s="53"/>
      <c r="H319" s="53"/>
      <c r="I319" s="53"/>
      <c r="J319" s="53"/>
      <c r="K319" s="53"/>
      <c r="L319" s="53"/>
      <c r="M319" s="53"/>
      <c r="N319" s="53"/>
      <c r="O319" s="53"/>
      <c r="P319" s="53"/>
      <c r="Q319" s="53"/>
      <c r="R319" s="53"/>
      <c r="S319" s="53"/>
      <c r="T319" s="53"/>
      <c r="U319" s="53"/>
      <c r="V319" s="53"/>
      <c r="W319" s="53"/>
      <c r="X319" s="53"/>
      <c r="Y319" s="53"/>
    </row>
    <row r="320" spans="1:25" ht="12.75" customHeight="1" x14ac:dyDescent="0.3">
      <c r="A320" s="53"/>
      <c r="B320" s="53"/>
      <c r="C320" s="53"/>
      <c r="D320" s="53"/>
      <c r="E320" s="53"/>
      <c r="F320" s="53"/>
      <c r="G320" s="53"/>
      <c r="H320" s="53"/>
      <c r="I320" s="53"/>
      <c r="J320" s="53"/>
      <c r="K320" s="53"/>
      <c r="L320" s="53"/>
      <c r="M320" s="53"/>
      <c r="N320" s="53"/>
      <c r="O320" s="53"/>
      <c r="P320" s="53"/>
      <c r="Q320" s="53"/>
      <c r="R320" s="53"/>
      <c r="S320" s="53"/>
      <c r="T320" s="53"/>
      <c r="U320" s="53"/>
      <c r="V320" s="53"/>
      <c r="W320" s="53"/>
      <c r="X320" s="53"/>
      <c r="Y320" s="53"/>
    </row>
    <row r="321" spans="1:25" ht="12.75" customHeight="1" x14ac:dyDescent="0.3">
      <c r="A321" s="53"/>
      <c r="B321" s="53"/>
      <c r="C321" s="53"/>
      <c r="D321" s="53"/>
      <c r="E321" s="53"/>
      <c r="F321" s="53"/>
      <c r="G321" s="53"/>
      <c r="H321" s="53"/>
      <c r="I321" s="53"/>
      <c r="J321" s="53"/>
      <c r="K321" s="53"/>
      <c r="L321" s="53"/>
      <c r="M321" s="53"/>
      <c r="N321" s="53"/>
      <c r="O321" s="53"/>
      <c r="P321" s="53"/>
      <c r="Q321" s="53"/>
      <c r="R321" s="53"/>
      <c r="S321" s="53"/>
      <c r="T321" s="53"/>
      <c r="U321" s="53"/>
      <c r="V321" s="53"/>
      <c r="W321" s="53"/>
      <c r="X321" s="53"/>
      <c r="Y321" s="53"/>
    </row>
    <row r="322" spans="1:25" ht="12.75" customHeight="1" x14ac:dyDescent="0.3">
      <c r="A322" s="53"/>
      <c r="B322" s="53"/>
      <c r="C322" s="53"/>
      <c r="D322" s="53"/>
      <c r="E322" s="53"/>
      <c r="F322" s="53"/>
      <c r="G322" s="53"/>
      <c r="H322" s="53"/>
      <c r="I322" s="53"/>
      <c r="J322" s="53"/>
      <c r="K322" s="53"/>
      <c r="L322" s="53"/>
      <c r="M322" s="53"/>
      <c r="N322" s="53"/>
      <c r="O322" s="53"/>
      <c r="P322" s="53"/>
      <c r="Q322" s="53"/>
      <c r="R322" s="53"/>
      <c r="S322" s="53"/>
      <c r="T322" s="53"/>
      <c r="U322" s="53"/>
      <c r="V322" s="53"/>
      <c r="W322" s="53"/>
      <c r="X322" s="53"/>
      <c r="Y322" s="53"/>
    </row>
    <row r="323" spans="1:25" ht="12.75" customHeight="1" x14ac:dyDescent="0.3">
      <c r="A323" s="53"/>
      <c r="B323" s="53"/>
      <c r="C323" s="53"/>
      <c r="D323" s="53"/>
      <c r="E323" s="53"/>
      <c r="F323" s="53"/>
      <c r="G323" s="53"/>
      <c r="H323" s="53"/>
      <c r="I323" s="53"/>
      <c r="J323" s="53"/>
      <c r="K323" s="53"/>
      <c r="L323" s="53"/>
      <c r="M323" s="53"/>
      <c r="N323" s="53"/>
      <c r="O323" s="53"/>
      <c r="P323" s="53"/>
      <c r="Q323" s="53"/>
      <c r="R323" s="53"/>
      <c r="S323" s="53"/>
      <c r="T323" s="53"/>
      <c r="U323" s="53"/>
      <c r="V323" s="53"/>
      <c r="W323" s="53"/>
      <c r="X323" s="53"/>
      <c r="Y323" s="53"/>
    </row>
    <row r="324" spans="1:25" ht="12.75" customHeight="1" x14ac:dyDescent="0.3">
      <c r="A324" s="53"/>
      <c r="B324" s="53"/>
      <c r="C324" s="53"/>
      <c r="D324" s="53"/>
      <c r="E324" s="53"/>
      <c r="F324" s="53"/>
      <c r="G324" s="53"/>
      <c r="H324" s="53"/>
      <c r="I324" s="53"/>
      <c r="J324" s="53"/>
      <c r="K324" s="53"/>
      <c r="L324" s="53"/>
      <c r="M324" s="53"/>
      <c r="N324" s="53"/>
      <c r="O324" s="53"/>
      <c r="P324" s="53"/>
      <c r="Q324" s="53"/>
      <c r="R324" s="53"/>
      <c r="S324" s="53"/>
      <c r="T324" s="53"/>
      <c r="U324" s="53"/>
      <c r="V324" s="53"/>
      <c r="W324" s="53"/>
      <c r="X324" s="53"/>
      <c r="Y324" s="53"/>
    </row>
    <row r="325" spans="1:25" ht="12.75" customHeight="1" x14ac:dyDescent="0.3">
      <c r="A325" s="53"/>
      <c r="B325" s="53"/>
      <c r="C325" s="53"/>
      <c r="D325" s="53"/>
      <c r="E325" s="53"/>
      <c r="F325" s="53"/>
      <c r="G325" s="53"/>
      <c r="H325" s="53"/>
      <c r="I325" s="53"/>
      <c r="J325" s="53"/>
      <c r="K325" s="53"/>
      <c r="L325" s="53"/>
      <c r="M325" s="53"/>
      <c r="N325" s="53"/>
      <c r="O325" s="53"/>
      <c r="P325" s="53"/>
      <c r="Q325" s="53"/>
      <c r="R325" s="53"/>
      <c r="S325" s="53"/>
      <c r="T325" s="53"/>
      <c r="U325" s="53"/>
      <c r="V325" s="53"/>
      <c r="W325" s="53"/>
      <c r="X325" s="53"/>
      <c r="Y325" s="53"/>
    </row>
    <row r="326" spans="1:25" ht="12.75" customHeight="1" x14ac:dyDescent="0.3">
      <c r="A326" s="53"/>
      <c r="B326" s="53"/>
      <c r="C326" s="53"/>
      <c r="D326" s="53"/>
      <c r="E326" s="53"/>
      <c r="F326" s="53"/>
      <c r="G326" s="53"/>
      <c r="H326" s="53"/>
      <c r="I326" s="53"/>
      <c r="J326" s="53"/>
      <c r="K326" s="53"/>
      <c r="L326" s="53"/>
      <c r="M326" s="53"/>
      <c r="N326" s="53"/>
      <c r="O326" s="53"/>
      <c r="P326" s="53"/>
      <c r="Q326" s="53"/>
      <c r="R326" s="53"/>
      <c r="S326" s="53"/>
      <c r="T326" s="53"/>
      <c r="U326" s="53"/>
      <c r="V326" s="53"/>
      <c r="W326" s="53"/>
      <c r="X326" s="53"/>
      <c r="Y326" s="53"/>
    </row>
    <row r="327" spans="1:25" ht="12.75" customHeight="1" x14ac:dyDescent="0.3">
      <c r="A327" s="53"/>
      <c r="B327" s="53"/>
      <c r="C327" s="53"/>
      <c r="D327" s="53"/>
      <c r="E327" s="53"/>
      <c r="F327" s="53"/>
      <c r="G327" s="53"/>
      <c r="H327" s="53"/>
      <c r="I327" s="53"/>
      <c r="J327" s="53"/>
      <c r="K327" s="53"/>
      <c r="L327" s="53"/>
      <c r="M327" s="53"/>
      <c r="N327" s="53"/>
      <c r="O327" s="53"/>
      <c r="P327" s="53"/>
      <c r="Q327" s="53"/>
      <c r="R327" s="53"/>
      <c r="S327" s="53"/>
      <c r="T327" s="53"/>
      <c r="U327" s="53"/>
      <c r="V327" s="53"/>
      <c r="W327" s="53"/>
      <c r="X327" s="53"/>
      <c r="Y327" s="53"/>
    </row>
    <row r="328" spans="1:25" ht="12.75" customHeight="1" x14ac:dyDescent="0.3">
      <c r="A328" s="53"/>
      <c r="B328" s="53"/>
      <c r="C328" s="53"/>
      <c r="D328" s="53"/>
      <c r="E328" s="53"/>
      <c r="F328" s="53"/>
      <c r="G328" s="53"/>
      <c r="H328" s="53"/>
      <c r="I328" s="53"/>
      <c r="J328" s="53"/>
      <c r="K328" s="53"/>
      <c r="L328" s="53"/>
      <c r="M328" s="53"/>
      <c r="N328" s="53"/>
      <c r="O328" s="53"/>
      <c r="P328" s="53"/>
      <c r="Q328" s="53"/>
      <c r="R328" s="53"/>
      <c r="S328" s="53"/>
      <c r="T328" s="53"/>
      <c r="U328" s="53"/>
      <c r="V328" s="53"/>
      <c r="W328" s="53"/>
      <c r="X328" s="53"/>
      <c r="Y328" s="53"/>
    </row>
    <row r="329" spans="1:25" ht="12.75" customHeight="1" x14ac:dyDescent="0.3">
      <c r="A329" s="53"/>
      <c r="B329" s="53"/>
      <c r="C329" s="53"/>
      <c r="D329" s="53"/>
      <c r="E329" s="53"/>
      <c r="F329" s="53"/>
      <c r="G329" s="53"/>
      <c r="H329" s="53"/>
      <c r="I329" s="53"/>
      <c r="J329" s="53"/>
      <c r="K329" s="53"/>
      <c r="L329" s="53"/>
      <c r="M329" s="53"/>
      <c r="N329" s="53"/>
      <c r="O329" s="53"/>
      <c r="P329" s="53"/>
      <c r="Q329" s="53"/>
      <c r="R329" s="53"/>
      <c r="S329" s="53"/>
      <c r="T329" s="53"/>
      <c r="U329" s="53"/>
      <c r="V329" s="53"/>
      <c r="W329" s="53"/>
      <c r="X329" s="53"/>
      <c r="Y329" s="53"/>
    </row>
    <row r="330" spans="1:25" ht="12.75" customHeight="1" x14ac:dyDescent="0.3">
      <c r="A330" s="53"/>
      <c r="B330" s="53"/>
      <c r="C330" s="53"/>
      <c r="D330" s="53"/>
      <c r="E330" s="53"/>
      <c r="F330" s="53"/>
      <c r="G330" s="53"/>
      <c r="H330" s="53"/>
      <c r="I330" s="53"/>
      <c r="J330" s="53"/>
      <c r="K330" s="53"/>
      <c r="L330" s="53"/>
      <c r="M330" s="53"/>
      <c r="N330" s="53"/>
      <c r="O330" s="53"/>
      <c r="P330" s="53"/>
      <c r="Q330" s="53"/>
      <c r="R330" s="53"/>
      <c r="S330" s="53"/>
      <c r="T330" s="53"/>
      <c r="U330" s="53"/>
      <c r="V330" s="53"/>
      <c r="W330" s="53"/>
      <c r="X330" s="53"/>
      <c r="Y330" s="53"/>
    </row>
    <row r="331" spans="1:25" ht="12.75" customHeight="1" x14ac:dyDescent="0.3">
      <c r="A331" s="53"/>
      <c r="B331" s="53"/>
      <c r="C331" s="53"/>
      <c r="D331" s="53"/>
      <c r="E331" s="53"/>
      <c r="F331" s="53"/>
      <c r="G331" s="53"/>
      <c r="H331" s="53"/>
      <c r="I331" s="53"/>
      <c r="J331" s="53"/>
      <c r="K331" s="53"/>
      <c r="L331" s="53"/>
      <c r="M331" s="53"/>
      <c r="N331" s="53"/>
      <c r="O331" s="53"/>
      <c r="P331" s="53"/>
      <c r="Q331" s="53"/>
      <c r="R331" s="53"/>
      <c r="S331" s="53"/>
      <c r="T331" s="53"/>
      <c r="U331" s="53"/>
      <c r="V331" s="53"/>
      <c r="W331" s="53"/>
      <c r="X331" s="53"/>
      <c r="Y331" s="53"/>
    </row>
    <row r="332" spans="1:25" ht="12.75" customHeight="1" x14ac:dyDescent="0.3">
      <c r="A332" s="53"/>
      <c r="B332" s="53"/>
      <c r="C332" s="53"/>
      <c r="D332" s="53"/>
      <c r="E332" s="53"/>
      <c r="F332" s="53"/>
      <c r="G332" s="53"/>
      <c r="H332" s="53"/>
      <c r="I332" s="53"/>
      <c r="J332" s="53"/>
      <c r="K332" s="53"/>
      <c r="L332" s="53"/>
      <c r="M332" s="53"/>
      <c r="N332" s="53"/>
      <c r="O332" s="53"/>
      <c r="P332" s="53"/>
      <c r="Q332" s="53"/>
      <c r="R332" s="53"/>
      <c r="S332" s="53"/>
      <c r="T332" s="53"/>
      <c r="U332" s="53"/>
      <c r="V332" s="53"/>
      <c r="W332" s="53"/>
      <c r="X332" s="53"/>
      <c r="Y332" s="53"/>
    </row>
    <row r="333" spans="1:25" ht="12.75" customHeight="1" x14ac:dyDescent="0.3">
      <c r="A333" s="53"/>
      <c r="B333" s="53"/>
      <c r="C333" s="53"/>
      <c r="D333" s="53"/>
      <c r="E333" s="53"/>
      <c r="F333" s="53"/>
      <c r="G333" s="53"/>
      <c r="H333" s="53"/>
      <c r="I333" s="53"/>
      <c r="J333" s="53"/>
      <c r="K333" s="53"/>
      <c r="L333" s="53"/>
      <c r="M333" s="53"/>
      <c r="N333" s="53"/>
      <c r="O333" s="53"/>
      <c r="P333" s="53"/>
      <c r="Q333" s="53"/>
      <c r="R333" s="53"/>
      <c r="S333" s="53"/>
      <c r="T333" s="53"/>
      <c r="U333" s="53"/>
      <c r="V333" s="53"/>
      <c r="W333" s="53"/>
      <c r="X333" s="53"/>
      <c r="Y333" s="53"/>
    </row>
    <row r="334" spans="1:25" ht="12.75" customHeight="1" x14ac:dyDescent="0.3">
      <c r="A334" s="53"/>
      <c r="B334" s="53"/>
      <c r="C334" s="53"/>
      <c r="D334" s="53"/>
      <c r="E334" s="53"/>
      <c r="F334" s="53"/>
      <c r="G334" s="53"/>
      <c r="H334" s="53"/>
      <c r="I334" s="53"/>
      <c r="J334" s="53"/>
      <c r="K334" s="53"/>
      <c r="L334" s="53"/>
      <c r="M334" s="53"/>
      <c r="N334" s="53"/>
      <c r="O334" s="53"/>
      <c r="P334" s="53"/>
      <c r="Q334" s="53"/>
      <c r="R334" s="53"/>
      <c r="S334" s="53"/>
      <c r="T334" s="53"/>
      <c r="U334" s="53"/>
      <c r="V334" s="53"/>
      <c r="W334" s="53"/>
      <c r="X334" s="53"/>
      <c r="Y334" s="53"/>
    </row>
    <row r="335" spans="1:25" ht="12.75" customHeight="1" x14ac:dyDescent="0.3">
      <c r="A335" s="53"/>
      <c r="B335" s="53"/>
      <c r="C335" s="53"/>
      <c r="D335" s="53"/>
      <c r="E335" s="53"/>
      <c r="F335" s="53"/>
      <c r="G335" s="53"/>
      <c r="H335" s="53"/>
      <c r="I335" s="53"/>
      <c r="J335" s="53"/>
      <c r="K335" s="53"/>
      <c r="L335" s="53"/>
      <c r="M335" s="53"/>
      <c r="N335" s="53"/>
      <c r="O335" s="53"/>
      <c r="P335" s="53"/>
      <c r="Q335" s="53"/>
      <c r="R335" s="53"/>
      <c r="S335" s="53"/>
      <c r="T335" s="53"/>
      <c r="U335" s="53"/>
      <c r="V335" s="53"/>
      <c r="W335" s="53"/>
      <c r="X335" s="53"/>
      <c r="Y335" s="53"/>
    </row>
    <row r="336" spans="1:25" ht="12.75" customHeight="1" x14ac:dyDescent="0.3">
      <c r="A336" s="53"/>
      <c r="B336" s="53"/>
      <c r="C336" s="53"/>
      <c r="D336" s="53"/>
      <c r="E336" s="53"/>
      <c r="F336" s="53"/>
      <c r="G336" s="53"/>
      <c r="H336" s="53"/>
      <c r="I336" s="53"/>
      <c r="J336" s="53"/>
      <c r="K336" s="53"/>
      <c r="L336" s="53"/>
      <c r="M336" s="53"/>
      <c r="N336" s="53"/>
      <c r="O336" s="53"/>
      <c r="P336" s="53"/>
      <c r="Q336" s="53"/>
      <c r="R336" s="53"/>
      <c r="S336" s="53"/>
      <c r="T336" s="53"/>
      <c r="U336" s="53"/>
      <c r="V336" s="53"/>
      <c r="W336" s="53"/>
      <c r="X336" s="53"/>
      <c r="Y336" s="53"/>
    </row>
    <row r="337" spans="1:25" ht="12.75" customHeight="1" x14ac:dyDescent="0.3">
      <c r="A337" s="53"/>
      <c r="B337" s="53"/>
      <c r="C337" s="53"/>
      <c r="D337" s="53"/>
      <c r="E337" s="53"/>
      <c r="F337" s="53"/>
      <c r="G337" s="53"/>
      <c r="H337" s="53"/>
      <c r="I337" s="53"/>
      <c r="J337" s="53"/>
      <c r="K337" s="53"/>
      <c r="L337" s="53"/>
      <c r="M337" s="53"/>
      <c r="N337" s="53"/>
      <c r="O337" s="53"/>
      <c r="P337" s="53"/>
      <c r="Q337" s="53"/>
      <c r="R337" s="53"/>
      <c r="S337" s="53"/>
      <c r="T337" s="53"/>
      <c r="U337" s="53"/>
      <c r="V337" s="53"/>
      <c r="W337" s="53"/>
      <c r="X337" s="53"/>
      <c r="Y337" s="53"/>
    </row>
    <row r="338" spans="1:25" ht="12.75" customHeight="1" x14ac:dyDescent="0.3">
      <c r="A338" s="53"/>
      <c r="B338" s="53"/>
      <c r="C338" s="53"/>
      <c r="D338" s="53"/>
      <c r="E338" s="53"/>
      <c r="F338" s="53"/>
      <c r="G338" s="53"/>
      <c r="H338" s="53"/>
      <c r="I338" s="53"/>
      <c r="J338" s="53"/>
      <c r="K338" s="53"/>
      <c r="L338" s="53"/>
      <c r="M338" s="53"/>
      <c r="N338" s="53"/>
      <c r="O338" s="53"/>
      <c r="P338" s="53"/>
      <c r="Q338" s="53"/>
      <c r="R338" s="53"/>
      <c r="S338" s="53"/>
      <c r="T338" s="53"/>
      <c r="U338" s="53"/>
      <c r="V338" s="53"/>
      <c r="W338" s="53"/>
      <c r="X338" s="53"/>
      <c r="Y338" s="53"/>
    </row>
    <row r="339" spans="1:25" ht="12.75" customHeight="1" x14ac:dyDescent="0.3">
      <c r="A339" s="53"/>
      <c r="B339" s="53"/>
      <c r="C339" s="53"/>
      <c r="D339" s="53"/>
      <c r="E339" s="53"/>
      <c r="F339" s="53"/>
      <c r="G339" s="53"/>
      <c r="H339" s="53"/>
      <c r="I339" s="53"/>
      <c r="J339" s="53"/>
      <c r="K339" s="53"/>
      <c r="L339" s="53"/>
      <c r="M339" s="53"/>
      <c r="N339" s="53"/>
      <c r="O339" s="53"/>
      <c r="P339" s="53"/>
      <c r="Q339" s="53"/>
      <c r="R339" s="53"/>
      <c r="S339" s="53"/>
      <c r="T339" s="53"/>
      <c r="U339" s="53"/>
      <c r="V339" s="53"/>
      <c r="W339" s="53"/>
      <c r="X339" s="53"/>
      <c r="Y339" s="53"/>
    </row>
    <row r="340" spans="1:25" ht="12.75" customHeight="1" x14ac:dyDescent="0.3">
      <c r="A340" s="53"/>
      <c r="B340" s="53"/>
      <c r="C340" s="53"/>
      <c r="D340" s="53"/>
      <c r="E340" s="53"/>
      <c r="F340" s="53"/>
      <c r="G340" s="53"/>
      <c r="H340" s="53"/>
      <c r="I340" s="53"/>
      <c r="J340" s="53"/>
      <c r="K340" s="53"/>
      <c r="L340" s="53"/>
      <c r="M340" s="53"/>
      <c r="N340" s="53"/>
      <c r="O340" s="53"/>
      <c r="P340" s="53"/>
      <c r="Q340" s="53"/>
      <c r="R340" s="53"/>
      <c r="S340" s="53"/>
      <c r="T340" s="53"/>
      <c r="U340" s="53"/>
      <c r="V340" s="53"/>
      <c r="W340" s="53"/>
      <c r="X340" s="53"/>
      <c r="Y340" s="53"/>
    </row>
    <row r="341" spans="1:25" ht="12.75" customHeight="1" x14ac:dyDescent="0.3">
      <c r="A341" s="53"/>
      <c r="B341" s="53"/>
      <c r="C341" s="53"/>
      <c r="D341" s="53"/>
      <c r="E341" s="53"/>
      <c r="F341" s="53"/>
      <c r="G341" s="53"/>
      <c r="H341" s="53"/>
      <c r="I341" s="53"/>
      <c r="J341" s="53"/>
      <c r="K341" s="53"/>
      <c r="L341" s="53"/>
      <c r="M341" s="53"/>
      <c r="N341" s="53"/>
      <c r="O341" s="53"/>
      <c r="P341" s="53"/>
      <c r="Q341" s="53"/>
      <c r="R341" s="53"/>
      <c r="S341" s="53"/>
      <c r="T341" s="53"/>
      <c r="U341" s="53"/>
      <c r="V341" s="53"/>
      <c r="W341" s="53"/>
      <c r="X341" s="53"/>
      <c r="Y341" s="53"/>
    </row>
    <row r="342" spans="1:25" ht="12.75" customHeight="1" x14ac:dyDescent="0.3">
      <c r="A342" s="53"/>
      <c r="B342" s="53"/>
      <c r="C342" s="53"/>
      <c r="D342" s="53"/>
      <c r="E342" s="53"/>
      <c r="F342" s="53"/>
      <c r="G342" s="53"/>
      <c r="H342" s="53"/>
      <c r="I342" s="53"/>
      <c r="J342" s="53"/>
      <c r="K342" s="53"/>
      <c r="L342" s="53"/>
      <c r="M342" s="53"/>
      <c r="N342" s="53"/>
      <c r="O342" s="53"/>
      <c r="P342" s="53"/>
      <c r="Q342" s="53"/>
      <c r="R342" s="53"/>
      <c r="S342" s="53"/>
      <c r="T342" s="53"/>
      <c r="U342" s="53"/>
      <c r="V342" s="53"/>
      <c r="W342" s="53"/>
      <c r="X342" s="53"/>
      <c r="Y342" s="53"/>
    </row>
    <row r="343" spans="1:25" ht="12.75" customHeight="1" x14ac:dyDescent="0.3">
      <c r="A343" s="53"/>
      <c r="B343" s="53"/>
      <c r="C343" s="53"/>
      <c r="D343" s="53"/>
      <c r="E343" s="53"/>
      <c r="F343" s="53"/>
      <c r="G343" s="53"/>
      <c r="H343" s="53"/>
      <c r="I343" s="53"/>
      <c r="J343" s="53"/>
      <c r="K343" s="53"/>
      <c r="L343" s="53"/>
      <c r="M343" s="53"/>
      <c r="N343" s="53"/>
      <c r="O343" s="53"/>
      <c r="P343" s="53"/>
      <c r="Q343" s="53"/>
      <c r="R343" s="53"/>
      <c r="S343" s="53"/>
      <c r="T343" s="53"/>
      <c r="U343" s="53"/>
      <c r="V343" s="53"/>
      <c r="W343" s="53"/>
      <c r="X343" s="53"/>
      <c r="Y343" s="53"/>
    </row>
    <row r="344" spans="1:25" ht="12.75" customHeight="1" x14ac:dyDescent="0.3">
      <c r="A344" s="53"/>
      <c r="B344" s="53"/>
      <c r="C344" s="53"/>
      <c r="D344" s="53"/>
      <c r="E344" s="53"/>
      <c r="F344" s="53"/>
      <c r="G344" s="53"/>
      <c r="H344" s="53"/>
      <c r="I344" s="53"/>
      <c r="J344" s="53"/>
      <c r="K344" s="53"/>
      <c r="L344" s="53"/>
      <c r="M344" s="53"/>
      <c r="N344" s="53"/>
      <c r="O344" s="53"/>
      <c r="P344" s="53"/>
      <c r="Q344" s="53"/>
      <c r="R344" s="53"/>
      <c r="S344" s="53"/>
      <c r="T344" s="53"/>
      <c r="U344" s="53"/>
      <c r="V344" s="53"/>
      <c r="W344" s="53"/>
      <c r="X344" s="53"/>
      <c r="Y344" s="53"/>
    </row>
    <row r="345" spans="1:25" ht="12.75" customHeight="1" x14ac:dyDescent="0.3">
      <c r="A345" s="53"/>
      <c r="B345" s="53"/>
      <c r="C345" s="53"/>
      <c r="D345" s="53"/>
      <c r="E345" s="53"/>
      <c r="F345" s="53"/>
      <c r="G345" s="53"/>
      <c r="H345" s="53"/>
      <c r="I345" s="53"/>
      <c r="J345" s="53"/>
      <c r="K345" s="53"/>
      <c r="L345" s="53"/>
      <c r="M345" s="53"/>
      <c r="N345" s="53"/>
      <c r="O345" s="53"/>
      <c r="P345" s="53"/>
      <c r="Q345" s="53"/>
      <c r="R345" s="53"/>
      <c r="S345" s="53"/>
      <c r="T345" s="53"/>
      <c r="U345" s="53"/>
      <c r="V345" s="53"/>
      <c r="W345" s="53"/>
      <c r="X345" s="53"/>
      <c r="Y345" s="53"/>
    </row>
    <row r="346" spans="1:25" ht="12.75" customHeight="1" x14ac:dyDescent="0.3">
      <c r="A346" s="53"/>
      <c r="B346" s="53"/>
      <c r="C346" s="53"/>
      <c r="D346" s="53"/>
      <c r="E346" s="53"/>
      <c r="F346" s="53"/>
      <c r="G346" s="53"/>
      <c r="H346" s="53"/>
      <c r="I346" s="53"/>
      <c r="J346" s="53"/>
      <c r="K346" s="53"/>
      <c r="L346" s="53"/>
      <c r="M346" s="53"/>
      <c r="N346" s="53"/>
      <c r="O346" s="53"/>
      <c r="P346" s="53"/>
      <c r="Q346" s="53"/>
      <c r="R346" s="53"/>
      <c r="S346" s="53"/>
      <c r="T346" s="53"/>
      <c r="U346" s="53"/>
      <c r="V346" s="53"/>
      <c r="W346" s="53"/>
      <c r="X346" s="53"/>
      <c r="Y346" s="53"/>
    </row>
    <row r="347" spans="1:25" ht="12.75" customHeight="1" x14ac:dyDescent="0.3">
      <c r="A347" s="53"/>
      <c r="B347" s="53"/>
      <c r="C347" s="53"/>
      <c r="D347" s="53"/>
      <c r="E347" s="53"/>
      <c r="F347" s="53"/>
      <c r="G347" s="53"/>
      <c r="H347" s="53"/>
      <c r="I347" s="53"/>
      <c r="J347" s="53"/>
      <c r="K347" s="53"/>
      <c r="L347" s="53"/>
      <c r="M347" s="53"/>
      <c r="N347" s="53"/>
      <c r="O347" s="53"/>
      <c r="P347" s="53"/>
      <c r="Q347" s="53"/>
      <c r="R347" s="53"/>
      <c r="S347" s="53"/>
      <c r="T347" s="53"/>
      <c r="U347" s="53"/>
      <c r="V347" s="53"/>
      <c r="W347" s="53"/>
      <c r="X347" s="53"/>
      <c r="Y347" s="53"/>
    </row>
    <row r="348" spans="1:25" ht="12.75" customHeight="1" x14ac:dyDescent="0.3">
      <c r="A348" s="53"/>
      <c r="B348" s="53"/>
      <c r="C348" s="53"/>
      <c r="D348" s="53"/>
      <c r="E348" s="53"/>
      <c r="F348" s="53"/>
      <c r="G348" s="53"/>
      <c r="H348" s="53"/>
      <c r="I348" s="53"/>
      <c r="J348" s="53"/>
      <c r="K348" s="53"/>
      <c r="L348" s="53"/>
      <c r="M348" s="53"/>
      <c r="N348" s="53"/>
      <c r="O348" s="53"/>
      <c r="P348" s="53"/>
      <c r="Q348" s="53"/>
      <c r="R348" s="53"/>
      <c r="S348" s="53"/>
      <c r="T348" s="53"/>
      <c r="U348" s="53"/>
      <c r="V348" s="53"/>
      <c r="W348" s="53"/>
      <c r="X348" s="53"/>
      <c r="Y348" s="53"/>
    </row>
    <row r="349" spans="1:25" ht="12.75" customHeight="1" x14ac:dyDescent="0.3">
      <c r="A349" s="53"/>
      <c r="B349" s="53"/>
      <c r="C349" s="53"/>
      <c r="D349" s="53"/>
      <c r="E349" s="53"/>
      <c r="F349" s="53"/>
      <c r="G349" s="53"/>
      <c r="H349" s="53"/>
      <c r="I349" s="53"/>
      <c r="J349" s="53"/>
      <c r="K349" s="53"/>
      <c r="L349" s="53"/>
      <c r="M349" s="53"/>
      <c r="N349" s="53"/>
      <c r="O349" s="53"/>
      <c r="P349" s="53"/>
      <c r="Q349" s="53"/>
      <c r="R349" s="53"/>
      <c r="S349" s="53"/>
      <c r="T349" s="53"/>
      <c r="U349" s="53"/>
      <c r="V349" s="53"/>
      <c r="W349" s="53"/>
      <c r="X349" s="53"/>
      <c r="Y349" s="53"/>
    </row>
    <row r="350" spans="1:25" ht="12.75" customHeight="1" x14ac:dyDescent="0.3">
      <c r="A350" s="53"/>
      <c r="B350" s="53"/>
      <c r="C350" s="53"/>
      <c r="D350" s="53"/>
      <c r="E350" s="53"/>
      <c r="F350" s="53"/>
      <c r="G350" s="53"/>
      <c r="H350" s="53"/>
      <c r="I350" s="53"/>
      <c r="J350" s="53"/>
      <c r="K350" s="53"/>
      <c r="L350" s="53"/>
      <c r="M350" s="53"/>
      <c r="N350" s="53"/>
      <c r="O350" s="53"/>
      <c r="P350" s="53"/>
      <c r="Q350" s="53"/>
      <c r="R350" s="53"/>
      <c r="S350" s="53"/>
      <c r="T350" s="53"/>
      <c r="U350" s="53"/>
      <c r="V350" s="53"/>
      <c r="W350" s="53"/>
      <c r="X350" s="53"/>
      <c r="Y350" s="53"/>
    </row>
    <row r="351" spans="1:25" ht="12.75" customHeight="1" x14ac:dyDescent="0.3">
      <c r="A351" s="53"/>
      <c r="B351" s="53"/>
      <c r="C351" s="53"/>
      <c r="D351" s="53"/>
      <c r="E351" s="53"/>
      <c r="F351" s="53"/>
      <c r="G351" s="53"/>
      <c r="H351" s="53"/>
      <c r="I351" s="53"/>
      <c r="J351" s="53"/>
      <c r="K351" s="53"/>
      <c r="L351" s="53"/>
      <c r="M351" s="53"/>
      <c r="N351" s="53"/>
      <c r="O351" s="53"/>
      <c r="P351" s="53"/>
      <c r="Q351" s="53"/>
      <c r="R351" s="53"/>
      <c r="S351" s="53"/>
      <c r="T351" s="53"/>
      <c r="U351" s="53"/>
      <c r="V351" s="53"/>
      <c r="W351" s="53"/>
      <c r="X351" s="53"/>
      <c r="Y351" s="53"/>
    </row>
    <row r="352" spans="1:25" ht="12.75" customHeight="1" x14ac:dyDescent="0.3">
      <c r="A352" s="53"/>
      <c r="B352" s="53"/>
      <c r="C352" s="53"/>
      <c r="D352" s="53"/>
      <c r="E352" s="53"/>
      <c r="F352" s="53"/>
      <c r="G352" s="53"/>
      <c r="H352" s="53"/>
      <c r="I352" s="53"/>
      <c r="J352" s="53"/>
      <c r="K352" s="53"/>
      <c r="L352" s="53"/>
      <c r="M352" s="53"/>
      <c r="N352" s="53"/>
      <c r="O352" s="53"/>
      <c r="P352" s="53"/>
      <c r="Q352" s="53"/>
      <c r="R352" s="53"/>
      <c r="S352" s="53"/>
      <c r="T352" s="53"/>
      <c r="U352" s="53"/>
      <c r="V352" s="53"/>
      <c r="W352" s="53"/>
      <c r="X352" s="53"/>
      <c r="Y352" s="53"/>
    </row>
    <row r="353" spans="1:25" ht="12.75" customHeight="1" x14ac:dyDescent="0.3">
      <c r="A353" s="53"/>
      <c r="B353" s="53"/>
      <c r="C353" s="53"/>
      <c r="D353" s="53"/>
      <c r="E353" s="53"/>
      <c r="F353" s="53"/>
      <c r="G353" s="53"/>
      <c r="H353" s="53"/>
      <c r="I353" s="53"/>
      <c r="J353" s="53"/>
      <c r="K353" s="53"/>
      <c r="L353" s="53"/>
      <c r="M353" s="53"/>
      <c r="N353" s="53"/>
      <c r="O353" s="53"/>
      <c r="P353" s="53"/>
      <c r="Q353" s="53"/>
      <c r="R353" s="53"/>
      <c r="S353" s="53"/>
      <c r="T353" s="53"/>
      <c r="U353" s="53"/>
      <c r="V353" s="53"/>
      <c r="W353" s="53"/>
      <c r="X353" s="53"/>
      <c r="Y353" s="53"/>
    </row>
    <row r="354" spans="1:25" ht="12.75" customHeight="1" x14ac:dyDescent="0.3">
      <c r="A354" s="53"/>
      <c r="B354" s="53"/>
      <c r="C354" s="53"/>
      <c r="D354" s="53"/>
      <c r="E354" s="53"/>
      <c r="F354" s="53"/>
      <c r="G354" s="53"/>
      <c r="H354" s="53"/>
      <c r="I354" s="53"/>
      <c r="J354" s="53"/>
      <c r="K354" s="53"/>
      <c r="L354" s="53"/>
      <c r="M354" s="53"/>
      <c r="N354" s="53"/>
      <c r="O354" s="53"/>
      <c r="P354" s="53"/>
      <c r="Q354" s="53"/>
      <c r="R354" s="53"/>
      <c r="S354" s="53"/>
      <c r="T354" s="53"/>
      <c r="U354" s="53"/>
      <c r="V354" s="53"/>
      <c r="W354" s="53"/>
      <c r="X354" s="53"/>
      <c r="Y354" s="53"/>
    </row>
    <row r="355" spans="1:25" ht="12.75" customHeight="1" x14ac:dyDescent="0.3">
      <c r="A355" s="53"/>
      <c r="B355" s="53"/>
      <c r="C355" s="53"/>
      <c r="D355" s="53"/>
      <c r="E355" s="53"/>
      <c r="F355" s="53"/>
      <c r="G355" s="53"/>
      <c r="H355" s="53"/>
      <c r="I355" s="53"/>
      <c r="J355" s="53"/>
      <c r="K355" s="53"/>
      <c r="L355" s="53"/>
      <c r="M355" s="53"/>
      <c r="N355" s="53"/>
      <c r="O355" s="53"/>
      <c r="P355" s="53"/>
      <c r="Q355" s="53"/>
      <c r="R355" s="53"/>
      <c r="S355" s="53"/>
      <c r="T355" s="53"/>
      <c r="U355" s="53"/>
      <c r="V355" s="53"/>
      <c r="W355" s="53"/>
      <c r="X355" s="53"/>
      <c r="Y355" s="53"/>
    </row>
    <row r="356" spans="1:25" ht="12.75" customHeight="1" x14ac:dyDescent="0.3">
      <c r="A356" s="53"/>
      <c r="B356" s="53"/>
      <c r="C356" s="53"/>
      <c r="D356" s="53"/>
      <c r="E356" s="53"/>
      <c r="F356" s="53"/>
      <c r="G356" s="53"/>
      <c r="H356" s="53"/>
      <c r="I356" s="53"/>
      <c r="J356" s="53"/>
      <c r="K356" s="53"/>
      <c r="L356" s="53"/>
      <c r="M356" s="53"/>
      <c r="N356" s="53"/>
      <c r="O356" s="53"/>
      <c r="P356" s="53"/>
      <c r="Q356" s="53"/>
      <c r="R356" s="53"/>
      <c r="S356" s="53"/>
      <c r="T356" s="53"/>
      <c r="U356" s="53"/>
      <c r="V356" s="53"/>
      <c r="W356" s="53"/>
      <c r="X356" s="53"/>
      <c r="Y356" s="53"/>
    </row>
    <row r="357" spans="1:25" ht="12.75" customHeight="1" x14ac:dyDescent="0.3">
      <c r="A357" s="53"/>
      <c r="B357" s="53"/>
      <c r="C357" s="53"/>
      <c r="D357" s="53"/>
      <c r="E357" s="53"/>
      <c r="F357" s="53"/>
      <c r="G357" s="53"/>
      <c r="H357" s="53"/>
      <c r="I357" s="53"/>
      <c r="J357" s="53"/>
      <c r="K357" s="53"/>
      <c r="L357" s="53"/>
      <c r="M357" s="53"/>
      <c r="N357" s="53"/>
      <c r="O357" s="53"/>
      <c r="P357" s="53"/>
      <c r="Q357" s="53"/>
      <c r="R357" s="53"/>
      <c r="S357" s="53"/>
      <c r="T357" s="53"/>
      <c r="U357" s="53"/>
      <c r="V357" s="53"/>
      <c r="W357" s="53"/>
      <c r="X357" s="53"/>
      <c r="Y357" s="53"/>
    </row>
    <row r="358" spans="1:25" ht="12.75" customHeight="1" x14ac:dyDescent="0.3">
      <c r="A358" s="53"/>
      <c r="B358" s="53"/>
      <c r="C358" s="53"/>
      <c r="D358" s="53"/>
      <c r="E358" s="53"/>
      <c r="F358" s="53"/>
      <c r="G358" s="53"/>
      <c r="H358" s="53"/>
      <c r="I358" s="53"/>
      <c r="J358" s="53"/>
      <c r="K358" s="53"/>
      <c r="L358" s="53"/>
      <c r="M358" s="53"/>
      <c r="N358" s="53"/>
      <c r="O358" s="53"/>
      <c r="P358" s="53"/>
      <c r="Q358" s="53"/>
      <c r="R358" s="53"/>
      <c r="S358" s="53"/>
      <c r="T358" s="53"/>
      <c r="U358" s="53"/>
      <c r="V358" s="53"/>
      <c r="W358" s="53"/>
      <c r="X358" s="53"/>
      <c r="Y358" s="53"/>
    </row>
    <row r="359" spans="1:25" ht="12.75" customHeight="1" x14ac:dyDescent="0.3">
      <c r="A359" s="53"/>
      <c r="B359" s="53"/>
      <c r="C359" s="53"/>
      <c r="D359" s="53"/>
      <c r="E359" s="53"/>
      <c r="F359" s="53"/>
      <c r="G359" s="53"/>
      <c r="H359" s="53"/>
      <c r="I359" s="53"/>
      <c r="J359" s="53"/>
      <c r="K359" s="53"/>
      <c r="L359" s="53"/>
      <c r="M359" s="53"/>
      <c r="N359" s="53"/>
      <c r="O359" s="53"/>
      <c r="P359" s="53"/>
      <c r="Q359" s="53"/>
      <c r="R359" s="53"/>
      <c r="S359" s="53"/>
      <c r="T359" s="53"/>
      <c r="U359" s="53"/>
      <c r="V359" s="53"/>
      <c r="W359" s="53"/>
      <c r="X359" s="53"/>
      <c r="Y359" s="53"/>
    </row>
    <row r="360" spans="1:25" ht="12.75" customHeight="1" x14ac:dyDescent="0.3">
      <c r="A360" s="53"/>
      <c r="B360" s="53"/>
      <c r="C360" s="53"/>
      <c r="D360" s="53"/>
      <c r="E360" s="53"/>
      <c r="F360" s="53"/>
      <c r="G360" s="53"/>
      <c r="H360" s="53"/>
      <c r="I360" s="53"/>
      <c r="J360" s="53"/>
      <c r="K360" s="53"/>
      <c r="L360" s="53"/>
      <c r="M360" s="53"/>
      <c r="N360" s="53"/>
      <c r="O360" s="53"/>
      <c r="P360" s="53"/>
      <c r="Q360" s="53"/>
      <c r="R360" s="53"/>
      <c r="S360" s="53"/>
      <c r="T360" s="53"/>
      <c r="U360" s="53"/>
      <c r="V360" s="53"/>
      <c r="W360" s="53"/>
      <c r="X360" s="53"/>
      <c r="Y360" s="53"/>
    </row>
    <row r="361" spans="1:25" ht="12.75" customHeight="1" x14ac:dyDescent="0.3">
      <c r="A361" s="53"/>
      <c r="B361" s="53"/>
      <c r="C361" s="53"/>
      <c r="D361" s="53"/>
      <c r="E361" s="53"/>
      <c r="F361" s="53"/>
      <c r="G361" s="53"/>
      <c r="H361" s="53"/>
      <c r="I361" s="53"/>
      <c r="J361" s="53"/>
      <c r="K361" s="53"/>
      <c r="L361" s="53"/>
      <c r="M361" s="53"/>
      <c r="N361" s="53"/>
      <c r="O361" s="53"/>
      <c r="P361" s="53"/>
      <c r="Q361" s="53"/>
      <c r="R361" s="53"/>
      <c r="S361" s="53"/>
      <c r="T361" s="53"/>
      <c r="U361" s="53"/>
      <c r="V361" s="53"/>
      <c r="W361" s="53"/>
      <c r="X361" s="53"/>
      <c r="Y361" s="53"/>
    </row>
    <row r="362" spans="1:25" ht="12.75" customHeight="1" x14ac:dyDescent="0.3">
      <c r="A362" s="53"/>
      <c r="B362" s="53"/>
      <c r="C362" s="53"/>
      <c r="D362" s="53"/>
      <c r="E362" s="53"/>
      <c r="F362" s="53"/>
      <c r="G362" s="53"/>
      <c r="H362" s="53"/>
      <c r="I362" s="53"/>
      <c r="J362" s="53"/>
      <c r="K362" s="53"/>
      <c r="L362" s="53"/>
      <c r="M362" s="53"/>
      <c r="N362" s="53"/>
      <c r="O362" s="53"/>
      <c r="P362" s="53"/>
      <c r="Q362" s="53"/>
      <c r="R362" s="53"/>
      <c r="S362" s="53"/>
      <c r="T362" s="53"/>
      <c r="U362" s="53"/>
      <c r="V362" s="53"/>
      <c r="W362" s="53"/>
      <c r="X362" s="53"/>
      <c r="Y362" s="53"/>
    </row>
    <row r="363" spans="1:25" ht="12.75" customHeight="1" x14ac:dyDescent="0.3">
      <c r="A363" s="53"/>
      <c r="B363" s="53"/>
      <c r="C363" s="53"/>
      <c r="D363" s="53"/>
      <c r="E363" s="53"/>
      <c r="F363" s="53"/>
      <c r="G363" s="53"/>
      <c r="H363" s="53"/>
      <c r="I363" s="53"/>
      <c r="J363" s="53"/>
      <c r="K363" s="53"/>
      <c r="L363" s="53"/>
      <c r="M363" s="53"/>
      <c r="N363" s="53"/>
      <c r="O363" s="53"/>
      <c r="P363" s="53"/>
      <c r="Q363" s="53"/>
      <c r="R363" s="53"/>
      <c r="S363" s="53"/>
      <c r="T363" s="53"/>
      <c r="U363" s="53"/>
      <c r="V363" s="53"/>
      <c r="W363" s="53"/>
      <c r="X363" s="53"/>
      <c r="Y363" s="53"/>
    </row>
    <row r="364" spans="1:25" ht="12.75" customHeight="1" x14ac:dyDescent="0.3">
      <c r="A364" s="53"/>
      <c r="B364" s="53"/>
      <c r="C364" s="53"/>
      <c r="D364" s="53"/>
      <c r="E364" s="53"/>
      <c r="F364" s="53"/>
      <c r="G364" s="53"/>
      <c r="H364" s="53"/>
      <c r="I364" s="53"/>
      <c r="J364" s="53"/>
      <c r="K364" s="53"/>
      <c r="L364" s="53"/>
      <c r="M364" s="53"/>
      <c r="N364" s="53"/>
      <c r="O364" s="53"/>
      <c r="P364" s="53"/>
      <c r="Q364" s="53"/>
      <c r="R364" s="53"/>
      <c r="S364" s="53"/>
      <c r="T364" s="53"/>
      <c r="U364" s="53"/>
      <c r="V364" s="53"/>
      <c r="W364" s="53"/>
      <c r="X364" s="53"/>
      <c r="Y364" s="53"/>
    </row>
    <row r="365" spans="1:25" ht="12.75" customHeight="1" x14ac:dyDescent="0.3">
      <c r="A365" s="53"/>
      <c r="B365" s="53"/>
      <c r="C365" s="53"/>
      <c r="D365" s="53"/>
      <c r="E365" s="53"/>
      <c r="F365" s="53"/>
      <c r="G365" s="53"/>
      <c r="H365" s="53"/>
      <c r="I365" s="53"/>
      <c r="J365" s="53"/>
      <c r="K365" s="53"/>
      <c r="L365" s="53"/>
      <c r="M365" s="53"/>
      <c r="N365" s="53"/>
      <c r="O365" s="53"/>
      <c r="P365" s="53"/>
      <c r="Q365" s="53"/>
      <c r="R365" s="53"/>
      <c r="S365" s="53"/>
      <c r="T365" s="53"/>
      <c r="U365" s="53"/>
      <c r="V365" s="53"/>
      <c r="W365" s="53"/>
      <c r="X365" s="53"/>
      <c r="Y365" s="53"/>
    </row>
    <row r="366" spans="1:25" ht="12.75" customHeight="1" x14ac:dyDescent="0.3">
      <c r="A366" s="53"/>
      <c r="B366" s="53"/>
      <c r="C366" s="53"/>
      <c r="D366" s="53"/>
      <c r="E366" s="53"/>
      <c r="F366" s="53"/>
      <c r="G366" s="53"/>
      <c r="H366" s="53"/>
      <c r="I366" s="53"/>
      <c r="J366" s="53"/>
      <c r="K366" s="53"/>
      <c r="L366" s="53"/>
      <c r="M366" s="53"/>
      <c r="N366" s="53"/>
      <c r="O366" s="53"/>
      <c r="P366" s="53"/>
      <c r="Q366" s="53"/>
      <c r="R366" s="53"/>
      <c r="S366" s="53"/>
      <c r="T366" s="53"/>
      <c r="U366" s="53"/>
      <c r="V366" s="53"/>
      <c r="W366" s="53"/>
      <c r="X366" s="53"/>
      <c r="Y366" s="53"/>
    </row>
    <row r="367" spans="1:25" ht="12.75" customHeight="1" x14ac:dyDescent="0.3">
      <c r="A367" s="53"/>
      <c r="B367" s="53"/>
      <c r="C367" s="53"/>
      <c r="D367" s="53"/>
      <c r="E367" s="53"/>
      <c r="F367" s="53"/>
      <c r="G367" s="53"/>
      <c r="H367" s="53"/>
      <c r="I367" s="53"/>
      <c r="J367" s="53"/>
      <c r="K367" s="53"/>
      <c r="L367" s="53"/>
      <c r="M367" s="53"/>
      <c r="N367" s="53"/>
      <c r="O367" s="53"/>
      <c r="P367" s="53"/>
      <c r="Q367" s="53"/>
      <c r="R367" s="53"/>
      <c r="S367" s="53"/>
      <c r="T367" s="53"/>
      <c r="U367" s="53"/>
      <c r="V367" s="53"/>
      <c r="W367" s="53"/>
      <c r="X367" s="53"/>
      <c r="Y367" s="53"/>
    </row>
    <row r="368" spans="1:25" ht="12.75" customHeight="1" x14ac:dyDescent="0.3">
      <c r="A368" s="53"/>
      <c r="B368" s="53"/>
      <c r="C368" s="53"/>
      <c r="D368" s="53"/>
      <c r="E368" s="53"/>
      <c r="F368" s="53"/>
      <c r="G368" s="53"/>
      <c r="H368" s="53"/>
      <c r="I368" s="53"/>
      <c r="J368" s="53"/>
      <c r="K368" s="53"/>
      <c r="L368" s="53"/>
      <c r="M368" s="53"/>
      <c r="N368" s="53"/>
      <c r="O368" s="53"/>
      <c r="P368" s="53"/>
      <c r="Q368" s="53"/>
      <c r="R368" s="53"/>
      <c r="S368" s="53"/>
      <c r="T368" s="53"/>
      <c r="U368" s="53"/>
      <c r="V368" s="53"/>
      <c r="W368" s="53"/>
      <c r="X368" s="53"/>
      <c r="Y368" s="53"/>
    </row>
    <row r="369" spans="1:25" ht="12.75" customHeight="1" x14ac:dyDescent="0.3">
      <c r="A369" s="53"/>
      <c r="B369" s="53"/>
      <c r="C369" s="53"/>
      <c r="D369" s="53"/>
      <c r="E369" s="53"/>
      <c r="F369" s="53"/>
      <c r="G369" s="53"/>
      <c r="H369" s="53"/>
      <c r="I369" s="53"/>
      <c r="J369" s="53"/>
      <c r="K369" s="53"/>
      <c r="L369" s="53"/>
      <c r="M369" s="53"/>
      <c r="N369" s="53"/>
      <c r="O369" s="53"/>
      <c r="P369" s="53"/>
      <c r="Q369" s="53"/>
      <c r="R369" s="53"/>
      <c r="S369" s="53"/>
      <c r="T369" s="53"/>
      <c r="U369" s="53"/>
      <c r="V369" s="53"/>
      <c r="W369" s="53"/>
      <c r="X369" s="53"/>
      <c r="Y369" s="53"/>
    </row>
    <row r="370" spans="1:25" ht="12.75" customHeight="1" x14ac:dyDescent="0.3">
      <c r="A370" s="53"/>
      <c r="B370" s="53"/>
      <c r="C370" s="53"/>
      <c r="D370" s="53"/>
      <c r="E370" s="53"/>
      <c r="F370" s="53"/>
      <c r="G370" s="53"/>
      <c r="H370" s="53"/>
      <c r="I370" s="53"/>
      <c r="J370" s="53"/>
      <c r="K370" s="53"/>
      <c r="L370" s="53"/>
      <c r="M370" s="53"/>
      <c r="N370" s="53"/>
      <c r="O370" s="53"/>
      <c r="P370" s="53"/>
      <c r="Q370" s="53"/>
      <c r="R370" s="53"/>
      <c r="S370" s="53"/>
      <c r="T370" s="53"/>
      <c r="U370" s="53"/>
      <c r="V370" s="53"/>
      <c r="W370" s="53"/>
      <c r="X370" s="53"/>
      <c r="Y370" s="53"/>
    </row>
    <row r="371" spans="1:25" ht="12.75" customHeight="1" x14ac:dyDescent="0.3">
      <c r="A371" s="53"/>
      <c r="B371" s="53"/>
      <c r="C371" s="53"/>
      <c r="D371" s="53"/>
      <c r="E371" s="53"/>
      <c r="F371" s="53"/>
      <c r="G371" s="53"/>
      <c r="H371" s="53"/>
      <c r="I371" s="53"/>
      <c r="J371" s="53"/>
      <c r="K371" s="53"/>
      <c r="L371" s="53"/>
      <c r="M371" s="53"/>
      <c r="N371" s="53"/>
      <c r="O371" s="53"/>
      <c r="P371" s="53"/>
      <c r="Q371" s="53"/>
      <c r="R371" s="53"/>
      <c r="S371" s="53"/>
      <c r="T371" s="53"/>
      <c r="U371" s="53"/>
      <c r="V371" s="53"/>
      <c r="W371" s="53"/>
      <c r="X371" s="53"/>
      <c r="Y371" s="53"/>
    </row>
    <row r="372" spans="1:25" ht="12.75" customHeight="1" x14ac:dyDescent="0.3">
      <c r="A372" s="53"/>
      <c r="B372" s="53"/>
      <c r="C372" s="53"/>
      <c r="D372" s="53"/>
      <c r="E372" s="53"/>
      <c r="F372" s="53"/>
      <c r="G372" s="53"/>
      <c r="H372" s="53"/>
      <c r="I372" s="53"/>
      <c r="J372" s="53"/>
      <c r="K372" s="53"/>
      <c r="L372" s="53"/>
      <c r="M372" s="53"/>
      <c r="N372" s="53"/>
      <c r="O372" s="53"/>
      <c r="P372" s="53"/>
      <c r="Q372" s="53"/>
      <c r="R372" s="53"/>
      <c r="S372" s="53"/>
      <c r="T372" s="53"/>
      <c r="U372" s="53"/>
      <c r="V372" s="53"/>
      <c r="W372" s="53"/>
      <c r="X372" s="53"/>
      <c r="Y372" s="53"/>
    </row>
    <row r="373" spans="1:25" ht="12.75" customHeight="1" x14ac:dyDescent="0.3">
      <c r="A373" s="53"/>
      <c r="B373" s="53"/>
      <c r="C373" s="53"/>
      <c r="D373" s="53"/>
      <c r="E373" s="53"/>
      <c r="F373" s="53"/>
      <c r="G373" s="53"/>
      <c r="H373" s="53"/>
      <c r="I373" s="53"/>
      <c r="J373" s="53"/>
      <c r="K373" s="53"/>
      <c r="L373" s="53"/>
      <c r="M373" s="53"/>
      <c r="N373" s="53"/>
      <c r="O373" s="53"/>
      <c r="P373" s="53"/>
      <c r="Q373" s="53"/>
      <c r="R373" s="53"/>
      <c r="S373" s="53"/>
      <c r="T373" s="53"/>
      <c r="U373" s="53"/>
      <c r="V373" s="53"/>
      <c r="W373" s="53"/>
      <c r="X373" s="53"/>
      <c r="Y373" s="53"/>
    </row>
    <row r="374" spans="1:25" ht="12.75" customHeight="1" x14ac:dyDescent="0.3">
      <c r="A374" s="53"/>
      <c r="B374" s="53"/>
      <c r="C374" s="53"/>
      <c r="D374" s="53"/>
      <c r="E374" s="53"/>
      <c r="F374" s="53"/>
      <c r="G374" s="53"/>
      <c r="H374" s="53"/>
      <c r="I374" s="53"/>
      <c r="J374" s="53"/>
      <c r="K374" s="53"/>
      <c r="L374" s="53"/>
      <c r="M374" s="53"/>
      <c r="N374" s="53"/>
      <c r="O374" s="53"/>
      <c r="P374" s="53"/>
      <c r="Q374" s="53"/>
      <c r="R374" s="53"/>
      <c r="S374" s="53"/>
      <c r="T374" s="53"/>
      <c r="U374" s="53"/>
      <c r="V374" s="53"/>
      <c r="W374" s="53"/>
      <c r="X374" s="53"/>
      <c r="Y374" s="53"/>
    </row>
    <row r="375" spans="1:25" ht="12.75" customHeight="1" x14ac:dyDescent="0.3">
      <c r="A375" s="53"/>
      <c r="B375" s="53"/>
      <c r="C375" s="53"/>
      <c r="D375" s="53"/>
      <c r="E375" s="53"/>
      <c r="F375" s="53"/>
      <c r="G375" s="53"/>
      <c r="H375" s="53"/>
      <c r="I375" s="53"/>
      <c r="J375" s="53"/>
      <c r="K375" s="53"/>
      <c r="L375" s="53"/>
      <c r="M375" s="53"/>
      <c r="N375" s="53"/>
      <c r="O375" s="53"/>
      <c r="P375" s="53"/>
      <c r="Q375" s="53"/>
      <c r="R375" s="53"/>
      <c r="S375" s="53"/>
      <c r="T375" s="53"/>
      <c r="U375" s="53"/>
      <c r="V375" s="53"/>
      <c r="W375" s="53"/>
      <c r="X375" s="53"/>
      <c r="Y375" s="53"/>
    </row>
    <row r="376" spans="1:25" ht="12.75" customHeight="1" x14ac:dyDescent="0.3">
      <c r="A376" s="53"/>
      <c r="B376" s="53"/>
      <c r="C376" s="53"/>
      <c r="D376" s="53"/>
      <c r="E376" s="53"/>
      <c r="F376" s="53"/>
      <c r="G376" s="53"/>
      <c r="H376" s="53"/>
      <c r="I376" s="53"/>
      <c r="J376" s="53"/>
      <c r="K376" s="53"/>
      <c r="L376" s="53"/>
      <c r="M376" s="53"/>
      <c r="N376" s="53"/>
      <c r="O376" s="53"/>
      <c r="P376" s="53"/>
      <c r="Q376" s="53"/>
      <c r="R376" s="53"/>
      <c r="S376" s="53"/>
      <c r="T376" s="53"/>
      <c r="U376" s="53"/>
      <c r="V376" s="53"/>
      <c r="W376" s="53"/>
      <c r="X376" s="53"/>
      <c r="Y376" s="53"/>
    </row>
    <row r="377" spans="1:25" ht="12.75" customHeight="1" x14ac:dyDescent="0.3">
      <c r="A377" s="53"/>
      <c r="B377" s="53"/>
      <c r="C377" s="53"/>
      <c r="D377" s="53"/>
      <c r="E377" s="53"/>
      <c r="F377" s="53"/>
      <c r="G377" s="53"/>
      <c r="H377" s="53"/>
      <c r="I377" s="53"/>
      <c r="J377" s="53"/>
      <c r="K377" s="53"/>
      <c r="L377" s="53"/>
      <c r="M377" s="53"/>
      <c r="N377" s="53"/>
      <c r="O377" s="53"/>
      <c r="P377" s="53"/>
      <c r="Q377" s="53"/>
      <c r="R377" s="53"/>
      <c r="S377" s="53"/>
      <c r="T377" s="53"/>
      <c r="U377" s="53"/>
      <c r="V377" s="53"/>
      <c r="W377" s="53"/>
      <c r="X377" s="53"/>
      <c r="Y377" s="53"/>
    </row>
    <row r="378" spans="1:25" ht="12.75" customHeight="1" x14ac:dyDescent="0.3">
      <c r="A378" s="53"/>
      <c r="B378" s="53"/>
      <c r="C378" s="53"/>
      <c r="D378" s="53"/>
      <c r="E378" s="53"/>
      <c r="F378" s="53"/>
      <c r="G378" s="53"/>
      <c r="H378" s="53"/>
      <c r="I378" s="53"/>
      <c r="J378" s="53"/>
      <c r="K378" s="53"/>
      <c r="L378" s="53"/>
      <c r="M378" s="53"/>
      <c r="N378" s="53"/>
      <c r="O378" s="53"/>
      <c r="P378" s="53"/>
      <c r="Q378" s="53"/>
      <c r="R378" s="53"/>
      <c r="S378" s="53"/>
      <c r="T378" s="53"/>
      <c r="U378" s="53"/>
      <c r="V378" s="53"/>
      <c r="W378" s="53"/>
      <c r="X378" s="53"/>
      <c r="Y378" s="53"/>
    </row>
    <row r="379" spans="1:25" ht="12.75" customHeight="1" x14ac:dyDescent="0.3">
      <c r="A379" s="53"/>
      <c r="B379" s="53"/>
      <c r="C379" s="53"/>
      <c r="D379" s="53"/>
      <c r="E379" s="53"/>
      <c r="F379" s="53"/>
      <c r="G379" s="53"/>
      <c r="H379" s="53"/>
      <c r="I379" s="53"/>
      <c r="J379" s="53"/>
      <c r="K379" s="53"/>
      <c r="L379" s="53"/>
      <c r="M379" s="53"/>
      <c r="N379" s="53"/>
      <c r="O379" s="53"/>
      <c r="P379" s="53"/>
      <c r="Q379" s="53"/>
      <c r="R379" s="53"/>
      <c r="S379" s="53"/>
      <c r="T379" s="53"/>
      <c r="U379" s="53"/>
      <c r="V379" s="53"/>
      <c r="W379" s="53"/>
      <c r="X379" s="53"/>
      <c r="Y379" s="53"/>
    </row>
    <row r="380" spans="1:25" ht="12.75" customHeight="1" x14ac:dyDescent="0.3">
      <c r="A380" s="53"/>
      <c r="B380" s="53"/>
      <c r="C380" s="53"/>
      <c r="D380" s="53"/>
      <c r="E380" s="53"/>
      <c r="F380" s="53"/>
      <c r="G380" s="53"/>
      <c r="H380" s="53"/>
      <c r="I380" s="53"/>
      <c r="J380" s="53"/>
      <c r="K380" s="53"/>
      <c r="L380" s="53"/>
      <c r="M380" s="53"/>
      <c r="N380" s="53"/>
      <c r="O380" s="53"/>
      <c r="P380" s="53"/>
      <c r="Q380" s="53"/>
      <c r="R380" s="53"/>
      <c r="S380" s="53"/>
      <c r="T380" s="53"/>
      <c r="U380" s="53"/>
      <c r="V380" s="53"/>
      <c r="W380" s="53"/>
      <c r="X380" s="53"/>
      <c r="Y380" s="53"/>
    </row>
    <row r="381" spans="1:25" ht="12.75" customHeight="1" x14ac:dyDescent="0.3">
      <c r="A381" s="53"/>
      <c r="B381" s="53"/>
      <c r="C381" s="53"/>
      <c r="D381" s="53"/>
      <c r="E381" s="53"/>
      <c r="F381" s="53"/>
      <c r="G381" s="53"/>
      <c r="H381" s="53"/>
      <c r="I381" s="53"/>
      <c r="J381" s="53"/>
      <c r="K381" s="53"/>
      <c r="L381" s="53"/>
      <c r="M381" s="53"/>
      <c r="N381" s="53"/>
      <c r="O381" s="53"/>
      <c r="P381" s="53"/>
      <c r="Q381" s="53"/>
      <c r="R381" s="53"/>
      <c r="S381" s="53"/>
      <c r="T381" s="53"/>
      <c r="U381" s="53"/>
      <c r="V381" s="53"/>
      <c r="W381" s="53"/>
      <c r="X381" s="53"/>
      <c r="Y381" s="53"/>
    </row>
    <row r="382" spans="1:25" ht="12.75" customHeight="1" x14ac:dyDescent="0.3">
      <c r="A382" s="53"/>
      <c r="B382" s="53"/>
      <c r="C382" s="53"/>
      <c r="D382" s="53"/>
      <c r="E382" s="53"/>
      <c r="F382" s="53"/>
      <c r="G382" s="53"/>
      <c r="H382" s="53"/>
      <c r="I382" s="53"/>
      <c r="J382" s="53"/>
      <c r="K382" s="53"/>
      <c r="L382" s="53"/>
      <c r="M382" s="53"/>
      <c r="N382" s="53"/>
      <c r="O382" s="53"/>
      <c r="P382" s="53"/>
      <c r="Q382" s="53"/>
      <c r="R382" s="53"/>
      <c r="S382" s="53"/>
      <c r="T382" s="53"/>
      <c r="U382" s="53"/>
      <c r="V382" s="53"/>
      <c r="W382" s="53"/>
      <c r="X382" s="53"/>
      <c r="Y382" s="53"/>
    </row>
    <row r="383" spans="1:25" ht="12.75" customHeight="1" x14ac:dyDescent="0.3">
      <c r="A383" s="53"/>
      <c r="B383" s="53"/>
      <c r="C383" s="53"/>
      <c r="D383" s="53"/>
      <c r="E383" s="53"/>
      <c r="F383" s="53"/>
      <c r="G383" s="53"/>
      <c r="H383" s="53"/>
      <c r="I383" s="53"/>
      <c r="J383" s="53"/>
      <c r="K383" s="53"/>
      <c r="L383" s="53"/>
      <c r="M383" s="53"/>
      <c r="N383" s="53"/>
      <c r="O383" s="53"/>
      <c r="P383" s="53"/>
      <c r="Q383" s="53"/>
      <c r="R383" s="53"/>
      <c r="S383" s="53"/>
      <c r="T383" s="53"/>
      <c r="U383" s="53"/>
      <c r="V383" s="53"/>
      <c r="W383" s="53"/>
      <c r="X383" s="53"/>
      <c r="Y383" s="53"/>
    </row>
    <row r="384" spans="1:25" ht="12.75" customHeight="1" x14ac:dyDescent="0.3">
      <c r="A384" s="53"/>
      <c r="B384" s="53"/>
      <c r="C384" s="53"/>
      <c r="D384" s="53"/>
      <c r="E384" s="53"/>
      <c r="F384" s="53"/>
      <c r="G384" s="53"/>
      <c r="H384" s="53"/>
      <c r="I384" s="53"/>
      <c r="J384" s="53"/>
      <c r="K384" s="53"/>
      <c r="L384" s="53"/>
      <c r="M384" s="53"/>
      <c r="N384" s="53"/>
      <c r="O384" s="53"/>
      <c r="P384" s="53"/>
      <c r="Q384" s="53"/>
      <c r="R384" s="53"/>
      <c r="S384" s="53"/>
      <c r="T384" s="53"/>
      <c r="U384" s="53"/>
      <c r="V384" s="53"/>
      <c r="W384" s="53"/>
      <c r="X384" s="53"/>
      <c r="Y384" s="53"/>
    </row>
    <row r="385" spans="1:25" ht="12.75" customHeight="1" x14ac:dyDescent="0.3">
      <c r="A385" s="53"/>
      <c r="B385" s="53"/>
      <c r="C385" s="53"/>
      <c r="D385" s="53"/>
      <c r="E385" s="53"/>
      <c r="F385" s="53"/>
      <c r="G385" s="53"/>
      <c r="H385" s="53"/>
      <c r="I385" s="53"/>
      <c r="J385" s="53"/>
      <c r="K385" s="53"/>
      <c r="L385" s="53"/>
      <c r="M385" s="53"/>
      <c r="N385" s="53"/>
      <c r="O385" s="53"/>
      <c r="P385" s="53"/>
      <c r="Q385" s="53"/>
      <c r="R385" s="53"/>
      <c r="S385" s="53"/>
      <c r="T385" s="53"/>
      <c r="U385" s="53"/>
      <c r="V385" s="53"/>
      <c r="W385" s="53"/>
      <c r="X385" s="53"/>
      <c r="Y385" s="53"/>
    </row>
    <row r="386" spans="1:25" ht="12.75" customHeight="1" x14ac:dyDescent="0.3">
      <c r="A386" s="53"/>
      <c r="B386" s="53"/>
      <c r="C386" s="53"/>
      <c r="D386" s="53"/>
      <c r="E386" s="53"/>
      <c r="F386" s="53"/>
      <c r="G386" s="53"/>
      <c r="H386" s="53"/>
      <c r="I386" s="53"/>
      <c r="J386" s="53"/>
      <c r="K386" s="53"/>
      <c r="L386" s="53"/>
      <c r="M386" s="53"/>
      <c r="N386" s="53"/>
      <c r="O386" s="53"/>
      <c r="P386" s="53"/>
      <c r="Q386" s="53"/>
      <c r="R386" s="53"/>
      <c r="S386" s="53"/>
      <c r="T386" s="53"/>
      <c r="U386" s="53"/>
      <c r="V386" s="53"/>
      <c r="W386" s="53"/>
      <c r="X386" s="53"/>
      <c r="Y386" s="53"/>
    </row>
    <row r="387" spans="1:25" ht="12.75" customHeight="1" x14ac:dyDescent="0.3">
      <c r="A387" s="53"/>
      <c r="B387" s="53"/>
      <c r="C387" s="53"/>
      <c r="D387" s="53"/>
      <c r="E387" s="53"/>
      <c r="F387" s="53"/>
      <c r="G387" s="53"/>
      <c r="H387" s="53"/>
      <c r="I387" s="53"/>
      <c r="J387" s="53"/>
      <c r="K387" s="53"/>
      <c r="L387" s="53"/>
      <c r="M387" s="53"/>
      <c r="N387" s="53"/>
      <c r="O387" s="53"/>
      <c r="P387" s="53"/>
      <c r="Q387" s="53"/>
      <c r="R387" s="53"/>
      <c r="S387" s="53"/>
      <c r="T387" s="53"/>
      <c r="U387" s="53"/>
      <c r="V387" s="53"/>
      <c r="W387" s="53"/>
      <c r="X387" s="53"/>
      <c r="Y387" s="53"/>
    </row>
    <row r="388" spans="1:25" ht="12.75" customHeight="1" x14ac:dyDescent="0.3">
      <c r="A388" s="53"/>
      <c r="B388" s="53"/>
      <c r="C388" s="53"/>
      <c r="D388" s="53"/>
      <c r="E388" s="53"/>
      <c r="F388" s="53"/>
      <c r="G388" s="53"/>
      <c r="H388" s="53"/>
      <c r="I388" s="53"/>
      <c r="J388" s="53"/>
      <c r="K388" s="53"/>
      <c r="L388" s="53"/>
      <c r="M388" s="53"/>
      <c r="N388" s="53"/>
      <c r="O388" s="53"/>
      <c r="P388" s="53"/>
      <c r="Q388" s="53"/>
      <c r="R388" s="53"/>
      <c r="S388" s="53"/>
      <c r="T388" s="53"/>
      <c r="U388" s="53"/>
      <c r="V388" s="53"/>
      <c r="W388" s="53"/>
      <c r="X388" s="53"/>
      <c r="Y388" s="53"/>
    </row>
    <row r="389" spans="1:25" ht="12.75" customHeight="1" x14ac:dyDescent="0.3">
      <c r="A389" s="53"/>
      <c r="B389" s="53"/>
      <c r="C389" s="53"/>
      <c r="D389" s="53"/>
      <c r="E389" s="53"/>
      <c r="F389" s="53"/>
      <c r="G389" s="53"/>
      <c r="H389" s="53"/>
      <c r="I389" s="53"/>
      <c r="J389" s="53"/>
      <c r="K389" s="53"/>
      <c r="L389" s="53"/>
      <c r="M389" s="53"/>
      <c r="N389" s="53"/>
      <c r="O389" s="53"/>
      <c r="P389" s="53"/>
      <c r="Q389" s="53"/>
      <c r="R389" s="53"/>
      <c r="S389" s="53"/>
      <c r="T389" s="53"/>
      <c r="U389" s="53"/>
      <c r="V389" s="53"/>
      <c r="W389" s="53"/>
      <c r="X389" s="53"/>
      <c r="Y389" s="53"/>
    </row>
    <row r="390" spans="1:25" ht="12.75" customHeight="1" x14ac:dyDescent="0.3">
      <c r="A390" s="53"/>
      <c r="B390" s="53"/>
      <c r="C390" s="53"/>
      <c r="D390" s="53"/>
      <c r="E390" s="53"/>
      <c r="F390" s="53"/>
      <c r="G390" s="53"/>
      <c r="H390" s="53"/>
      <c r="I390" s="53"/>
      <c r="J390" s="53"/>
      <c r="K390" s="53"/>
      <c r="L390" s="53"/>
      <c r="M390" s="53"/>
      <c r="N390" s="53"/>
      <c r="O390" s="53"/>
      <c r="P390" s="53"/>
      <c r="Q390" s="53"/>
      <c r="R390" s="53"/>
      <c r="S390" s="53"/>
      <c r="T390" s="53"/>
      <c r="U390" s="53"/>
      <c r="V390" s="53"/>
      <c r="W390" s="53"/>
      <c r="X390" s="53"/>
      <c r="Y390" s="53"/>
    </row>
    <row r="391" spans="1:25" ht="12.75" customHeight="1" x14ac:dyDescent="0.3">
      <c r="A391" s="53"/>
      <c r="B391" s="53"/>
      <c r="C391" s="53"/>
      <c r="D391" s="53"/>
      <c r="E391" s="53"/>
      <c r="F391" s="53"/>
      <c r="G391" s="53"/>
      <c r="H391" s="53"/>
      <c r="I391" s="53"/>
      <c r="J391" s="53"/>
      <c r="K391" s="53"/>
      <c r="L391" s="53"/>
      <c r="M391" s="53"/>
      <c r="N391" s="53"/>
      <c r="O391" s="53"/>
      <c r="P391" s="53"/>
      <c r="Q391" s="53"/>
      <c r="R391" s="53"/>
      <c r="S391" s="53"/>
      <c r="T391" s="53"/>
      <c r="U391" s="53"/>
      <c r="V391" s="53"/>
      <c r="W391" s="53"/>
      <c r="X391" s="53"/>
      <c r="Y391" s="53"/>
    </row>
    <row r="392" spans="1:25" ht="12.75" customHeight="1" x14ac:dyDescent="0.3">
      <c r="A392" s="53"/>
      <c r="B392" s="53"/>
      <c r="C392" s="53"/>
      <c r="D392" s="53"/>
      <c r="E392" s="53"/>
      <c r="F392" s="53"/>
      <c r="G392" s="53"/>
      <c r="H392" s="53"/>
      <c r="I392" s="53"/>
      <c r="J392" s="53"/>
      <c r="K392" s="53"/>
      <c r="L392" s="53"/>
      <c r="M392" s="53"/>
      <c r="N392" s="53"/>
      <c r="O392" s="53"/>
      <c r="P392" s="53"/>
      <c r="Q392" s="53"/>
      <c r="R392" s="53"/>
      <c r="S392" s="53"/>
      <c r="T392" s="53"/>
      <c r="U392" s="53"/>
      <c r="V392" s="53"/>
      <c r="W392" s="53"/>
      <c r="X392" s="53"/>
      <c r="Y392" s="53"/>
    </row>
    <row r="393" spans="1:25" ht="12.75" customHeight="1" x14ac:dyDescent="0.3">
      <c r="A393" s="53"/>
      <c r="B393" s="53"/>
      <c r="C393" s="53"/>
      <c r="D393" s="53"/>
      <c r="E393" s="53"/>
      <c r="F393" s="53"/>
      <c r="G393" s="53"/>
      <c r="H393" s="53"/>
      <c r="I393" s="53"/>
      <c r="J393" s="53"/>
      <c r="K393" s="53"/>
      <c r="L393" s="53"/>
      <c r="M393" s="53"/>
      <c r="N393" s="53"/>
      <c r="O393" s="53"/>
      <c r="P393" s="53"/>
      <c r="Q393" s="53"/>
      <c r="R393" s="53"/>
      <c r="S393" s="53"/>
      <c r="T393" s="53"/>
      <c r="U393" s="53"/>
      <c r="V393" s="53"/>
      <c r="W393" s="53"/>
      <c r="X393" s="53"/>
      <c r="Y393" s="53"/>
    </row>
    <row r="394" spans="1:25" ht="12.75" customHeight="1" x14ac:dyDescent="0.3">
      <c r="A394" s="53"/>
      <c r="B394" s="53"/>
      <c r="C394" s="53"/>
      <c r="D394" s="53"/>
      <c r="E394" s="53"/>
      <c r="F394" s="53"/>
      <c r="G394" s="53"/>
      <c r="H394" s="53"/>
      <c r="I394" s="53"/>
      <c r="J394" s="53"/>
      <c r="K394" s="53"/>
      <c r="L394" s="53"/>
      <c r="M394" s="53"/>
      <c r="N394" s="53"/>
      <c r="O394" s="53"/>
      <c r="P394" s="53"/>
      <c r="Q394" s="53"/>
      <c r="R394" s="53"/>
      <c r="S394" s="53"/>
      <c r="T394" s="53"/>
      <c r="U394" s="53"/>
      <c r="V394" s="53"/>
      <c r="W394" s="53"/>
      <c r="X394" s="53"/>
      <c r="Y394" s="53"/>
    </row>
    <row r="395" spans="1:25" ht="12.75" customHeight="1" x14ac:dyDescent="0.3">
      <c r="A395" s="53"/>
      <c r="B395" s="53"/>
      <c r="C395" s="53"/>
      <c r="D395" s="53"/>
      <c r="E395" s="53"/>
      <c r="F395" s="53"/>
      <c r="G395" s="53"/>
      <c r="H395" s="53"/>
      <c r="I395" s="53"/>
      <c r="J395" s="53"/>
      <c r="K395" s="53"/>
      <c r="L395" s="53"/>
      <c r="M395" s="53"/>
      <c r="N395" s="53"/>
      <c r="O395" s="53"/>
      <c r="P395" s="53"/>
      <c r="Q395" s="53"/>
      <c r="R395" s="53"/>
      <c r="S395" s="53"/>
      <c r="T395" s="53"/>
      <c r="U395" s="53"/>
      <c r="V395" s="53"/>
      <c r="W395" s="53"/>
      <c r="X395" s="53"/>
      <c r="Y395" s="53"/>
    </row>
    <row r="396" spans="1:25" ht="12.75" customHeight="1" x14ac:dyDescent="0.3">
      <c r="A396" s="53"/>
      <c r="B396" s="53"/>
      <c r="C396" s="53"/>
      <c r="D396" s="53"/>
      <c r="E396" s="53"/>
      <c r="F396" s="53"/>
      <c r="G396" s="53"/>
      <c r="H396" s="53"/>
      <c r="I396" s="53"/>
      <c r="J396" s="53"/>
      <c r="K396" s="53"/>
      <c r="L396" s="53"/>
      <c r="M396" s="53"/>
      <c r="N396" s="53"/>
      <c r="O396" s="53"/>
      <c r="P396" s="53"/>
      <c r="Q396" s="53"/>
      <c r="R396" s="53"/>
      <c r="S396" s="53"/>
      <c r="T396" s="53"/>
      <c r="U396" s="53"/>
      <c r="V396" s="53"/>
      <c r="W396" s="53"/>
      <c r="X396" s="53"/>
      <c r="Y396" s="53"/>
    </row>
    <row r="397" spans="1:25" ht="12.75" customHeight="1" x14ac:dyDescent="0.3">
      <c r="A397" s="53"/>
      <c r="B397" s="53"/>
      <c r="C397" s="53"/>
      <c r="D397" s="53"/>
      <c r="E397" s="53"/>
      <c r="F397" s="53"/>
      <c r="G397" s="53"/>
      <c r="H397" s="53"/>
      <c r="I397" s="53"/>
      <c r="J397" s="53"/>
      <c r="K397" s="53"/>
      <c r="L397" s="53"/>
      <c r="M397" s="53"/>
      <c r="N397" s="53"/>
      <c r="O397" s="53"/>
      <c r="P397" s="53"/>
      <c r="Q397" s="53"/>
      <c r="R397" s="53"/>
      <c r="S397" s="53"/>
      <c r="T397" s="53"/>
      <c r="U397" s="53"/>
      <c r="V397" s="53"/>
      <c r="W397" s="53"/>
      <c r="X397" s="53"/>
      <c r="Y397" s="53"/>
    </row>
    <row r="398" spans="1:25" ht="12.75" customHeight="1" x14ac:dyDescent="0.3">
      <c r="A398" s="53"/>
      <c r="B398" s="53"/>
      <c r="C398" s="53"/>
      <c r="D398" s="53"/>
      <c r="E398" s="53"/>
      <c r="F398" s="53"/>
      <c r="G398" s="53"/>
      <c r="H398" s="53"/>
      <c r="I398" s="53"/>
      <c r="J398" s="53"/>
      <c r="K398" s="53"/>
      <c r="L398" s="53"/>
      <c r="M398" s="53"/>
      <c r="N398" s="53"/>
      <c r="O398" s="53"/>
      <c r="P398" s="53"/>
      <c r="Q398" s="53"/>
      <c r="R398" s="53"/>
      <c r="S398" s="53"/>
      <c r="T398" s="53"/>
      <c r="U398" s="53"/>
      <c r="V398" s="53"/>
      <c r="W398" s="53"/>
      <c r="X398" s="53"/>
      <c r="Y398" s="53"/>
    </row>
    <row r="399" spans="1:25" ht="12.75" customHeight="1" x14ac:dyDescent="0.3">
      <c r="A399" s="53"/>
      <c r="B399" s="53"/>
      <c r="C399" s="53"/>
      <c r="D399" s="53"/>
      <c r="E399" s="53"/>
      <c r="F399" s="53"/>
      <c r="G399" s="53"/>
      <c r="H399" s="53"/>
      <c r="I399" s="53"/>
      <c r="J399" s="53"/>
      <c r="K399" s="53"/>
      <c r="L399" s="53"/>
      <c r="M399" s="53"/>
      <c r="N399" s="53"/>
      <c r="O399" s="53"/>
      <c r="P399" s="53"/>
      <c r="Q399" s="53"/>
      <c r="R399" s="53"/>
      <c r="S399" s="53"/>
      <c r="T399" s="53"/>
      <c r="U399" s="53"/>
      <c r="V399" s="53"/>
      <c r="W399" s="53"/>
      <c r="X399" s="53"/>
      <c r="Y399" s="53"/>
    </row>
    <row r="400" spans="1:25" ht="12.75" customHeight="1" x14ac:dyDescent="0.3">
      <c r="A400" s="53"/>
      <c r="B400" s="53"/>
      <c r="C400" s="53"/>
      <c r="D400" s="53"/>
      <c r="E400" s="53"/>
      <c r="F400" s="53"/>
      <c r="G400" s="53"/>
      <c r="H400" s="53"/>
      <c r="I400" s="53"/>
      <c r="J400" s="53"/>
      <c r="K400" s="53"/>
      <c r="L400" s="53"/>
      <c r="M400" s="53"/>
      <c r="N400" s="53"/>
      <c r="O400" s="53"/>
      <c r="P400" s="53"/>
      <c r="Q400" s="53"/>
      <c r="R400" s="53"/>
      <c r="S400" s="53"/>
      <c r="T400" s="53"/>
      <c r="U400" s="53"/>
      <c r="V400" s="53"/>
      <c r="W400" s="53"/>
      <c r="X400" s="53"/>
      <c r="Y400" s="53"/>
    </row>
    <row r="401" spans="1:25" ht="12.75" customHeight="1" x14ac:dyDescent="0.3">
      <c r="A401" s="53"/>
      <c r="B401" s="53"/>
      <c r="C401" s="53"/>
      <c r="D401" s="53"/>
      <c r="E401" s="53"/>
      <c r="F401" s="53"/>
      <c r="G401" s="53"/>
      <c r="H401" s="53"/>
      <c r="I401" s="53"/>
      <c r="J401" s="53"/>
      <c r="K401" s="53"/>
      <c r="L401" s="53"/>
      <c r="M401" s="53"/>
      <c r="N401" s="53"/>
      <c r="O401" s="53"/>
      <c r="P401" s="53"/>
      <c r="Q401" s="53"/>
      <c r="R401" s="53"/>
      <c r="S401" s="53"/>
      <c r="T401" s="53"/>
      <c r="U401" s="53"/>
      <c r="V401" s="53"/>
      <c r="W401" s="53"/>
      <c r="X401" s="53"/>
      <c r="Y401" s="53"/>
    </row>
    <row r="402" spans="1:25" ht="12.75" customHeight="1" x14ac:dyDescent="0.3">
      <c r="A402" s="53"/>
      <c r="B402" s="53"/>
      <c r="C402" s="53"/>
      <c r="D402" s="53"/>
      <c r="E402" s="53"/>
      <c r="F402" s="53"/>
      <c r="G402" s="53"/>
      <c r="H402" s="53"/>
      <c r="I402" s="53"/>
      <c r="J402" s="53"/>
      <c r="K402" s="53"/>
      <c r="L402" s="53"/>
      <c r="M402" s="53"/>
      <c r="N402" s="53"/>
      <c r="O402" s="53"/>
      <c r="P402" s="53"/>
      <c r="Q402" s="53"/>
      <c r="R402" s="53"/>
      <c r="S402" s="53"/>
      <c r="T402" s="53"/>
      <c r="U402" s="53"/>
      <c r="V402" s="53"/>
      <c r="W402" s="53"/>
      <c r="X402" s="53"/>
      <c r="Y402" s="53"/>
    </row>
    <row r="403" spans="1:25" ht="12.75" customHeight="1" x14ac:dyDescent="0.3">
      <c r="A403" s="53"/>
      <c r="B403" s="53"/>
      <c r="C403" s="53"/>
      <c r="D403" s="53"/>
      <c r="E403" s="53"/>
      <c r="F403" s="53"/>
      <c r="G403" s="53"/>
      <c r="H403" s="53"/>
      <c r="I403" s="53"/>
      <c r="J403" s="53"/>
      <c r="K403" s="53"/>
      <c r="L403" s="53"/>
      <c r="M403" s="53"/>
      <c r="N403" s="53"/>
      <c r="O403" s="53"/>
      <c r="P403" s="53"/>
      <c r="Q403" s="53"/>
      <c r="R403" s="53"/>
      <c r="S403" s="53"/>
      <c r="T403" s="53"/>
      <c r="U403" s="53"/>
      <c r="V403" s="53"/>
      <c r="W403" s="53"/>
      <c r="X403" s="53"/>
      <c r="Y403" s="53"/>
    </row>
    <row r="404" spans="1:25" ht="12.75" customHeight="1" x14ac:dyDescent="0.3">
      <c r="A404" s="53"/>
      <c r="B404" s="53"/>
      <c r="C404" s="53"/>
      <c r="D404" s="53"/>
      <c r="E404" s="53"/>
      <c r="F404" s="53"/>
      <c r="G404" s="53"/>
      <c r="H404" s="53"/>
      <c r="I404" s="53"/>
      <c r="J404" s="53"/>
      <c r="K404" s="53"/>
      <c r="L404" s="53"/>
      <c r="M404" s="53"/>
      <c r="N404" s="53"/>
      <c r="O404" s="53"/>
      <c r="P404" s="53"/>
      <c r="Q404" s="53"/>
      <c r="R404" s="53"/>
      <c r="S404" s="53"/>
      <c r="T404" s="53"/>
      <c r="U404" s="53"/>
      <c r="V404" s="53"/>
      <c r="W404" s="53"/>
      <c r="X404" s="53"/>
      <c r="Y404" s="53"/>
    </row>
    <row r="405" spans="1:25" ht="12.75" customHeight="1" x14ac:dyDescent="0.3">
      <c r="A405" s="53"/>
      <c r="B405" s="53"/>
      <c r="C405" s="53"/>
      <c r="D405" s="53"/>
      <c r="E405" s="53"/>
      <c r="F405" s="53"/>
      <c r="G405" s="53"/>
      <c r="H405" s="53"/>
      <c r="I405" s="53"/>
      <c r="J405" s="53"/>
      <c r="K405" s="53"/>
      <c r="L405" s="53"/>
      <c r="M405" s="53"/>
      <c r="N405" s="53"/>
      <c r="O405" s="53"/>
      <c r="P405" s="53"/>
      <c r="Q405" s="53"/>
      <c r="R405" s="53"/>
      <c r="S405" s="53"/>
      <c r="T405" s="53"/>
      <c r="U405" s="53"/>
      <c r="V405" s="53"/>
      <c r="W405" s="53"/>
      <c r="X405" s="53"/>
      <c r="Y405" s="53"/>
    </row>
    <row r="406" spans="1:25" ht="12.75" customHeight="1" x14ac:dyDescent="0.3">
      <c r="A406" s="53"/>
      <c r="B406" s="53"/>
      <c r="C406" s="53"/>
      <c r="D406" s="53"/>
      <c r="E406" s="53"/>
      <c r="F406" s="53"/>
      <c r="G406" s="53"/>
      <c r="H406" s="53"/>
      <c r="I406" s="53"/>
      <c r="J406" s="53"/>
      <c r="K406" s="53"/>
      <c r="L406" s="53"/>
      <c r="M406" s="53"/>
      <c r="N406" s="53"/>
      <c r="O406" s="53"/>
      <c r="P406" s="53"/>
      <c r="Q406" s="53"/>
      <c r="R406" s="53"/>
      <c r="S406" s="53"/>
      <c r="T406" s="53"/>
      <c r="U406" s="53"/>
      <c r="V406" s="53"/>
      <c r="W406" s="53"/>
      <c r="X406" s="53"/>
      <c r="Y406" s="53"/>
    </row>
    <row r="407" spans="1:25" ht="12.75" customHeight="1" x14ac:dyDescent="0.3">
      <c r="A407" s="53"/>
      <c r="B407" s="53"/>
      <c r="C407" s="53"/>
      <c r="D407" s="53"/>
      <c r="E407" s="53"/>
      <c r="F407" s="53"/>
      <c r="G407" s="53"/>
      <c r="H407" s="53"/>
      <c r="I407" s="53"/>
      <c r="J407" s="53"/>
      <c r="K407" s="53"/>
      <c r="L407" s="53"/>
      <c r="M407" s="53"/>
      <c r="N407" s="53"/>
      <c r="O407" s="53"/>
      <c r="P407" s="53"/>
      <c r="Q407" s="53"/>
      <c r="R407" s="53"/>
      <c r="S407" s="53"/>
      <c r="T407" s="53"/>
      <c r="U407" s="53"/>
      <c r="V407" s="53"/>
      <c r="W407" s="53"/>
      <c r="X407" s="53"/>
      <c r="Y407" s="53"/>
    </row>
    <row r="408" spans="1:25" ht="12.75" customHeight="1" x14ac:dyDescent="0.3">
      <c r="A408" s="53"/>
      <c r="B408" s="53"/>
      <c r="C408" s="53"/>
      <c r="D408" s="53"/>
      <c r="E408" s="53"/>
      <c r="F408" s="53"/>
      <c r="G408" s="53"/>
      <c r="H408" s="53"/>
      <c r="I408" s="53"/>
      <c r="J408" s="53"/>
      <c r="K408" s="53"/>
      <c r="L408" s="53"/>
      <c r="M408" s="53"/>
      <c r="N408" s="53"/>
      <c r="O408" s="53"/>
      <c r="P408" s="53"/>
      <c r="Q408" s="53"/>
      <c r="R408" s="53"/>
      <c r="S408" s="53"/>
      <c r="T408" s="53"/>
      <c r="U408" s="53"/>
      <c r="V408" s="53"/>
      <c r="W408" s="53"/>
      <c r="X408" s="53"/>
      <c r="Y408" s="53"/>
    </row>
    <row r="409" spans="1:25" ht="12.75" customHeight="1" x14ac:dyDescent="0.3">
      <c r="A409" s="53"/>
      <c r="B409" s="53"/>
      <c r="C409" s="53"/>
      <c r="D409" s="53"/>
      <c r="E409" s="53"/>
      <c r="F409" s="53"/>
      <c r="G409" s="53"/>
      <c r="H409" s="53"/>
      <c r="I409" s="53"/>
      <c r="J409" s="53"/>
      <c r="K409" s="53"/>
      <c r="L409" s="53"/>
      <c r="M409" s="53"/>
      <c r="N409" s="53"/>
      <c r="O409" s="53"/>
      <c r="P409" s="53"/>
      <c r="Q409" s="53"/>
      <c r="R409" s="53"/>
      <c r="S409" s="53"/>
      <c r="T409" s="53"/>
      <c r="U409" s="53"/>
      <c r="V409" s="53"/>
      <c r="W409" s="53"/>
      <c r="X409" s="53"/>
      <c r="Y409" s="53"/>
    </row>
    <row r="410" spans="1:25" ht="12.75" customHeight="1" x14ac:dyDescent="0.3">
      <c r="A410" s="53"/>
      <c r="B410" s="53"/>
      <c r="C410" s="53"/>
      <c r="D410" s="53"/>
      <c r="E410" s="53"/>
      <c r="F410" s="53"/>
      <c r="G410" s="53"/>
      <c r="H410" s="53"/>
      <c r="I410" s="53"/>
      <c r="J410" s="53"/>
      <c r="K410" s="53"/>
      <c r="L410" s="53"/>
      <c r="M410" s="53"/>
      <c r="N410" s="53"/>
      <c r="O410" s="53"/>
      <c r="P410" s="53"/>
      <c r="Q410" s="53"/>
      <c r="R410" s="53"/>
      <c r="S410" s="53"/>
      <c r="T410" s="53"/>
      <c r="U410" s="53"/>
      <c r="V410" s="53"/>
      <c r="W410" s="53"/>
      <c r="X410" s="53"/>
      <c r="Y410" s="53"/>
    </row>
    <row r="411" spans="1:25" ht="12.75" customHeight="1" x14ac:dyDescent="0.3">
      <c r="A411" s="53"/>
      <c r="B411" s="53"/>
      <c r="C411" s="53"/>
      <c r="D411" s="53"/>
      <c r="E411" s="53"/>
      <c r="F411" s="53"/>
      <c r="G411" s="53"/>
      <c r="H411" s="53"/>
      <c r="I411" s="53"/>
      <c r="J411" s="53"/>
      <c r="K411" s="53"/>
      <c r="L411" s="53"/>
      <c r="M411" s="53"/>
      <c r="N411" s="53"/>
      <c r="O411" s="53"/>
      <c r="P411" s="53"/>
      <c r="Q411" s="53"/>
      <c r="R411" s="53"/>
      <c r="S411" s="53"/>
      <c r="T411" s="53"/>
      <c r="U411" s="53"/>
      <c r="V411" s="53"/>
      <c r="W411" s="53"/>
      <c r="X411" s="53"/>
      <c r="Y411" s="53"/>
    </row>
    <row r="412" spans="1:25" ht="12.75" customHeight="1" x14ac:dyDescent="0.3">
      <c r="A412" s="53"/>
      <c r="B412" s="53"/>
      <c r="C412" s="53"/>
      <c r="D412" s="53"/>
      <c r="E412" s="53"/>
      <c r="F412" s="53"/>
      <c r="G412" s="53"/>
      <c r="H412" s="53"/>
      <c r="I412" s="53"/>
      <c r="J412" s="53"/>
      <c r="K412" s="53"/>
      <c r="L412" s="53"/>
      <c r="M412" s="53"/>
      <c r="N412" s="53"/>
      <c r="O412" s="53"/>
      <c r="P412" s="53"/>
      <c r="Q412" s="53"/>
      <c r="R412" s="53"/>
      <c r="S412" s="53"/>
      <c r="T412" s="53"/>
      <c r="U412" s="53"/>
      <c r="V412" s="53"/>
      <c r="W412" s="53"/>
      <c r="X412" s="53"/>
      <c r="Y412" s="53"/>
    </row>
    <row r="413" spans="1:25" ht="12.75" customHeight="1" x14ac:dyDescent="0.3">
      <c r="A413" s="53"/>
      <c r="B413" s="53"/>
      <c r="C413" s="53"/>
      <c r="D413" s="53"/>
      <c r="E413" s="53"/>
      <c r="F413" s="53"/>
      <c r="G413" s="53"/>
      <c r="H413" s="53"/>
      <c r="I413" s="53"/>
      <c r="J413" s="53"/>
      <c r="K413" s="53"/>
      <c r="L413" s="53"/>
      <c r="M413" s="53"/>
      <c r="N413" s="53"/>
      <c r="O413" s="53"/>
      <c r="P413" s="53"/>
      <c r="Q413" s="53"/>
      <c r="R413" s="53"/>
      <c r="S413" s="53"/>
      <c r="T413" s="53"/>
      <c r="U413" s="53"/>
      <c r="V413" s="53"/>
      <c r="W413" s="53"/>
      <c r="X413" s="53"/>
      <c r="Y413" s="53"/>
    </row>
    <row r="414" spans="1:25" ht="12.75" customHeight="1" x14ac:dyDescent="0.3">
      <c r="A414" s="53"/>
      <c r="B414" s="53"/>
      <c r="C414" s="53"/>
      <c r="D414" s="53"/>
      <c r="E414" s="53"/>
      <c r="F414" s="53"/>
      <c r="G414" s="53"/>
      <c r="H414" s="53"/>
      <c r="I414" s="53"/>
      <c r="J414" s="53"/>
      <c r="K414" s="53"/>
      <c r="L414" s="53"/>
      <c r="M414" s="53"/>
      <c r="N414" s="53"/>
      <c r="O414" s="53"/>
      <c r="P414" s="53"/>
      <c r="Q414" s="53"/>
      <c r="R414" s="53"/>
      <c r="S414" s="53"/>
      <c r="T414" s="53"/>
      <c r="U414" s="53"/>
      <c r="V414" s="53"/>
      <c r="W414" s="53"/>
      <c r="X414" s="53"/>
      <c r="Y414" s="53"/>
    </row>
    <row r="415" spans="1:25" ht="12.75" customHeight="1" x14ac:dyDescent="0.3">
      <c r="A415" s="53"/>
      <c r="B415" s="53"/>
      <c r="C415" s="53"/>
      <c r="D415" s="53"/>
      <c r="E415" s="53"/>
      <c r="F415" s="53"/>
      <c r="G415" s="53"/>
      <c r="H415" s="53"/>
      <c r="I415" s="53"/>
      <c r="J415" s="53"/>
      <c r="K415" s="53"/>
      <c r="L415" s="53"/>
      <c r="M415" s="53"/>
      <c r="N415" s="53"/>
      <c r="O415" s="53"/>
      <c r="P415" s="53"/>
      <c r="Q415" s="53"/>
      <c r="R415" s="53"/>
      <c r="S415" s="53"/>
      <c r="T415" s="53"/>
      <c r="U415" s="53"/>
      <c r="V415" s="53"/>
      <c r="W415" s="53"/>
      <c r="X415" s="53"/>
      <c r="Y415" s="53"/>
    </row>
    <row r="416" spans="1:25" ht="12.75" customHeight="1" x14ac:dyDescent="0.3">
      <c r="A416" s="53"/>
      <c r="B416" s="53"/>
      <c r="C416" s="53"/>
      <c r="D416" s="53"/>
      <c r="E416" s="53"/>
      <c r="F416" s="53"/>
      <c r="G416" s="53"/>
      <c r="H416" s="53"/>
      <c r="I416" s="53"/>
      <c r="J416" s="53"/>
      <c r="K416" s="53"/>
      <c r="L416" s="53"/>
      <c r="M416" s="53"/>
      <c r="N416" s="53"/>
      <c r="O416" s="53"/>
      <c r="P416" s="53"/>
      <c r="Q416" s="53"/>
      <c r="R416" s="53"/>
      <c r="S416" s="53"/>
      <c r="T416" s="53"/>
      <c r="U416" s="53"/>
      <c r="V416" s="53"/>
      <c r="W416" s="53"/>
      <c r="X416" s="53"/>
      <c r="Y416" s="53"/>
    </row>
    <row r="417" spans="1:25" ht="12.75" customHeight="1" x14ac:dyDescent="0.3">
      <c r="A417" s="53"/>
      <c r="B417" s="53"/>
      <c r="C417" s="53"/>
      <c r="D417" s="53"/>
      <c r="E417" s="53"/>
      <c r="F417" s="53"/>
      <c r="G417" s="53"/>
      <c r="H417" s="53"/>
      <c r="I417" s="53"/>
      <c r="J417" s="53"/>
      <c r="K417" s="53"/>
      <c r="L417" s="53"/>
      <c r="M417" s="53"/>
      <c r="N417" s="53"/>
      <c r="O417" s="53"/>
      <c r="P417" s="53"/>
      <c r="Q417" s="53"/>
      <c r="R417" s="53"/>
      <c r="S417" s="53"/>
      <c r="T417" s="53"/>
      <c r="U417" s="53"/>
      <c r="V417" s="53"/>
      <c r="W417" s="53"/>
      <c r="X417" s="53"/>
      <c r="Y417" s="53"/>
    </row>
    <row r="418" spans="1:25" ht="12.75" customHeight="1" x14ac:dyDescent="0.3">
      <c r="A418" s="53"/>
      <c r="B418" s="53"/>
      <c r="C418" s="53"/>
      <c r="D418" s="53"/>
      <c r="E418" s="53"/>
      <c r="F418" s="53"/>
      <c r="G418" s="53"/>
      <c r="H418" s="53"/>
      <c r="I418" s="53"/>
      <c r="J418" s="53"/>
      <c r="K418" s="53"/>
      <c r="L418" s="53"/>
      <c r="M418" s="53"/>
      <c r="N418" s="53"/>
      <c r="O418" s="53"/>
      <c r="P418" s="53"/>
      <c r="Q418" s="53"/>
      <c r="R418" s="53"/>
      <c r="S418" s="53"/>
      <c r="T418" s="53"/>
      <c r="U418" s="53"/>
      <c r="V418" s="53"/>
      <c r="W418" s="53"/>
      <c r="X418" s="53"/>
      <c r="Y418" s="53"/>
    </row>
    <row r="419" spans="1:25" ht="12.75" customHeight="1" x14ac:dyDescent="0.3">
      <c r="A419" s="53"/>
      <c r="B419" s="53"/>
      <c r="C419" s="53"/>
      <c r="D419" s="53"/>
      <c r="E419" s="53"/>
      <c r="F419" s="53"/>
      <c r="G419" s="53"/>
      <c r="H419" s="53"/>
      <c r="I419" s="53"/>
      <c r="J419" s="53"/>
      <c r="K419" s="53"/>
      <c r="L419" s="53"/>
      <c r="M419" s="53"/>
      <c r="N419" s="53"/>
      <c r="O419" s="53"/>
      <c r="P419" s="53"/>
      <c r="Q419" s="53"/>
      <c r="R419" s="53"/>
      <c r="S419" s="53"/>
      <c r="T419" s="53"/>
      <c r="U419" s="53"/>
      <c r="V419" s="53"/>
      <c r="W419" s="53"/>
      <c r="X419" s="53"/>
      <c r="Y419" s="53"/>
    </row>
    <row r="420" spans="1:25" ht="12.75" customHeight="1" x14ac:dyDescent="0.3">
      <c r="A420" s="53"/>
      <c r="B420" s="53"/>
      <c r="C420" s="53"/>
      <c r="D420" s="53"/>
      <c r="E420" s="53"/>
      <c r="F420" s="53"/>
      <c r="G420" s="53"/>
      <c r="H420" s="53"/>
      <c r="I420" s="53"/>
      <c r="J420" s="53"/>
      <c r="K420" s="53"/>
      <c r="L420" s="53"/>
      <c r="M420" s="53"/>
      <c r="N420" s="53"/>
      <c r="O420" s="53"/>
      <c r="P420" s="53"/>
      <c r="Q420" s="53"/>
      <c r="R420" s="53"/>
      <c r="S420" s="53"/>
      <c r="T420" s="53"/>
      <c r="U420" s="53"/>
      <c r="V420" s="53"/>
      <c r="W420" s="53"/>
      <c r="X420" s="53"/>
      <c r="Y420" s="53"/>
    </row>
    <row r="421" spans="1:25" ht="12.75" customHeight="1" x14ac:dyDescent="0.3">
      <c r="A421" s="53"/>
      <c r="B421" s="53"/>
      <c r="C421" s="53"/>
      <c r="D421" s="53"/>
      <c r="E421" s="53"/>
      <c r="F421" s="53"/>
      <c r="G421" s="53"/>
      <c r="H421" s="53"/>
      <c r="I421" s="53"/>
      <c r="J421" s="53"/>
      <c r="K421" s="53"/>
      <c r="L421" s="53"/>
      <c r="M421" s="53"/>
      <c r="N421" s="53"/>
      <c r="O421" s="53"/>
      <c r="P421" s="53"/>
      <c r="Q421" s="53"/>
      <c r="R421" s="53"/>
      <c r="S421" s="53"/>
      <c r="T421" s="53"/>
      <c r="U421" s="53"/>
      <c r="V421" s="53"/>
      <c r="W421" s="53"/>
      <c r="X421" s="53"/>
      <c r="Y421" s="53"/>
    </row>
    <row r="422" spans="1:25" ht="12.75" customHeight="1" x14ac:dyDescent="0.3">
      <c r="A422" s="53"/>
      <c r="B422" s="53"/>
      <c r="C422" s="53"/>
      <c r="D422" s="53"/>
      <c r="E422" s="53"/>
      <c r="F422" s="53"/>
      <c r="G422" s="53"/>
      <c r="H422" s="53"/>
      <c r="I422" s="53"/>
      <c r="J422" s="53"/>
      <c r="K422" s="53"/>
      <c r="L422" s="53"/>
      <c r="M422" s="53"/>
      <c r="N422" s="53"/>
      <c r="O422" s="53"/>
      <c r="P422" s="53"/>
      <c r="Q422" s="53"/>
      <c r="R422" s="53"/>
      <c r="S422" s="53"/>
      <c r="T422" s="53"/>
      <c r="U422" s="53"/>
      <c r="V422" s="53"/>
      <c r="W422" s="53"/>
      <c r="X422" s="53"/>
      <c r="Y422" s="53"/>
    </row>
    <row r="423" spans="1:25" ht="12.75" customHeight="1" x14ac:dyDescent="0.3">
      <c r="A423" s="53"/>
      <c r="B423" s="53"/>
      <c r="C423" s="53"/>
      <c r="D423" s="53"/>
      <c r="E423" s="53"/>
      <c r="F423" s="53"/>
      <c r="G423" s="53"/>
      <c r="H423" s="53"/>
      <c r="I423" s="53"/>
      <c r="J423" s="53"/>
      <c r="K423" s="53"/>
      <c r="L423" s="53"/>
      <c r="M423" s="53"/>
      <c r="N423" s="53"/>
      <c r="O423" s="53"/>
      <c r="P423" s="53"/>
      <c r="Q423" s="53"/>
      <c r="R423" s="53"/>
      <c r="S423" s="53"/>
      <c r="T423" s="53"/>
      <c r="U423" s="53"/>
      <c r="V423" s="53"/>
      <c r="W423" s="53"/>
      <c r="X423" s="53"/>
      <c r="Y423" s="53"/>
    </row>
    <row r="424" spans="1:25" ht="12.75" customHeight="1" x14ac:dyDescent="0.3">
      <c r="A424" s="53"/>
      <c r="B424" s="53"/>
      <c r="C424" s="53"/>
      <c r="D424" s="53"/>
      <c r="E424" s="53"/>
      <c r="F424" s="53"/>
      <c r="G424" s="53"/>
      <c r="H424" s="53"/>
      <c r="I424" s="53"/>
      <c r="J424" s="53"/>
      <c r="K424" s="53"/>
      <c r="L424" s="53"/>
      <c r="M424" s="53"/>
      <c r="N424" s="53"/>
      <c r="O424" s="53"/>
      <c r="P424" s="53"/>
      <c r="Q424" s="53"/>
      <c r="R424" s="53"/>
      <c r="S424" s="53"/>
      <c r="T424" s="53"/>
      <c r="U424" s="53"/>
      <c r="V424" s="53"/>
      <c r="W424" s="53"/>
      <c r="X424" s="53"/>
      <c r="Y424" s="53"/>
    </row>
    <row r="425" spans="1:25" ht="12.75" customHeight="1" x14ac:dyDescent="0.3">
      <c r="A425" s="53"/>
      <c r="B425" s="53"/>
      <c r="C425" s="53"/>
      <c r="D425" s="53"/>
      <c r="E425" s="53"/>
      <c r="F425" s="53"/>
      <c r="G425" s="53"/>
      <c r="H425" s="53"/>
      <c r="I425" s="53"/>
      <c r="J425" s="53"/>
      <c r="K425" s="53"/>
      <c r="L425" s="53"/>
      <c r="M425" s="53"/>
      <c r="N425" s="53"/>
      <c r="O425" s="53"/>
      <c r="P425" s="53"/>
      <c r="Q425" s="53"/>
      <c r="R425" s="53"/>
      <c r="S425" s="53"/>
      <c r="T425" s="53"/>
      <c r="U425" s="53"/>
      <c r="V425" s="53"/>
      <c r="W425" s="53"/>
      <c r="X425" s="53"/>
      <c r="Y425" s="53"/>
    </row>
    <row r="426" spans="1:25" ht="12.75" customHeight="1" x14ac:dyDescent="0.3">
      <c r="A426" s="53"/>
      <c r="B426" s="53"/>
      <c r="C426" s="53"/>
      <c r="D426" s="53"/>
      <c r="E426" s="53"/>
      <c r="F426" s="53"/>
      <c r="G426" s="53"/>
      <c r="H426" s="53"/>
      <c r="I426" s="53"/>
      <c r="J426" s="53"/>
      <c r="K426" s="53"/>
      <c r="L426" s="53"/>
      <c r="M426" s="53"/>
      <c r="N426" s="53"/>
      <c r="O426" s="53"/>
      <c r="P426" s="53"/>
      <c r="Q426" s="53"/>
      <c r="R426" s="53"/>
      <c r="S426" s="53"/>
      <c r="T426" s="53"/>
      <c r="U426" s="53"/>
      <c r="V426" s="53"/>
      <c r="W426" s="53"/>
      <c r="X426" s="53"/>
      <c r="Y426" s="53"/>
    </row>
    <row r="427" spans="1:25" ht="12.75" customHeight="1" x14ac:dyDescent="0.3">
      <c r="A427" s="53"/>
      <c r="B427" s="53"/>
      <c r="C427" s="53"/>
      <c r="D427" s="53"/>
      <c r="E427" s="53"/>
      <c r="F427" s="53"/>
      <c r="G427" s="53"/>
      <c r="H427" s="53"/>
      <c r="I427" s="53"/>
      <c r="J427" s="53"/>
      <c r="K427" s="53"/>
      <c r="L427" s="53"/>
      <c r="M427" s="53"/>
      <c r="N427" s="53"/>
      <c r="O427" s="53"/>
      <c r="P427" s="53"/>
      <c r="Q427" s="53"/>
      <c r="R427" s="53"/>
      <c r="S427" s="53"/>
      <c r="T427" s="53"/>
      <c r="U427" s="53"/>
      <c r="V427" s="53"/>
      <c r="W427" s="53"/>
      <c r="X427" s="53"/>
      <c r="Y427" s="53"/>
    </row>
    <row r="428" spans="1:25" ht="12.75" customHeight="1" x14ac:dyDescent="0.3">
      <c r="A428" s="53"/>
      <c r="B428" s="53"/>
      <c r="C428" s="53"/>
      <c r="D428" s="53"/>
      <c r="E428" s="53"/>
      <c r="F428" s="53"/>
      <c r="G428" s="53"/>
      <c r="H428" s="53"/>
      <c r="I428" s="53"/>
      <c r="J428" s="53"/>
      <c r="K428" s="53"/>
      <c r="L428" s="53"/>
      <c r="M428" s="53"/>
      <c r="N428" s="53"/>
      <c r="O428" s="53"/>
      <c r="P428" s="53"/>
      <c r="Q428" s="53"/>
      <c r="R428" s="53"/>
      <c r="S428" s="53"/>
      <c r="T428" s="53"/>
      <c r="U428" s="53"/>
      <c r="V428" s="53"/>
      <c r="W428" s="53"/>
      <c r="X428" s="53"/>
      <c r="Y428" s="53"/>
    </row>
    <row r="429" spans="1:25" ht="12.75" customHeight="1" x14ac:dyDescent="0.3">
      <c r="A429" s="53"/>
      <c r="B429" s="53"/>
      <c r="C429" s="53"/>
      <c r="D429" s="53"/>
      <c r="E429" s="53"/>
      <c r="F429" s="53"/>
      <c r="G429" s="53"/>
      <c r="H429" s="53"/>
      <c r="I429" s="53"/>
      <c r="J429" s="53"/>
      <c r="K429" s="53"/>
      <c r="L429" s="53"/>
      <c r="M429" s="53"/>
      <c r="N429" s="53"/>
      <c r="O429" s="53"/>
      <c r="P429" s="53"/>
      <c r="Q429" s="53"/>
      <c r="R429" s="53"/>
      <c r="S429" s="53"/>
      <c r="T429" s="53"/>
      <c r="U429" s="53"/>
      <c r="V429" s="53"/>
      <c r="W429" s="53"/>
      <c r="X429" s="53"/>
      <c r="Y429" s="53"/>
    </row>
    <row r="430" spans="1:25" ht="12.75" customHeight="1" x14ac:dyDescent="0.3">
      <c r="A430" s="53"/>
      <c r="B430" s="53"/>
      <c r="C430" s="53"/>
      <c r="D430" s="53"/>
      <c r="E430" s="53"/>
      <c r="F430" s="53"/>
      <c r="G430" s="53"/>
      <c r="H430" s="53"/>
      <c r="I430" s="53"/>
      <c r="J430" s="53"/>
      <c r="K430" s="53"/>
      <c r="L430" s="53"/>
      <c r="M430" s="53"/>
      <c r="N430" s="53"/>
      <c r="O430" s="53"/>
      <c r="P430" s="53"/>
      <c r="Q430" s="53"/>
      <c r="R430" s="53"/>
      <c r="S430" s="53"/>
      <c r="T430" s="53"/>
      <c r="U430" s="53"/>
      <c r="V430" s="53"/>
      <c r="W430" s="53"/>
      <c r="X430" s="53"/>
      <c r="Y430" s="53"/>
    </row>
    <row r="431" spans="1:25" ht="12.75" customHeight="1" x14ac:dyDescent="0.3">
      <c r="A431" s="53"/>
      <c r="B431" s="53"/>
      <c r="C431" s="53"/>
      <c r="D431" s="53"/>
      <c r="E431" s="53"/>
      <c r="F431" s="53"/>
      <c r="G431" s="53"/>
      <c r="H431" s="53"/>
      <c r="I431" s="53"/>
      <c r="J431" s="53"/>
      <c r="K431" s="53"/>
      <c r="L431" s="53"/>
      <c r="M431" s="53"/>
      <c r="N431" s="53"/>
      <c r="O431" s="53"/>
      <c r="P431" s="53"/>
      <c r="Q431" s="53"/>
      <c r="R431" s="53"/>
      <c r="S431" s="53"/>
      <c r="T431" s="53"/>
      <c r="U431" s="53"/>
      <c r="V431" s="53"/>
      <c r="W431" s="53"/>
      <c r="X431" s="53"/>
      <c r="Y431" s="53"/>
    </row>
    <row r="432" spans="1:25" ht="12.75" customHeight="1" x14ac:dyDescent="0.3">
      <c r="A432" s="53"/>
      <c r="B432" s="53"/>
      <c r="C432" s="53"/>
      <c r="D432" s="53"/>
      <c r="E432" s="53"/>
      <c r="F432" s="53"/>
      <c r="G432" s="53"/>
      <c r="H432" s="53"/>
      <c r="I432" s="53"/>
      <c r="J432" s="53"/>
      <c r="K432" s="53"/>
      <c r="L432" s="53"/>
      <c r="M432" s="53"/>
      <c r="N432" s="53"/>
      <c r="O432" s="53"/>
      <c r="P432" s="53"/>
      <c r="Q432" s="53"/>
      <c r="R432" s="53"/>
      <c r="S432" s="53"/>
      <c r="T432" s="53"/>
      <c r="U432" s="53"/>
      <c r="V432" s="53"/>
      <c r="W432" s="53"/>
      <c r="X432" s="53"/>
      <c r="Y432" s="53"/>
    </row>
    <row r="433" spans="1:25" ht="12.75" customHeight="1" x14ac:dyDescent="0.3">
      <c r="A433" s="53"/>
      <c r="B433" s="53"/>
      <c r="C433" s="53"/>
      <c r="D433" s="53"/>
      <c r="E433" s="53"/>
      <c r="F433" s="53"/>
      <c r="G433" s="53"/>
      <c r="H433" s="53"/>
      <c r="I433" s="53"/>
      <c r="J433" s="53"/>
      <c r="K433" s="53"/>
      <c r="L433" s="53"/>
      <c r="M433" s="53"/>
      <c r="N433" s="53"/>
      <c r="O433" s="53"/>
      <c r="P433" s="53"/>
      <c r="Q433" s="53"/>
      <c r="R433" s="53"/>
      <c r="S433" s="53"/>
      <c r="T433" s="53"/>
      <c r="U433" s="53"/>
      <c r="V433" s="53"/>
      <c r="W433" s="53"/>
      <c r="X433" s="53"/>
      <c r="Y433" s="53"/>
    </row>
    <row r="434" spans="1:25" ht="12.75" customHeight="1" x14ac:dyDescent="0.3">
      <c r="A434" s="53"/>
      <c r="B434" s="53"/>
      <c r="C434" s="53"/>
      <c r="D434" s="53"/>
      <c r="E434" s="53"/>
      <c r="F434" s="53"/>
      <c r="G434" s="53"/>
      <c r="H434" s="53"/>
      <c r="I434" s="53"/>
      <c r="J434" s="53"/>
      <c r="K434" s="53"/>
      <c r="L434" s="53"/>
      <c r="M434" s="53"/>
      <c r="N434" s="53"/>
      <c r="O434" s="53"/>
      <c r="P434" s="53"/>
      <c r="Q434" s="53"/>
      <c r="R434" s="53"/>
      <c r="S434" s="53"/>
      <c r="T434" s="53"/>
      <c r="U434" s="53"/>
      <c r="V434" s="53"/>
      <c r="W434" s="53"/>
      <c r="X434" s="53"/>
      <c r="Y434" s="53"/>
    </row>
    <row r="435" spans="1:25" ht="12.75" customHeight="1" x14ac:dyDescent="0.3">
      <c r="A435" s="53"/>
      <c r="B435" s="53"/>
      <c r="C435" s="53"/>
      <c r="D435" s="53"/>
      <c r="E435" s="53"/>
      <c r="F435" s="53"/>
      <c r="G435" s="53"/>
      <c r="H435" s="53"/>
      <c r="I435" s="53"/>
      <c r="J435" s="53"/>
      <c r="K435" s="53"/>
      <c r="L435" s="53"/>
      <c r="M435" s="53"/>
      <c r="N435" s="53"/>
      <c r="O435" s="53"/>
      <c r="P435" s="53"/>
      <c r="Q435" s="53"/>
      <c r="R435" s="53"/>
      <c r="S435" s="53"/>
      <c r="T435" s="53"/>
      <c r="U435" s="53"/>
      <c r="V435" s="53"/>
      <c r="W435" s="53"/>
      <c r="X435" s="53"/>
      <c r="Y435" s="53"/>
    </row>
    <row r="436" spans="1:25" ht="12.75" customHeight="1" x14ac:dyDescent="0.3">
      <c r="A436" s="53"/>
      <c r="B436" s="53"/>
      <c r="C436" s="53"/>
      <c r="D436" s="53"/>
      <c r="E436" s="53"/>
      <c r="F436" s="53"/>
      <c r="G436" s="53"/>
      <c r="H436" s="53"/>
      <c r="I436" s="53"/>
      <c r="J436" s="53"/>
      <c r="K436" s="53"/>
      <c r="L436" s="53"/>
      <c r="M436" s="53"/>
      <c r="N436" s="53"/>
      <c r="O436" s="53"/>
      <c r="P436" s="53"/>
      <c r="Q436" s="53"/>
      <c r="R436" s="53"/>
      <c r="S436" s="53"/>
      <c r="T436" s="53"/>
      <c r="U436" s="53"/>
      <c r="V436" s="53"/>
      <c r="W436" s="53"/>
      <c r="X436" s="53"/>
      <c r="Y436" s="53"/>
    </row>
    <row r="437" spans="1:25" ht="12.75" customHeight="1" x14ac:dyDescent="0.3">
      <c r="A437" s="53"/>
      <c r="B437" s="53"/>
      <c r="C437" s="53"/>
      <c r="D437" s="53"/>
      <c r="E437" s="53"/>
      <c r="F437" s="53"/>
      <c r="G437" s="53"/>
      <c r="H437" s="53"/>
      <c r="I437" s="53"/>
      <c r="J437" s="53"/>
      <c r="K437" s="53"/>
      <c r="L437" s="53"/>
      <c r="M437" s="53"/>
      <c r="N437" s="53"/>
      <c r="O437" s="53"/>
      <c r="P437" s="53"/>
      <c r="Q437" s="53"/>
      <c r="R437" s="53"/>
      <c r="S437" s="53"/>
      <c r="T437" s="53"/>
      <c r="U437" s="53"/>
      <c r="V437" s="53"/>
      <c r="W437" s="53"/>
      <c r="X437" s="53"/>
      <c r="Y437" s="53"/>
    </row>
    <row r="438" spans="1:25" ht="12.75" customHeight="1" x14ac:dyDescent="0.3">
      <c r="A438" s="53"/>
      <c r="B438" s="53"/>
      <c r="C438" s="53"/>
      <c r="D438" s="53"/>
      <c r="E438" s="53"/>
      <c r="F438" s="53"/>
      <c r="G438" s="53"/>
      <c r="H438" s="53"/>
      <c r="I438" s="53"/>
      <c r="J438" s="53"/>
      <c r="K438" s="53"/>
      <c r="L438" s="53"/>
      <c r="M438" s="53"/>
      <c r="N438" s="53"/>
      <c r="O438" s="53"/>
      <c r="P438" s="53"/>
      <c r="Q438" s="53"/>
      <c r="R438" s="53"/>
      <c r="S438" s="53"/>
      <c r="T438" s="53"/>
      <c r="U438" s="53"/>
      <c r="V438" s="53"/>
      <c r="W438" s="53"/>
      <c r="X438" s="53"/>
      <c r="Y438" s="53"/>
    </row>
    <row r="439" spans="1:25" ht="12.75" customHeight="1" x14ac:dyDescent="0.3">
      <c r="A439" s="53"/>
      <c r="B439" s="53"/>
      <c r="C439" s="53"/>
      <c r="D439" s="53"/>
      <c r="E439" s="53"/>
      <c r="F439" s="53"/>
      <c r="G439" s="53"/>
      <c r="H439" s="53"/>
      <c r="I439" s="53"/>
      <c r="J439" s="53"/>
      <c r="K439" s="53"/>
      <c r="L439" s="53"/>
      <c r="M439" s="53"/>
      <c r="N439" s="53"/>
      <c r="O439" s="53"/>
      <c r="P439" s="53"/>
      <c r="Q439" s="53"/>
      <c r="R439" s="53"/>
      <c r="S439" s="53"/>
      <c r="T439" s="53"/>
      <c r="U439" s="53"/>
      <c r="V439" s="53"/>
      <c r="W439" s="53"/>
      <c r="X439" s="53"/>
      <c r="Y439" s="53"/>
    </row>
    <row r="440" spans="1:25" ht="12.75" customHeight="1" x14ac:dyDescent="0.3">
      <c r="A440" s="53"/>
      <c r="B440" s="53"/>
      <c r="C440" s="53"/>
      <c r="D440" s="53"/>
      <c r="E440" s="53"/>
      <c r="F440" s="53"/>
      <c r="G440" s="53"/>
      <c r="H440" s="53"/>
      <c r="I440" s="53"/>
      <c r="J440" s="53"/>
      <c r="K440" s="53"/>
      <c r="L440" s="53"/>
      <c r="M440" s="53"/>
      <c r="N440" s="53"/>
      <c r="O440" s="53"/>
      <c r="P440" s="53"/>
      <c r="Q440" s="53"/>
      <c r="R440" s="53"/>
      <c r="S440" s="53"/>
      <c r="T440" s="53"/>
      <c r="U440" s="53"/>
      <c r="V440" s="53"/>
      <c r="W440" s="53"/>
      <c r="X440" s="53"/>
      <c r="Y440" s="53"/>
    </row>
    <row r="441" spans="1:25" ht="12.75" customHeight="1" x14ac:dyDescent="0.3">
      <c r="A441" s="53"/>
      <c r="B441" s="53"/>
      <c r="C441" s="53"/>
      <c r="D441" s="53"/>
      <c r="E441" s="53"/>
      <c r="F441" s="53"/>
      <c r="G441" s="53"/>
      <c r="H441" s="53"/>
      <c r="I441" s="53"/>
      <c r="J441" s="53"/>
      <c r="K441" s="53"/>
      <c r="L441" s="53"/>
      <c r="M441" s="53"/>
      <c r="N441" s="53"/>
      <c r="O441" s="53"/>
      <c r="P441" s="53"/>
      <c r="Q441" s="53"/>
      <c r="R441" s="53"/>
      <c r="S441" s="53"/>
      <c r="T441" s="53"/>
      <c r="U441" s="53"/>
      <c r="V441" s="53"/>
      <c r="W441" s="53"/>
      <c r="X441" s="53"/>
      <c r="Y441" s="53"/>
    </row>
    <row r="442" spans="1:25" ht="12.75" customHeight="1" x14ac:dyDescent="0.3">
      <c r="A442" s="53"/>
      <c r="B442" s="53"/>
      <c r="C442" s="53"/>
      <c r="D442" s="53"/>
      <c r="E442" s="53"/>
      <c r="F442" s="53"/>
      <c r="G442" s="53"/>
      <c r="H442" s="53"/>
      <c r="I442" s="53"/>
      <c r="J442" s="53"/>
      <c r="K442" s="53"/>
      <c r="L442" s="53"/>
      <c r="M442" s="53"/>
      <c r="N442" s="53"/>
      <c r="O442" s="53"/>
      <c r="P442" s="53"/>
      <c r="Q442" s="53"/>
      <c r="R442" s="53"/>
      <c r="S442" s="53"/>
      <c r="T442" s="53"/>
      <c r="U442" s="53"/>
      <c r="V442" s="53"/>
      <c r="W442" s="53"/>
      <c r="X442" s="53"/>
      <c r="Y442" s="53"/>
    </row>
    <row r="443" spans="1:25" ht="12.75" customHeight="1" x14ac:dyDescent="0.3">
      <c r="A443" s="53"/>
      <c r="B443" s="53"/>
      <c r="C443" s="53"/>
      <c r="D443" s="53"/>
      <c r="E443" s="53"/>
      <c r="F443" s="53"/>
      <c r="G443" s="53"/>
      <c r="H443" s="53"/>
      <c r="I443" s="53"/>
      <c r="J443" s="53"/>
      <c r="K443" s="53"/>
      <c r="L443" s="53"/>
      <c r="M443" s="53"/>
      <c r="N443" s="53"/>
      <c r="O443" s="53"/>
      <c r="P443" s="53"/>
      <c r="Q443" s="53"/>
      <c r="R443" s="53"/>
      <c r="S443" s="53"/>
      <c r="T443" s="53"/>
      <c r="U443" s="53"/>
      <c r="V443" s="53"/>
      <c r="W443" s="53"/>
      <c r="X443" s="53"/>
      <c r="Y443" s="53"/>
    </row>
    <row r="444" spans="1:25" ht="12.75" customHeight="1" x14ac:dyDescent="0.3">
      <c r="A444" s="53"/>
      <c r="B444" s="53"/>
      <c r="C444" s="53"/>
      <c r="D444" s="53"/>
      <c r="E444" s="53"/>
      <c r="F444" s="53"/>
      <c r="G444" s="53"/>
      <c r="H444" s="53"/>
      <c r="I444" s="53"/>
      <c r="J444" s="53"/>
      <c r="K444" s="53"/>
      <c r="L444" s="53"/>
      <c r="M444" s="53"/>
      <c r="N444" s="53"/>
      <c r="O444" s="53"/>
      <c r="P444" s="53"/>
      <c r="Q444" s="53"/>
      <c r="R444" s="53"/>
      <c r="S444" s="53"/>
      <c r="T444" s="53"/>
      <c r="U444" s="53"/>
      <c r="V444" s="53"/>
      <c r="W444" s="53"/>
      <c r="X444" s="53"/>
      <c r="Y444" s="53"/>
    </row>
    <row r="445" spans="1:25" ht="12.75" customHeight="1" x14ac:dyDescent="0.3">
      <c r="A445" s="53"/>
      <c r="B445" s="53"/>
      <c r="C445" s="53"/>
      <c r="D445" s="53"/>
      <c r="E445" s="53"/>
      <c r="F445" s="53"/>
      <c r="G445" s="53"/>
      <c r="H445" s="53"/>
      <c r="I445" s="53"/>
      <c r="J445" s="53"/>
      <c r="K445" s="53"/>
      <c r="L445" s="53"/>
      <c r="M445" s="53"/>
      <c r="N445" s="53"/>
      <c r="O445" s="53"/>
      <c r="P445" s="53"/>
      <c r="Q445" s="53"/>
      <c r="R445" s="53"/>
      <c r="S445" s="53"/>
      <c r="T445" s="53"/>
      <c r="U445" s="53"/>
      <c r="V445" s="53"/>
      <c r="W445" s="53"/>
      <c r="X445" s="53"/>
      <c r="Y445" s="53"/>
    </row>
    <row r="446" spans="1:25" ht="12.75" customHeight="1" x14ac:dyDescent="0.3">
      <c r="A446" s="53"/>
      <c r="B446" s="53"/>
      <c r="C446" s="53"/>
      <c r="D446" s="53"/>
      <c r="E446" s="53"/>
      <c r="F446" s="53"/>
      <c r="G446" s="53"/>
      <c r="H446" s="53"/>
      <c r="I446" s="53"/>
      <c r="J446" s="53"/>
      <c r="K446" s="53"/>
      <c r="L446" s="53"/>
      <c r="M446" s="53"/>
      <c r="N446" s="53"/>
      <c r="O446" s="53"/>
      <c r="P446" s="53"/>
      <c r="Q446" s="53"/>
      <c r="R446" s="53"/>
      <c r="S446" s="53"/>
      <c r="T446" s="53"/>
      <c r="U446" s="53"/>
      <c r="V446" s="53"/>
      <c r="W446" s="53"/>
      <c r="X446" s="53"/>
      <c r="Y446" s="53"/>
    </row>
    <row r="447" spans="1:25" ht="12.75" customHeight="1" x14ac:dyDescent="0.3">
      <c r="A447" s="53"/>
      <c r="B447" s="53"/>
      <c r="C447" s="53"/>
      <c r="D447" s="53"/>
      <c r="E447" s="53"/>
      <c r="F447" s="53"/>
      <c r="G447" s="53"/>
      <c r="H447" s="53"/>
      <c r="I447" s="53"/>
      <c r="J447" s="53"/>
      <c r="K447" s="53"/>
      <c r="L447" s="53"/>
      <c r="M447" s="53"/>
      <c r="N447" s="53"/>
      <c r="O447" s="53"/>
      <c r="P447" s="53"/>
      <c r="Q447" s="53"/>
      <c r="R447" s="53"/>
      <c r="S447" s="53"/>
      <c r="T447" s="53"/>
      <c r="U447" s="53"/>
      <c r="V447" s="53"/>
      <c r="W447" s="53"/>
      <c r="X447" s="53"/>
      <c r="Y447" s="53"/>
    </row>
    <row r="448" spans="1:25" ht="12.75" customHeight="1" x14ac:dyDescent="0.3">
      <c r="A448" s="53"/>
      <c r="B448" s="53"/>
      <c r="C448" s="53"/>
      <c r="D448" s="53"/>
      <c r="E448" s="53"/>
      <c r="F448" s="53"/>
      <c r="G448" s="53"/>
      <c r="H448" s="53"/>
      <c r="I448" s="53"/>
      <c r="J448" s="53"/>
      <c r="K448" s="53"/>
      <c r="L448" s="53"/>
      <c r="M448" s="53"/>
      <c r="N448" s="53"/>
      <c r="O448" s="53"/>
      <c r="P448" s="53"/>
      <c r="Q448" s="53"/>
      <c r="R448" s="53"/>
      <c r="S448" s="53"/>
      <c r="T448" s="53"/>
      <c r="U448" s="53"/>
      <c r="V448" s="53"/>
      <c r="W448" s="53"/>
      <c r="X448" s="53"/>
      <c r="Y448" s="53"/>
    </row>
    <row r="449" spans="1:25" ht="12.75" customHeight="1" x14ac:dyDescent="0.3">
      <c r="A449" s="53"/>
      <c r="B449" s="53"/>
      <c r="C449" s="53"/>
      <c r="D449" s="53"/>
      <c r="E449" s="53"/>
      <c r="F449" s="53"/>
      <c r="G449" s="53"/>
      <c r="H449" s="53"/>
      <c r="I449" s="53"/>
      <c r="J449" s="53"/>
      <c r="K449" s="53"/>
      <c r="L449" s="53"/>
      <c r="M449" s="53"/>
      <c r="N449" s="53"/>
      <c r="O449" s="53"/>
      <c r="P449" s="53"/>
      <c r="Q449" s="53"/>
      <c r="R449" s="53"/>
      <c r="S449" s="53"/>
      <c r="T449" s="53"/>
      <c r="U449" s="53"/>
      <c r="V449" s="53"/>
      <c r="W449" s="53"/>
      <c r="X449" s="53"/>
      <c r="Y449" s="53"/>
    </row>
    <row r="450" spans="1:25" ht="12.75" customHeight="1" x14ac:dyDescent="0.3">
      <c r="A450" s="53"/>
      <c r="B450" s="53"/>
      <c r="C450" s="53"/>
      <c r="D450" s="53"/>
      <c r="E450" s="53"/>
      <c r="F450" s="53"/>
      <c r="G450" s="53"/>
      <c r="H450" s="53"/>
      <c r="I450" s="53"/>
      <c r="J450" s="53"/>
      <c r="K450" s="53"/>
      <c r="L450" s="53"/>
      <c r="M450" s="53"/>
      <c r="N450" s="53"/>
      <c r="O450" s="53"/>
      <c r="P450" s="53"/>
      <c r="Q450" s="53"/>
      <c r="R450" s="53"/>
      <c r="S450" s="53"/>
      <c r="T450" s="53"/>
      <c r="U450" s="53"/>
      <c r="V450" s="53"/>
      <c r="W450" s="53"/>
      <c r="X450" s="53"/>
      <c r="Y450" s="53"/>
    </row>
    <row r="451" spans="1:25" ht="12.75" customHeight="1" x14ac:dyDescent="0.3">
      <c r="A451" s="53"/>
      <c r="B451" s="53"/>
      <c r="C451" s="53"/>
      <c r="D451" s="53"/>
      <c r="E451" s="53"/>
      <c r="F451" s="53"/>
      <c r="G451" s="53"/>
      <c r="H451" s="53"/>
      <c r="I451" s="53"/>
      <c r="J451" s="53"/>
      <c r="K451" s="53"/>
      <c r="L451" s="53"/>
      <c r="M451" s="53"/>
      <c r="N451" s="53"/>
      <c r="O451" s="53"/>
      <c r="P451" s="53"/>
      <c r="Q451" s="53"/>
      <c r="R451" s="53"/>
      <c r="S451" s="53"/>
      <c r="T451" s="53"/>
      <c r="U451" s="53"/>
      <c r="V451" s="53"/>
      <c r="W451" s="53"/>
      <c r="X451" s="53"/>
      <c r="Y451" s="53"/>
    </row>
    <row r="452" spans="1:25" ht="12.75" customHeight="1" x14ac:dyDescent="0.3">
      <c r="A452" s="53"/>
      <c r="B452" s="53"/>
      <c r="C452" s="53"/>
      <c r="D452" s="53"/>
      <c r="E452" s="53"/>
      <c r="F452" s="53"/>
      <c r="G452" s="53"/>
      <c r="H452" s="53"/>
      <c r="I452" s="53"/>
      <c r="J452" s="53"/>
      <c r="K452" s="53"/>
      <c r="L452" s="53"/>
      <c r="M452" s="53"/>
      <c r="N452" s="53"/>
      <c r="O452" s="53"/>
      <c r="P452" s="53"/>
      <c r="Q452" s="53"/>
      <c r="R452" s="53"/>
      <c r="S452" s="53"/>
      <c r="T452" s="53"/>
      <c r="U452" s="53"/>
      <c r="V452" s="53"/>
      <c r="W452" s="53"/>
      <c r="X452" s="53"/>
      <c r="Y452" s="53"/>
    </row>
    <row r="453" spans="1:25" ht="12.75" customHeight="1" x14ac:dyDescent="0.3">
      <c r="A453" s="53"/>
      <c r="B453" s="53"/>
      <c r="C453" s="53"/>
      <c r="D453" s="53"/>
      <c r="E453" s="53"/>
      <c r="F453" s="53"/>
      <c r="G453" s="53"/>
      <c r="H453" s="53"/>
      <c r="I453" s="53"/>
      <c r="J453" s="53"/>
      <c r="K453" s="53"/>
      <c r="L453" s="53"/>
      <c r="M453" s="53"/>
      <c r="N453" s="53"/>
      <c r="O453" s="53"/>
      <c r="P453" s="53"/>
      <c r="Q453" s="53"/>
      <c r="R453" s="53"/>
      <c r="S453" s="53"/>
      <c r="T453" s="53"/>
      <c r="U453" s="53"/>
      <c r="V453" s="53"/>
      <c r="W453" s="53"/>
      <c r="X453" s="53"/>
      <c r="Y453" s="53"/>
    </row>
    <row r="454" spans="1:25" ht="12.75" customHeight="1" x14ac:dyDescent="0.3">
      <c r="A454" s="53"/>
      <c r="B454" s="53"/>
      <c r="C454" s="53"/>
      <c r="D454" s="53"/>
      <c r="E454" s="53"/>
      <c r="F454" s="53"/>
      <c r="G454" s="53"/>
      <c r="H454" s="53"/>
      <c r="I454" s="53"/>
      <c r="J454" s="53"/>
      <c r="K454" s="53"/>
      <c r="L454" s="53"/>
      <c r="M454" s="53"/>
      <c r="N454" s="53"/>
      <c r="O454" s="53"/>
      <c r="P454" s="53"/>
      <c r="Q454" s="53"/>
      <c r="R454" s="53"/>
      <c r="S454" s="53"/>
      <c r="T454" s="53"/>
      <c r="U454" s="53"/>
      <c r="V454" s="53"/>
      <c r="W454" s="53"/>
      <c r="X454" s="53"/>
      <c r="Y454" s="53"/>
    </row>
    <row r="455" spans="1:25" ht="12.75" customHeight="1" x14ac:dyDescent="0.3">
      <c r="A455" s="53"/>
      <c r="B455" s="53"/>
      <c r="C455" s="53"/>
      <c r="D455" s="53"/>
      <c r="E455" s="53"/>
      <c r="F455" s="53"/>
      <c r="G455" s="53"/>
      <c r="H455" s="53"/>
      <c r="I455" s="53"/>
      <c r="J455" s="53"/>
      <c r="K455" s="53"/>
      <c r="L455" s="53"/>
      <c r="M455" s="53"/>
      <c r="N455" s="53"/>
      <c r="O455" s="53"/>
      <c r="P455" s="53"/>
      <c r="Q455" s="53"/>
      <c r="R455" s="53"/>
      <c r="S455" s="53"/>
      <c r="T455" s="53"/>
      <c r="U455" s="53"/>
      <c r="V455" s="53"/>
      <c r="W455" s="53"/>
      <c r="X455" s="53"/>
      <c r="Y455" s="53"/>
    </row>
    <row r="456" spans="1:25" ht="12.75" customHeight="1" x14ac:dyDescent="0.3">
      <c r="A456" s="53"/>
      <c r="B456" s="53"/>
      <c r="C456" s="53"/>
      <c r="D456" s="53"/>
      <c r="E456" s="53"/>
      <c r="F456" s="53"/>
      <c r="G456" s="53"/>
      <c r="H456" s="53"/>
      <c r="I456" s="53"/>
      <c r="J456" s="53"/>
      <c r="K456" s="53"/>
      <c r="L456" s="53"/>
      <c r="M456" s="53"/>
      <c r="N456" s="53"/>
      <c r="O456" s="53"/>
      <c r="P456" s="53"/>
      <c r="Q456" s="53"/>
      <c r="R456" s="53"/>
      <c r="S456" s="53"/>
      <c r="T456" s="53"/>
      <c r="U456" s="53"/>
      <c r="V456" s="53"/>
      <c r="W456" s="53"/>
      <c r="X456" s="53"/>
      <c r="Y456" s="53"/>
    </row>
    <row r="457" spans="1:25" ht="12.75" customHeight="1" x14ac:dyDescent="0.3">
      <c r="A457" s="53"/>
      <c r="B457" s="53"/>
      <c r="C457" s="53"/>
      <c r="D457" s="53"/>
      <c r="E457" s="53"/>
      <c r="F457" s="53"/>
      <c r="G457" s="53"/>
      <c r="H457" s="53"/>
      <c r="I457" s="53"/>
      <c r="J457" s="53"/>
      <c r="K457" s="53"/>
      <c r="L457" s="53"/>
      <c r="M457" s="53"/>
      <c r="N457" s="53"/>
      <c r="O457" s="53"/>
      <c r="P457" s="53"/>
      <c r="Q457" s="53"/>
      <c r="R457" s="53"/>
      <c r="S457" s="53"/>
      <c r="T457" s="53"/>
      <c r="U457" s="53"/>
      <c r="V457" s="53"/>
      <c r="W457" s="53"/>
      <c r="X457" s="53"/>
      <c r="Y457" s="53"/>
    </row>
    <row r="458" spans="1:25" ht="12.75" customHeight="1" x14ac:dyDescent="0.3">
      <c r="A458" s="53"/>
      <c r="B458" s="53"/>
      <c r="C458" s="53"/>
      <c r="D458" s="53"/>
      <c r="E458" s="53"/>
      <c r="F458" s="53"/>
      <c r="G458" s="53"/>
      <c r="H458" s="53"/>
      <c r="I458" s="53"/>
      <c r="J458" s="53"/>
      <c r="K458" s="53"/>
      <c r="L458" s="53"/>
      <c r="M458" s="53"/>
      <c r="N458" s="53"/>
      <c r="O458" s="53"/>
      <c r="P458" s="53"/>
      <c r="Q458" s="53"/>
      <c r="R458" s="53"/>
      <c r="S458" s="53"/>
      <c r="T458" s="53"/>
      <c r="U458" s="53"/>
      <c r="V458" s="53"/>
      <c r="W458" s="53"/>
      <c r="X458" s="53"/>
      <c r="Y458" s="53"/>
    </row>
    <row r="459" spans="1:25" ht="12.75" customHeight="1" x14ac:dyDescent="0.3">
      <c r="A459" s="53"/>
      <c r="B459" s="53"/>
      <c r="C459" s="53"/>
      <c r="D459" s="53"/>
      <c r="E459" s="53"/>
      <c r="F459" s="53"/>
      <c r="G459" s="53"/>
      <c r="H459" s="53"/>
      <c r="I459" s="53"/>
      <c r="J459" s="53"/>
      <c r="K459" s="53"/>
      <c r="L459" s="53"/>
      <c r="M459" s="53"/>
      <c r="N459" s="53"/>
      <c r="O459" s="53"/>
      <c r="P459" s="53"/>
      <c r="Q459" s="53"/>
      <c r="R459" s="53"/>
      <c r="S459" s="53"/>
      <c r="T459" s="53"/>
      <c r="U459" s="53"/>
      <c r="V459" s="53"/>
      <c r="W459" s="53"/>
      <c r="X459" s="53"/>
      <c r="Y459" s="53"/>
    </row>
    <row r="460" spans="1:25" ht="12.75" customHeight="1" x14ac:dyDescent="0.3">
      <c r="A460" s="53"/>
      <c r="B460" s="53"/>
      <c r="C460" s="53"/>
      <c r="D460" s="53"/>
      <c r="E460" s="53"/>
      <c r="F460" s="53"/>
      <c r="G460" s="53"/>
      <c r="H460" s="53"/>
      <c r="I460" s="53"/>
      <c r="J460" s="53"/>
      <c r="K460" s="53"/>
      <c r="L460" s="53"/>
      <c r="M460" s="53"/>
      <c r="N460" s="53"/>
      <c r="O460" s="53"/>
      <c r="P460" s="53"/>
      <c r="Q460" s="53"/>
      <c r="R460" s="53"/>
      <c r="S460" s="53"/>
      <c r="T460" s="53"/>
      <c r="U460" s="53"/>
      <c r="V460" s="53"/>
      <c r="W460" s="53"/>
      <c r="X460" s="53"/>
      <c r="Y460" s="53"/>
    </row>
    <row r="461" spans="1:25" ht="12.75" customHeight="1" x14ac:dyDescent="0.3">
      <c r="A461" s="53"/>
      <c r="B461" s="53"/>
      <c r="C461" s="53"/>
      <c r="D461" s="53"/>
      <c r="E461" s="53"/>
      <c r="F461" s="53"/>
      <c r="G461" s="53"/>
      <c r="H461" s="53"/>
      <c r="I461" s="53"/>
      <c r="J461" s="53"/>
      <c r="K461" s="53"/>
      <c r="L461" s="53"/>
      <c r="M461" s="53"/>
      <c r="N461" s="53"/>
      <c r="O461" s="53"/>
      <c r="P461" s="53"/>
      <c r="Q461" s="53"/>
      <c r="R461" s="53"/>
      <c r="S461" s="53"/>
      <c r="T461" s="53"/>
      <c r="U461" s="53"/>
      <c r="V461" s="53"/>
      <c r="W461" s="53"/>
      <c r="X461" s="53"/>
      <c r="Y461" s="53"/>
    </row>
    <row r="462" spans="1:25" ht="12.75" customHeight="1" x14ac:dyDescent="0.3">
      <c r="A462" s="53"/>
      <c r="B462" s="53"/>
      <c r="C462" s="53"/>
      <c r="D462" s="53"/>
      <c r="E462" s="53"/>
      <c r="F462" s="53"/>
      <c r="G462" s="53"/>
      <c r="H462" s="53"/>
      <c r="I462" s="53"/>
      <c r="J462" s="53"/>
      <c r="K462" s="53"/>
      <c r="L462" s="53"/>
      <c r="M462" s="53"/>
      <c r="N462" s="53"/>
      <c r="O462" s="53"/>
      <c r="P462" s="53"/>
      <c r="Q462" s="53"/>
      <c r="R462" s="53"/>
      <c r="S462" s="53"/>
      <c r="T462" s="53"/>
      <c r="U462" s="53"/>
      <c r="V462" s="53"/>
      <c r="W462" s="53"/>
      <c r="X462" s="53"/>
      <c r="Y462" s="53"/>
    </row>
    <row r="463" spans="1:25" ht="12.75" customHeight="1" x14ac:dyDescent="0.3">
      <c r="A463" s="53"/>
      <c r="B463" s="53"/>
      <c r="C463" s="53"/>
      <c r="D463" s="53"/>
      <c r="E463" s="53"/>
      <c r="F463" s="53"/>
      <c r="G463" s="53"/>
      <c r="H463" s="53"/>
      <c r="I463" s="53"/>
      <c r="J463" s="53"/>
      <c r="K463" s="53"/>
      <c r="L463" s="53"/>
      <c r="M463" s="53"/>
      <c r="N463" s="53"/>
      <c r="O463" s="53"/>
      <c r="P463" s="53"/>
      <c r="Q463" s="53"/>
      <c r="R463" s="53"/>
      <c r="S463" s="53"/>
      <c r="T463" s="53"/>
      <c r="U463" s="53"/>
      <c r="V463" s="53"/>
      <c r="W463" s="53"/>
      <c r="X463" s="53"/>
      <c r="Y463" s="53"/>
    </row>
    <row r="464" spans="1:25" ht="12.75" customHeight="1" x14ac:dyDescent="0.3">
      <c r="A464" s="53"/>
      <c r="B464" s="53"/>
      <c r="C464" s="53"/>
      <c r="D464" s="53"/>
      <c r="E464" s="53"/>
      <c r="F464" s="53"/>
      <c r="G464" s="53"/>
      <c r="H464" s="53"/>
      <c r="I464" s="53"/>
      <c r="J464" s="53"/>
      <c r="K464" s="53"/>
      <c r="L464" s="53"/>
      <c r="M464" s="53"/>
      <c r="N464" s="53"/>
      <c r="O464" s="53"/>
      <c r="P464" s="53"/>
      <c r="Q464" s="53"/>
      <c r="R464" s="53"/>
      <c r="S464" s="53"/>
      <c r="T464" s="53"/>
      <c r="U464" s="53"/>
      <c r="V464" s="53"/>
      <c r="W464" s="53"/>
      <c r="X464" s="53"/>
      <c r="Y464" s="53"/>
    </row>
    <row r="465" spans="1:25" ht="12.75" customHeight="1" x14ac:dyDescent="0.3">
      <c r="A465" s="53"/>
      <c r="B465" s="53"/>
      <c r="C465" s="53"/>
      <c r="D465" s="53"/>
      <c r="E465" s="53"/>
      <c r="F465" s="53"/>
      <c r="G465" s="53"/>
      <c r="H465" s="53"/>
      <c r="I465" s="53"/>
      <c r="J465" s="53"/>
      <c r="K465" s="53"/>
      <c r="L465" s="53"/>
      <c r="M465" s="53"/>
      <c r="N465" s="53"/>
      <c r="O465" s="53"/>
      <c r="P465" s="53"/>
      <c r="Q465" s="53"/>
      <c r="R465" s="53"/>
      <c r="S465" s="53"/>
      <c r="T465" s="53"/>
      <c r="U465" s="53"/>
      <c r="V465" s="53"/>
      <c r="W465" s="53"/>
      <c r="X465" s="53"/>
      <c r="Y465" s="53"/>
    </row>
    <row r="466" spans="1:25" ht="12.75" customHeight="1" x14ac:dyDescent="0.3">
      <c r="A466" s="53"/>
      <c r="B466" s="53"/>
      <c r="C466" s="53"/>
      <c r="D466" s="53"/>
      <c r="E466" s="53"/>
      <c r="F466" s="53"/>
      <c r="G466" s="53"/>
      <c r="H466" s="53"/>
      <c r="I466" s="53"/>
      <c r="J466" s="53"/>
      <c r="K466" s="53"/>
      <c r="L466" s="53"/>
      <c r="M466" s="53"/>
      <c r="N466" s="53"/>
      <c r="O466" s="53"/>
      <c r="P466" s="53"/>
      <c r="Q466" s="53"/>
      <c r="R466" s="53"/>
      <c r="S466" s="53"/>
      <c r="T466" s="53"/>
      <c r="U466" s="53"/>
      <c r="V466" s="53"/>
      <c r="W466" s="53"/>
      <c r="X466" s="53"/>
      <c r="Y466" s="53"/>
    </row>
    <row r="467" spans="1:25" ht="12.75" customHeight="1" x14ac:dyDescent="0.3">
      <c r="A467" s="53"/>
      <c r="B467" s="53"/>
      <c r="C467" s="53"/>
      <c r="D467" s="53"/>
      <c r="E467" s="53"/>
      <c r="F467" s="53"/>
      <c r="G467" s="53"/>
      <c r="H467" s="53"/>
      <c r="I467" s="53"/>
      <c r="J467" s="53"/>
      <c r="K467" s="53"/>
      <c r="L467" s="53"/>
      <c r="M467" s="53"/>
      <c r="N467" s="53"/>
      <c r="O467" s="53"/>
      <c r="P467" s="53"/>
      <c r="Q467" s="53"/>
      <c r="R467" s="53"/>
      <c r="S467" s="53"/>
      <c r="T467" s="53"/>
      <c r="U467" s="53"/>
      <c r="V467" s="53"/>
      <c r="W467" s="53"/>
      <c r="X467" s="53"/>
      <c r="Y467" s="53"/>
    </row>
    <row r="468" spans="1:25" ht="12.75" customHeight="1" x14ac:dyDescent="0.3">
      <c r="A468" s="53"/>
      <c r="B468" s="53"/>
      <c r="C468" s="53"/>
      <c r="D468" s="53"/>
      <c r="E468" s="53"/>
      <c r="F468" s="53"/>
      <c r="G468" s="53"/>
      <c r="H468" s="53"/>
      <c r="I468" s="53"/>
      <c r="J468" s="53"/>
      <c r="K468" s="53"/>
      <c r="L468" s="53"/>
      <c r="M468" s="53"/>
      <c r="N468" s="53"/>
      <c r="O468" s="53"/>
      <c r="P468" s="53"/>
      <c r="Q468" s="53"/>
      <c r="R468" s="53"/>
      <c r="S468" s="53"/>
      <c r="T468" s="53"/>
      <c r="U468" s="53"/>
      <c r="V468" s="53"/>
      <c r="W468" s="53"/>
      <c r="X468" s="53"/>
      <c r="Y468" s="53"/>
    </row>
    <row r="469" spans="1:25" ht="12.75" customHeight="1" x14ac:dyDescent="0.3">
      <c r="A469" s="53"/>
      <c r="B469" s="53"/>
      <c r="C469" s="53"/>
      <c r="D469" s="53"/>
      <c r="E469" s="53"/>
      <c r="F469" s="53"/>
      <c r="G469" s="53"/>
      <c r="H469" s="53"/>
      <c r="I469" s="53"/>
      <c r="J469" s="53"/>
      <c r="K469" s="53"/>
      <c r="L469" s="53"/>
      <c r="M469" s="53"/>
      <c r="N469" s="53"/>
      <c r="O469" s="53"/>
      <c r="P469" s="53"/>
      <c r="Q469" s="53"/>
      <c r="R469" s="53"/>
      <c r="S469" s="53"/>
      <c r="T469" s="53"/>
      <c r="U469" s="53"/>
      <c r="V469" s="53"/>
      <c r="W469" s="53"/>
      <c r="X469" s="53"/>
      <c r="Y469" s="53"/>
    </row>
    <row r="470" spans="1:25" ht="12.75" customHeight="1" x14ac:dyDescent="0.3">
      <c r="A470" s="53"/>
      <c r="B470" s="53"/>
      <c r="C470" s="53"/>
      <c r="D470" s="53"/>
      <c r="E470" s="53"/>
      <c r="F470" s="53"/>
      <c r="G470" s="53"/>
      <c r="H470" s="53"/>
      <c r="I470" s="53"/>
      <c r="J470" s="53"/>
      <c r="K470" s="53"/>
      <c r="L470" s="53"/>
      <c r="M470" s="53"/>
      <c r="N470" s="53"/>
      <c r="O470" s="53"/>
      <c r="P470" s="53"/>
      <c r="Q470" s="53"/>
      <c r="R470" s="53"/>
      <c r="S470" s="53"/>
      <c r="T470" s="53"/>
      <c r="U470" s="53"/>
      <c r="V470" s="53"/>
      <c r="W470" s="53"/>
      <c r="X470" s="53"/>
      <c r="Y470" s="53"/>
    </row>
    <row r="471" spans="1:25" ht="12.75" customHeight="1" x14ac:dyDescent="0.3">
      <c r="A471" s="53"/>
      <c r="B471" s="53"/>
      <c r="C471" s="53"/>
      <c r="D471" s="53"/>
      <c r="E471" s="53"/>
      <c r="F471" s="53"/>
      <c r="G471" s="53"/>
      <c r="H471" s="53"/>
      <c r="I471" s="53"/>
      <c r="J471" s="53"/>
      <c r="K471" s="53"/>
      <c r="L471" s="53"/>
      <c r="M471" s="53"/>
      <c r="N471" s="53"/>
      <c r="O471" s="53"/>
      <c r="P471" s="53"/>
      <c r="Q471" s="53"/>
      <c r="R471" s="53"/>
      <c r="S471" s="53"/>
      <c r="T471" s="53"/>
      <c r="U471" s="53"/>
      <c r="V471" s="53"/>
      <c r="W471" s="53"/>
      <c r="X471" s="53"/>
      <c r="Y471" s="53"/>
    </row>
    <row r="472" spans="1:25" ht="12.75" customHeight="1" x14ac:dyDescent="0.3">
      <c r="A472" s="53"/>
      <c r="B472" s="53"/>
      <c r="C472" s="53"/>
      <c r="D472" s="53"/>
      <c r="E472" s="53"/>
      <c r="F472" s="53"/>
      <c r="G472" s="53"/>
      <c r="H472" s="53"/>
      <c r="I472" s="53"/>
      <c r="J472" s="53"/>
      <c r="K472" s="53"/>
      <c r="L472" s="53"/>
      <c r="M472" s="53"/>
      <c r="N472" s="53"/>
      <c r="O472" s="53"/>
      <c r="P472" s="53"/>
      <c r="Q472" s="53"/>
      <c r="R472" s="53"/>
      <c r="S472" s="53"/>
      <c r="T472" s="53"/>
      <c r="U472" s="53"/>
      <c r="V472" s="53"/>
      <c r="W472" s="53"/>
      <c r="X472" s="53"/>
      <c r="Y472" s="53"/>
    </row>
    <row r="473" spans="1:25" ht="12.75" customHeight="1" x14ac:dyDescent="0.3">
      <c r="A473" s="53"/>
      <c r="B473" s="53"/>
      <c r="C473" s="53"/>
      <c r="D473" s="53"/>
      <c r="E473" s="53"/>
      <c r="F473" s="53"/>
      <c r="G473" s="53"/>
      <c r="H473" s="53"/>
      <c r="I473" s="53"/>
      <c r="J473" s="53"/>
      <c r="K473" s="53"/>
      <c r="L473" s="53"/>
      <c r="M473" s="53"/>
      <c r="N473" s="53"/>
      <c r="O473" s="53"/>
      <c r="P473" s="53"/>
      <c r="Q473" s="53"/>
      <c r="R473" s="53"/>
      <c r="S473" s="53"/>
      <c r="T473" s="53"/>
      <c r="U473" s="53"/>
      <c r="V473" s="53"/>
      <c r="W473" s="53"/>
      <c r="X473" s="53"/>
      <c r="Y473" s="53"/>
    </row>
    <row r="474" spans="1:25" ht="12.75" customHeight="1" x14ac:dyDescent="0.3">
      <c r="A474" s="53"/>
      <c r="B474" s="53"/>
      <c r="C474" s="53"/>
      <c r="D474" s="53"/>
      <c r="E474" s="53"/>
      <c r="F474" s="53"/>
      <c r="G474" s="53"/>
      <c r="H474" s="53"/>
      <c r="I474" s="53"/>
      <c r="J474" s="53"/>
      <c r="K474" s="53"/>
      <c r="L474" s="53"/>
      <c r="M474" s="53"/>
      <c r="N474" s="53"/>
      <c r="O474" s="53"/>
      <c r="P474" s="53"/>
      <c r="Q474" s="53"/>
      <c r="R474" s="53"/>
      <c r="S474" s="53"/>
      <c r="T474" s="53"/>
      <c r="U474" s="53"/>
      <c r="V474" s="53"/>
      <c r="W474" s="53"/>
      <c r="X474" s="53"/>
      <c r="Y474" s="53"/>
    </row>
    <row r="475" spans="1:25" ht="12.75" customHeight="1" x14ac:dyDescent="0.3">
      <c r="A475" s="53"/>
      <c r="B475" s="53"/>
      <c r="C475" s="53"/>
      <c r="D475" s="53"/>
      <c r="E475" s="53"/>
      <c r="F475" s="53"/>
      <c r="G475" s="53"/>
      <c r="H475" s="53"/>
      <c r="I475" s="53"/>
      <c r="J475" s="53"/>
      <c r="K475" s="53"/>
      <c r="L475" s="53"/>
      <c r="M475" s="53"/>
      <c r="N475" s="53"/>
      <c r="O475" s="53"/>
      <c r="P475" s="53"/>
      <c r="Q475" s="53"/>
      <c r="R475" s="53"/>
      <c r="S475" s="53"/>
      <c r="T475" s="53"/>
      <c r="U475" s="53"/>
      <c r="V475" s="53"/>
      <c r="W475" s="53"/>
      <c r="X475" s="53"/>
      <c r="Y475" s="53"/>
    </row>
    <row r="476" spans="1:25" ht="12.75" customHeight="1" x14ac:dyDescent="0.3">
      <c r="A476" s="53"/>
      <c r="B476" s="53"/>
      <c r="C476" s="53"/>
      <c r="D476" s="53"/>
      <c r="E476" s="53"/>
      <c r="F476" s="53"/>
      <c r="G476" s="53"/>
      <c r="H476" s="53"/>
      <c r="I476" s="53"/>
      <c r="J476" s="53"/>
      <c r="K476" s="53"/>
      <c r="L476" s="53"/>
      <c r="M476" s="53"/>
      <c r="N476" s="53"/>
      <c r="O476" s="53"/>
      <c r="P476" s="53"/>
      <c r="Q476" s="53"/>
      <c r="R476" s="53"/>
      <c r="S476" s="53"/>
      <c r="T476" s="53"/>
      <c r="U476" s="53"/>
      <c r="V476" s="53"/>
      <c r="W476" s="53"/>
      <c r="X476" s="53"/>
      <c r="Y476" s="53"/>
    </row>
    <row r="477" spans="1:25" ht="12.75" customHeight="1" x14ac:dyDescent="0.3">
      <c r="A477" s="53"/>
      <c r="B477" s="53"/>
      <c r="C477" s="53"/>
      <c r="D477" s="53"/>
      <c r="E477" s="53"/>
      <c r="F477" s="53"/>
      <c r="G477" s="53"/>
      <c r="H477" s="53"/>
      <c r="I477" s="53"/>
      <c r="J477" s="53"/>
      <c r="K477" s="53"/>
      <c r="L477" s="53"/>
      <c r="M477" s="53"/>
      <c r="N477" s="53"/>
      <c r="O477" s="53"/>
      <c r="P477" s="53"/>
      <c r="Q477" s="53"/>
      <c r="R477" s="53"/>
      <c r="S477" s="53"/>
      <c r="T477" s="53"/>
      <c r="U477" s="53"/>
      <c r="V477" s="53"/>
      <c r="W477" s="53"/>
      <c r="X477" s="53"/>
      <c r="Y477" s="53"/>
    </row>
    <row r="478" spans="1:25" ht="12.75" customHeight="1" x14ac:dyDescent="0.3">
      <c r="A478" s="53"/>
      <c r="B478" s="53"/>
      <c r="C478" s="53"/>
      <c r="D478" s="53"/>
      <c r="E478" s="53"/>
      <c r="F478" s="53"/>
      <c r="G478" s="53"/>
      <c r="H478" s="53"/>
      <c r="I478" s="53"/>
      <c r="J478" s="53"/>
      <c r="K478" s="53"/>
      <c r="L478" s="53"/>
      <c r="M478" s="53"/>
      <c r="N478" s="53"/>
      <c r="O478" s="53"/>
      <c r="P478" s="53"/>
      <c r="Q478" s="53"/>
      <c r="R478" s="53"/>
      <c r="S478" s="53"/>
      <c r="T478" s="53"/>
      <c r="U478" s="53"/>
      <c r="V478" s="53"/>
      <c r="W478" s="53"/>
      <c r="X478" s="53"/>
      <c r="Y478" s="53"/>
    </row>
    <row r="479" spans="1:25" ht="12.75" customHeight="1" x14ac:dyDescent="0.3">
      <c r="A479" s="53"/>
      <c r="B479" s="53"/>
      <c r="C479" s="53"/>
      <c r="D479" s="53"/>
      <c r="E479" s="53"/>
      <c r="F479" s="53"/>
      <c r="G479" s="53"/>
      <c r="H479" s="53"/>
      <c r="I479" s="53"/>
      <c r="J479" s="53"/>
      <c r="K479" s="53"/>
      <c r="L479" s="53"/>
      <c r="M479" s="53"/>
      <c r="N479" s="53"/>
      <c r="O479" s="53"/>
      <c r="P479" s="53"/>
      <c r="Q479" s="53"/>
      <c r="R479" s="53"/>
      <c r="S479" s="53"/>
      <c r="T479" s="53"/>
      <c r="U479" s="53"/>
      <c r="V479" s="53"/>
      <c r="W479" s="53"/>
      <c r="X479" s="53"/>
      <c r="Y479" s="53"/>
    </row>
    <row r="480" spans="1:25" ht="12.75" customHeight="1" x14ac:dyDescent="0.3">
      <c r="A480" s="53"/>
      <c r="B480" s="53"/>
      <c r="C480" s="53"/>
      <c r="D480" s="53"/>
      <c r="E480" s="53"/>
      <c r="F480" s="53"/>
      <c r="G480" s="53"/>
      <c r="H480" s="53"/>
      <c r="I480" s="53"/>
      <c r="J480" s="53"/>
      <c r="K480" s="53"/>
      <c r="L480" s="53"/>
      <c r="M480" s="53"/>
      <c r="N480" s="53"/>
      <c r="O480" s="53"/>
      <c r="P480" s="53"/>
      <c r="Q480" s="53"/>
      <c r="R480" s="53"/>
      <c r="S480" s="53"/>
      <c r="T480" s="53"/>
      <c r="U480" s="53"/>
      <c r="V480" s="53"/>
      <c r="W480" s="53"/>
      <c r="X480" s="53"/>
      <c r="Y480" s="53"/>
    </row>
    <row r="481" spans="1:25" ht="12.75" customHeight="1" x14ac:dyDescent="0.3">
      <c r="A481" s="53"/>
      <c r="B481" s="53"/>
      <c r="C481" s="53"/>
      <c r="D481" s="53"/>
      <c r="E481" s="53"/>
      <c r="F481" s="53"/>
      <c r="G481" s="53"/>
      <c r="H481" s="53"/>
      <c r="I481" s="53"/>
      <c r="J481" s="53"/>
      <c r="K481" s="53"/>
      <c r="L481" s="53"/>
      <c r="M481" s="53"/>
      <c r="N481" s="53"/>
      <c r="O481" s="53"/>
      <c r="P481" s="53"/>
      <c r="Q481" s="53"/>
      <c r="R481" s="53"/>
      <c r="S481" s="53"/>
      <c r="T481" s="53"/>
      <c r="U481" s="53"/>
      <c r="V481" s="53"/>
      <c r="W481" s="53"/>
      <c r="X481" s="53"/>
      <c r="Y481" s="53"/>
    </row>
    <row r="482" spans="1:25" ht="12.75" customHeight="1" x14ac:dyDescent="0.3">
      <c r="A482" s="53"/>
      <c r="B482" s="53"/>
      <c r="C482" s="53"/>
      <c r="D482" s="53"/>
      <c r="E482" s="53"/>
      <c r="F482" s="53"/>
      <c r="G482" s="53"/>
      <c r="H482" s="53"/>
      <c r="I482" s="53"/>
      <c r="J482" s="53"/>
      <c r="K482" s="53"/>
      <c r="L482" s="53"/>
      <c r="M482" s="53"/>
      <c r="N482" s="53"/>
      <c r="O482" s="53"/>
      <c r="P482" s="53"/>
      <c r="Q482" s="53"/>
      <c r="R482" s="53"/>
      <c r="S482" s="53"/>
      <c r="T482" s="53"/>
      <c r="U482" s="53"/>
      <c r="V482" s="53"/>
      <c r="W482" s="53"/>
      <c r="X482" s="53"/>
      <c r="Y482" s="53"/>
    </row>
    <row r="483" spans="1:25" ht="12.75" customHeight="1" x14ac:dyDescent="0.3">
      <c r="A483" s="53"/>
      <c r="B483" s="53"/>
      <c r="C483" s="53"/>
      <c r="D483" s="53"/>
      <c r="E483" s="53"/>
      <c r="F483" s="53"/>
      <c r="G483" s="53"/>
      <c r="H483" s="53"/>
      <c r="I483" s="53"/>
      <c r="J483" s="53"/>
      <c r="K483" s="53"/>
      <c r="L483" s="53"/>
      <c r="M483" s="53"/>
      <c r="N483" s="53"/>
      <c r="O483" s="53"/>
      <c r="P483" s="53"/>
      <c r="Q483" s="53"/>
      <c r="R483" s="53"/>
      <c r="S483" s="53"/>
      <c r="T483" s="53"/>
      <c r="U483" s="53"/>
      <c r="V483" s="53"/>
      <c r="W483" s="53"/>
      <c r="X483" s="53"/>
      <c r="Y483" s="53"/>
    </row>
    <row r="484" spans="1:25" ht="12.75" customHeight="1" x14ac:dyDescent="0.3">
      <c r="A484" s="53"/>
      <c r="B484" s="53"/>
      <c r="C484" s="53"/>
      <c r="D484" s="53"/>
      <c r="E484" s="53"/>
      <c r="F484" s="53"/>
      <c r="G484" s="53"/>
      <c r="H484" s="53"/>
      <c r="I484" s="53"/>
      <c r="J484" s="53"/>
      <c r="K484" s="53"/>
      <c r="L484" s="53"/>
      <c r="M484" s="53"/>
      <c r="N484" s="53"/>
      <c r="O484" s="53"/>
      <c r="P484" s="53"/>
      <c r="Q484" s="53"/>
      <c r="R484" s="53"/>
      <c r="S484" s="53"/>
      <c r="T484" s="53"/>
      <c r="U484" s="53"/>
      <c r="V484" s="53"/>
      <c r="W484" s="53"/>
      <c r="X484" s="53"/>
      <c r="Y484" s="53"/>
    </row>
    <row r="485" spans="1:25" ht="12.75" customHeight="1" x14ac:dyDescent="0.3">
      <c r="A485" s="53"/>
      <c r="B485" s="53"/>
      <c r="C485" s="53"/>
      <c r="D485" s="53"/>
      <c r="E485" s="53"/>
      <c r="F485" s="53"/>
      <c r="G485" s="53"/>
      <c r="H485" s="53"/>
      <c r="I485" s="53"/>
      <c r="J485" s="53"/>
      <c r="K485" s="53"/>
      <c r="L485" s="53"/>
      <c r="M485" s="53"/>
      <c r="N485" s="53"/>
      <c r="O485" s="53"/>
      <c r="P485" s="53"/>
      <c r="Q485" s="53"/>
      <c r="R485" s="53"/>
      <c r="S485" s="53"/>
      <c r="T485" s="53"/>
      <c r="U485" s="53"/>
      <c r="V485" s="53"/>
      <c r="W485" s="53"/>
      <c r="X485" s="53"/>
      <c r="Y485" s="53"/>
    </row>
    <row r="486" spans="1:25" ht="12.75" customHeight="1" x14ac:dyDescent="0.3">
      <c r="A486" s="53"/>
      <c r="B486" s="53"/>
      <c r="C486" s="53"/>
      <c r="D486" s="53"/>
      <c r="E486" s="53"/>
      <c r="F486" s="53"/>
      <c r="G486" s="53"/>
      <c r="H486" s="53"/>
      <c r="I486" s="53"/>
      <c r="J486" s="53"/>
      <c r="K486" s="53"/>
      <c r="L486" s="53"/>
      <c r="M486" s="53"/>
      <c r="N486" s="53"/>
      <c r="O486" s="53"/>
      <c r="P486" s="53"/>
      <c r="Q486" s="53"/>
      <c r="R486" s="53"/>
      <c r="S486" s="53"/>
      <c r="T486" s="53"/>
      <c r="U486" s="53"/>
      <c r="V486" s="53"/>
      <c r="W486" s="53"/>
      <c r="X486" s="53"/>
      <c r="Y486" s="53"/>
    </row>
    <row r="487" spans="1:25" ht="12.75" customHeight="1" x14ac:dyDescent="0.3">
      <c r="A487" s="53"/>
      <c r="B487" s="53"/>
      <c r="C487" s="53"/>
      <c r="D487" s="53"/>
      <c r="E487" s="53"/>
      <c r="F487" s="53"/>
      <c r="G487" s="53"/>
      <c r="H487" s="53"/>
      <c r="I487" s="53"/>
      <c r="J487" s="53"/>
      <c r="K487" s="53"/>
      <c r="L487" s="53"/>
      <c r="M487" s="53"/>
      <c r="N487" s="53"/>
      <c r="O487" s="53"/>
      <c r="P487" s="53"/>
      <c r="Q487" s="53"/>
      <c r="R487" s="53"/>
      <c r="S487" s="53"/>
      <c r="T487" s="53"/>
      <c r="U487" s="53"/>
      <c r="V487" s="53"/>
      <c r="W487" s="53"/>
      <c r="X487" s="53"/>
      <c r="Y487" s="53"/>
    </row>
    <row r="488" spans="1:25" ht="12.75" customHeight="1" x14ac:dyDescent="0.3">
      <c r="A488" s="53"/>
      <c r="B488" s="53"/>
      <c r="C488" s="53"/>
      <c r="D488" s="53"/>
      <c r="E488" s="53"/>
      <c r="F488" s="53"/>
      <c r="G488" s="53"/>
      <c r="H488" s="53"/>
      <c r="I488" s="53"/>
      <c r="J488" s="53"/>
      <c r="K488" s="53"/>
      <c r="L488" s="53"/>
      <c r="M488" s="53"/>
      <c r="N488" s="53"/>
      <c r="O488" s="53"/>
      <c r="P488" s="53"/>
      <c r="Q488" s="53"/>
      <c r="R488" s="53"/>
      <c r="S488" s="53"/>
      <c r="T488" s="53"/>
      <c r="U488" s="53"/>
      <c r="V488" s="53"/>
      <c r="W488" s="53"/>
      <c r="X488" s="53"/>
      <c r="Y488" s="53"/>
    </row>
    <row r="489" spans="1:25" ht="12.75" customHeight="1" x14ac:dyDescent="0.3">
      <c r="A489" s="53"/>
      <c r="B489" s="53"/>
      <c r="C489" s="53"/>
      <c r="D489" s="53"/>
      <c r="E489" s="53"/>
      <c r="F489" s="53"/>
      <c r="G489" s="53"/>
      <c r="H489" s="53"/>
      <c r="I489" s="53"/>
      <c r="J489" s="53"/>
      <c r="K489" s="53"/>
      <c r="L489" s="53"/>
      <c r="M489" s="53"/>
      <c r="N489" s="53"/>
      <c r="O489" s="53"/>
      <c r="P489" s="53"/>
      <c r="Q489" s="53"/>
      <c r="R489" s="53"/>
      <c r="S489" s="53"/>
      <c r="T489" s="53"/>
      <c r="U489" s="53"/>
      <c r="V489" s="53"/>
      <c r="W489" s="53"/>
      <c r="X489" s="53"/>
      <c r="Y489" s="53"/>
    </row>
    <row r="490" spans="1:25" ht="12.75" customHeight="1" x14ac:dyDescent="0.3">
      <c r="A490" s="53"/>
      <c r="B490" s="53"/>
      <c r="C490" s="53"/>
      <c r="D490" s="53"/>
      <c r="E490" s="53"/>
      <c r="F490" s="53"/>
      <c r="G490" s="53"/>
      <c r="H490" s="53"/>
      <c r="I490" s="53"/>
      <c r="J490" s="53"/>
      <c r="K490" s="53"/>
      <c r="L490" s="53"/>
      <c r="M490" s="53"/>
      <c r="N490" s="53"/>
      <c r="O490" s="53"/>
      <c r="P490" s="53"/>
      <c r="Q490" s="53"/>
      <c r="R490" s="53"/>
      <c r="S490" s="53"/>
      <c r="T490" s="53"/>
      <c r="U490" s="53"/>
      <c r="V490" s="53"/>
      <c r="W490" s="53"/>
      <c r="X490" s="53"/>
      <c r="Y490" s="53"/>
    </row>
    <row r="491" spans="1:25" ht="12.75" customHeight="1" x14ac:dyDescent="0.3">
      <c r="A491" s="53"/>
      <c r="B491" s="53"/>
      <c r="C491" s="53"/>
      <c r="D491" s="53"/>
      <c r="E491" s="53"/>
      <c r="F491" s="53"/>
      <c r="G491" s="53"/>
      <c r="H491" s="53"/>
      <c r="I491" s="53"/>
      <c r="J491" s="53"/>
      <c r="K491" s="53"/>
      <c r="L491" s="53"/>
      <c r="M491" s="53"/>
      <c r="N491" s="53"/>
      <c r="O491" s="53"/>
      <c r="P491" s="53"/>
      <c r="Q491" s="53"/>
      <c r="R491" s="53"/>
      <c r="S491" s="53"/>
      <c r="T491" s="53"/>
      <c r="U491" s="53"/>
      <c r="V491" s="53"/>
      <c r="W491" s="53"/>
      <c r="X491" s="53"/>
      <c r="Y491" s="53"/>
    </row>
    <row r="492" spans="1:25" ht="12.75" customHeight="1" x14ac:dyDescent="0.3">
      <c r="A492" s="53"/>
      <c r="B492" s="53"/>
      <c r="C492" s="53"/>
      <c r="D492" s="53"/>
      <c r="E492" s="53"/>
      <c r="F492" s="53"/>
      <c r="G492" s="53"/>
      <c r="H492" s="53"/>
      <c r="I492" s="53"/>
      <c r="J492" s="53"/>
      <c r="K492" s="53"/>
      <c r="L492" s="53"/>
      <c r="M492" s="53"/>
      <c r="N492" s="53"/>
      <c r="O492" s="53"/>
      <c r="P492" s="53"/>
      <c r="Q492" s="53"/>
      <c r="R492" s="53"/>
      <c r="S492" s="53"/>
      <c r="T492" s="53"/>
      <c r="U492" s="53"/>
      <c r="V492" s="53"/>
      <c r="W492" s="53"/>
      <c r="X492" s="53"/>
      <c r="Y492" s="53"/>
    </row>
    <row r="493" spans="1:25" ht="12.75" customHeight="1" x14ac:dyDescent="0.3">
      <c r="A493" s="53"/>
      <c r="B493" s="53"/>
      <c r="C493" s="53"/>
      <c r="D493" s="53"/>
      <c r="E493" s="53"/>
      <c r="F493" s="53"/>
      <c r="G493" s="53"/>
      <c r="H493" s="53"/>
      <c r="I493" s="53"/>
      <c r="J493" s="53"/>
      <c r="K493" s="53"/>
      <c r="L493" s="53"/>
      <c r="M493" s="53"/>
      <c r="N493" s="53"/>
      <c r="O493" s="53"/>
      <c r="P493" s="53"/>
      <c r="Q493" s="53"/>
      <c r="R493" s="53"/>
      <c r="S493" s="53"/>
      <c r="T493" s="53"/>
      <c r="U493" s="53"/>
      <c r="V493" s="53"/>
      <c r="W493" s="53"/>
      <c r="X493" s="53"/>
      <c r="Y493" s="53"/>
    </row>
    <row r="494" spans="1:25" ht="12.75" customHeight="1" x14ac:dyDescent="0.3">
      <c r="A494" s="53"/>
      <c r="B494" s="53"/>
      <c r="C494" s="53"/>
      <c r="D494" s="53"/>
      <c r="E494" s="53"/>
      <c r="F494" s="53"/>
      <c r="G494" s="53"/>
      <c r="H494" s="53"/>
      <c r="I494" s="53"/>
      <c r="J494" s="53"/>
      <c r="K494" s="53"/>
      <c r="L494" s="53"/>
      <c r="M494" s="53"/>
      <c r="N494" s="53"/>
      <c r="O494" s="53"/>
      <c r="P494" s="53"/>
      <c r="Q494" s="53"/>
      <c r="R494" s="53"/>
      <c r="S494" s="53"/>
      <c r="T494" s="53"/>
      <c r="U494" s="53"/>
      <c r="V494" s="53"/>
      <c r="W494" s="53"/>
      <c r="X494" s="53"/>
      <c r="Y494" s="53"/>
    </row>
    <row r="495" spans="1:25" ht="12.75" customHeight="1" x14ac:dyDescent="0.3">
      <c r="A495" s="53"/>
      <c r="B495" s="53"/>
      <c r="C495" s="53"/>
      <c r="D495" s="53"/>
      <c r="E495" s="53"/>
      <c r="F495" s="53"/>
      <c r="G495" s="53"/>
      <c r="H495" s="53"/>
      <c r="I495" s="53"/>
      <c r="J495" s="53"/>
      <c r="K495" s="53"/>
      <c r="L495" s="53"/>
      <c r="M495" s="53"/>
      <c r="N495" s="53"/>
      <c r="O495" s="53"/>
      <c r="P495" s="53"/>
      <c r="Q495" s="53"/>
      <c r="R495" s="53"/>
      <c r="S495" s="53"/>
      <c r="T495" s="53"/>
      <c r="U495" s="53"/>
      <c r="V495" s="53"/>
      <c r="W495" s="53"/>
      <c r="X495" s="53"/>
      <c r="Y495" s="53"/>
    </row>
    <row r="496" spans="1:25" ht="12.75" customHeight="1" x14ac:dyDescent="0.3">
      <c r="A496" s="53"/>
      <c r="B496" s="53"/>
      <c r="C496" s="53"/>
      <c r="D496" s="53"/>
      <c r="E496" s="53"/>
      <c r="F496" s="53"/>
      <c r="G496" s="53"/>
      <c r="H496" s="53"/>
      <c r="I496" s="53"/>
      <c r="J496" s="53"/>
      <c r="K496" s="53"/>
      <c r="L496" s="53"/>
      <c r="M496" s="53"/>
      <c r="N496" s="53"/>
      <c r="O496" s="53"/>
      <c r="P496" s="53"/>
      <c r="Q496" s="53"/>
      <c r="R496" s="53"/>
      <c r="S496" s="53"/>
      <c r="T496" s="53"/>
      <c r="U496" s="53"/>
      <c r="V496" s="53"/>
      <c r="W496" s="53"/>
      <c r="X496" s="53"/>
      <c r="Y496" s="53"/>
    </row>
    <row r="497" spans="1:25" ht="12.75" customHeight="1" x14ac:dyDescent="0.3">
      <c r="A497" s="53"/>
      <c r="B497" s="53"/>
      <c r="C497" s="53"/>
      <c r="D497" s="53"/>
      <c r="E497" s="53"/>
      <c r="F497" s="53"/>
      <c r="G497" s="53"/>
      <c r="H497" s="53"/>
      <c r="I497" s="53"/>
      <c r="J497" s="53"/>
      <c r="K497" s="53"/>
      <c r="L497" s="53"/>
      <c r="M497" s="53"/>
      <c r="N497" s="53"/>
      <c r="O497" s="53"/>
      <c r="P497" s="53"/>
      <c r="Q497" s="53"/>
      <c r="R497" s="53"/>
      <c r="S497" s="53"/>
      <c r="T497" s="53"/>
      <c r="U497" s="53"/>
      <c r="V497" s="53"/>
      <c r="W497" s="53"/>
      <c r="X497" s="53"/>
      <c r="Y497" s="53"/>
    </row>
    <row r="498" spans="1:25" ht="12.75" customHeight="1" x14ac:dyDescent="0.3">
      <c r="A498" s="53"/>
      <c r="B498" s="53"/>
      <c r="C498" s="53"/>
      <c r="D498" s="53"/>
      <c r="E498" s="53"/>
      <c r="F498" s="53"/>
      <c r="G498" s="53"/>
      <c r="H498" s="53"/>
      <c r="I498" s="53"/>
      <c r="J498" s="53"/>
      <c r="K498" s="53"/>
      <c r="L498" s="53"/>
      <c r="M498" s="53"/>
      <c r="N498" s="53"/>
      <c r="O498" s="53"/>
      <c r="P498" s="53"/>
      <c r="Q498" s="53"/>
      <c r="R498" s="53"/>
      <c r="S498" s="53"/>
      <c r="T498" s="53"/>
      <c r="U498" s="53"/>
      <c r="V498" s="53"/>
      <c r="W498" s="53"/>
      <c r="X498" s="53"/>
      <c r="Y498" s="53"/>
    </row>
    <row r="499" spans="1:25" ht="12.75" customHeight="1" x14ac:dyDescent="0.3">
      <c r="A499" s="53"/>
      <c r="B499" s="53"/>
      <c r="C499" s="53"/>
      <c r="D499" s="53"/>
      <c r="E499" s="53"/>
      <c r="F499" s="53"/>
      <c r="G499" s="53"/>
      <c r="H499" s="53"/>
      <c r="I499" s="53"/>
      <c r="J499" s="53"/>
      <c r="K499" s="53"/>
      <c r="L499" s="53"/>
      <c r="M499" s="53"/>
      <c r="N499" s="53"/>
      <c r="O499" s="53"/>
      <c r="P499" s="53"/>
      <c r="Q499" s="53"/>
      <c r="R499" s="53"/>
      <c r="S499" s="53"/>
      <c r="T499" s="53"/>
      <c r="U499" s="53"/>
      <c r="V499" s="53"/>
      <c r="W499" s="53"/>
      <c r="X499" s="53"/>
      <c r="Y499" s="53"/>
    </row>
    <row r="500" spans="1:25" ht="12.75" customHeight="1" x14ac:dyDescent="0.3">
      <c r="A500" s="53"/>
      <c r="B500" s="53"/>
      <c r="C500" s="53"/>
      <c r="D500" s="53"/>
      <c r="E500" s="53"/>
      <c r="F500" s="53"/>
      <c r="G500" s="53"/>
      <c r="H500" s="53"/>
      <c r="I500" s="53"/>
      <c r="J500" s="53"/>
      <c r="K500" s="53"/>
      <c r="L500" s="53"/>
      <c r="M500" s="53"/>
      <c r="N500" s="53"/>
      <c r="O500" s="53"/>
      <c r="P500" s="53"/>
      <c r="Q500" s="53"/>
      <c r="R500" s="53"/>
      <c r="S500" s="53"/>
      <c r="T500" s="53"/>
      <c r="U500" s="53"/>
      <c r="V500" s="53"/>
      <c r="W500" s="53"/>
      <c r="X500" s="53"/>
      <c r="Y500" s="53"/>
    </row>
    <row r="501" spans="1:25" ht="12.75" customHeight="1" x14ac:dyDescent="0.3">
      <c r="A501" s="53"/>
      <c r="B501" s="53"/>
      <c r="C501" s="53"/>
      <c r="D501" s="53"/>
      <c r="E501" s="53"/>
      <c r="F501" s="53"/>
      <c r="G501" s="53"/>
      <c r="H501" s="53"/>
      <c r="I501" s="53"/>
      <c r="J501" s="53"/>
      <c r="K501" s="53"/>
      <c r="L501" s="53"/>
      <c r="M501" s="53"/>
      <c r="N501" s="53"/>
      <c r="O501" s="53"/>
      <c r="P501" s="53"/>
      <c r="Q501" s="53"/>
      <c r="R501" s="53"/>
      <c r="S501" s="53"/>
      <c r="T501" s="53"/>
      <c r="U501" s="53"/>
      <c r="V501" s="53"/>
      <c r="W501" s="53"/>
      <c r="X501" s="53"/>
      <c r="Y501" s="53"/>
    </row>
    <row r="502" spans="1:25" ht="12.75" customHeight="1" x14ac:dyDescent="0.3">
      <c r="A502" s="53"/>
      <c r="B502" s="53"/>
      <c r="C502" s="53"/>
      <c r="D502" s="53"/>
      <c r="E502" s="53"/>
      <c r="F502" s="53"/>
      <c r="G502" s="53"/>
      <c r="H502" s="53"/>
      <c r="I502" s="53"/>
      <c r="J502" s="53"/>
      <c r="K502" s="53"/>
      <c r="L502" s="53"/>
      <c r="M502" s="53"/>
      <c r="N502" s="53"/>
      <c r="O502" s="53"/>
      <c r="P502" s="53"/>
      <c r="Q502" s="53"/>
      <c r="R502" s="53"/>
      <c r="S502" s="53"/>
      <c r="T502" s="53"/>
      <c r="U502" s="53"/>
      <c r="V502" s="53"/>
      <c r="W502" s="53"/>
      <c r="X502" s="53"/>
      <c r="Y502" s="53"/>
    </row>
    <row r="503" spans="1:25" ht="12.75" customHeight="1" x14ac:dyDescent="0.3">
      <c r="A503" s="53"/>
      <c r="B503" s="53"/>
      <c r="C503" s="53"/>
      <c r="D503" s="53"/>
      <c r="E503" s="53"/>
      <c r="F503" s="53"/>
      <c r="G503" s="53"/>
      <c r="H503" s="53"/>
      <c r="I503" s="53"/>
      <c r="J503" s="53"/>
      <c r="K503" s="53"/>
      <c r="L503" s="53"/>
      <c r="M503" s="53"/>
      <c r="N503" s="53"/>
      <c r="O503" s="53"/>
      <c r="P503" s="53"/>
      <c r="Q503" s="53"/>
      <c r="R503" s="53"/>
      <c r="S503" s="53"/>
      <c r="T503" s="53"/>
      <c r="U503" s="53"/>
      <c r="V503" s="53"/>
      <c r="W503" s="53"/>
      <c r="X503" s="53"/>
      <c r="Y503" s="53"/>
    </row>
    <row r="504" spans="1:25" ht="12.75" customHeight="1" x14ac:dyDescent="0.3">
      <c r="A504" s="53"/>
      <c r="B504" s="53"/>
      <c r="C504" s="53"/>
      <c r="D504" s="53"/>
      <c r="E504" s="53"/>
      <c r="F504" s="53"/>
      <c r="G504" s="53"/>
      <c r="H504" s="53"/>
      <c r="I504" s="53"/>
      <c r="J504" s="53"/>
      <c r="K504" s="53"/>
      <c r="L504" s="53"/>
      <c r="M504" s="53"/>
      <c r="N504" s="53"/>
      <c r="O504" s="53"/>
      <c r="P504" s="53"/>
      <c r="Q504" s="53"/>
      <c r="R504" s="53"/>
      <c r="S504" s="53"/>
      <c r="T504" s="53"/>
      <c r="U504" s="53"/>
      <c r="V504" s="53"/>
      <c r="W504" s="53"/>
      <c r="X504" s="53"/>
      <c r="Y504" s="53"/>
    </row>
    <row r="505" spans="1:25" ht="12.75" customHeight="1" x14ac:dyDescent="0.3">
      <c r="A505" s="53"/>
      <c r="B505" s="53"/>
      <c r="C505" s="53"/>
      <c r="D505" s="53"/>
      <c r="E505" s="53"/>
      <c r="F505" s="53"/>
      <c r="G505" s="53"/>
      <c r="H505" s="53"/>
      <c r="I505" s="53"/>
      <c r="J505" s="53"/>
      <c r="K505" s="53"/>
      <c r="L505" s="53"/>
      <c r="M505" s="53"/>
      <c r="N505" s="53"/>
      <c r="O505" s="53"/>
      <c r="P505" s="53"/>
      <c r="Q505" s="53"/>
      <c r="R505" s="53"/>
      <c r="S505" s="53"/>
      <c r="T505" s="53"/>
      <c r="U505" s="53"/>
      <c r="V505" s="53"/>
      <c r="W505" s="53"/>
      <c r="X505" s="53"/>
      <c r="Y505" s="53"/>
    </row>
    <row r="506" spans="1:25" ht="12.75" customHeight="1" x14ac:dyDescent="0.3">
      <c r="A506" s="53"/>
      <c r="B506" s="53"/>
      <c r="C506" s="53"/>
      <c r="D506" s="53"/>
      <c r="E506" s="53"/>
      <c r="F506" s="53"/>
      <c r="G506" s="53"/>
      <c r="H506" s="53"/>
      <c r="I506" s="53"/>
      <c r="J506" s="53"/>
      <c r="K506" s="53"/>
      <c r="L506" s="53"/>
      <c r="M506" s="53"/>
      <c r="N506" s="53"/>
      <c r="O506" s="53"/>
      <c r="P506" s="53"/>
      <c r="Q506" s="53"/>
      <c r="R506" s="53"/>
      <c r="S506" s="53"/>
      <c r="T506" s="53"/>
      <c r="U506" s="53"/>
      <c r="V506" s="53"/>
      <c r="W506" s="53"/>
      <c r="X506" s="53"/>
      <c r="Y506" s="53"/>
    </row>
    <row r="507" spans="1:25" ht="12.75" customHeight="1" x14ac:dyDescent="0.3">
      <c r="A507" s="53"/>
      <c r="B507" s="53"/>
      <c r="C507" s="53"/>
      <c r="D507" s="53"/>
      <c r="E507" s="53"/>
      <c r="F507" s="53"/>
      <c r="G507" s="53"/>
      <c r="H507" s="53"/>
      <c r="I507" s="53"/>
      <c r="J507" s="53"/>
      <c r="K507" s="53"/>
      <c r="L507" s="53"/>
      <c r="M507" s="53"/>
      <c r="N507" s="53"/>
      <c r="O507" s="53"/>
      <c r="P507" s="53"/>
      <c r="Q507" s="53"/>
      <c r="R507" s="53"/>
      <c r="S507" s="53"/>
      <c r="T507" s="53"/>
      <c r="U507" s="53"/>
      <c r="V507" s="53"/>
      <c r="W507" s="53"/>
      <c r="X507" s="53"/>
      <c r="Y507" s="53"/>
    </row>
    <row r="508" spans="1:25" ht="12.75" customHeight="1" x14ac:dyDescent="0.3">
      <c r="A508" s="53"/>
      <c r="B508" s="53"/>
      <c r="C508" s="53"/>
      <c r="D508" s="53"/>
      <c r="E508" s="53"/>
      <c r="F508" s="53"/>
      <c r="G508" s="53"/>
      <c r="H508" s="53"/>
      <c r="I508" s="53"/>
      <c r="J508" s="53"/>
      <c r="K508" s="53"/>
      <c r="L508" s="53"/>
      <c r="M508" s="53"/>
      <c r="N508" s="53"/>
      <c r="O508" s="53"/>
      <c r="P508" s="53"/>
      <c r="Q508" s="53"/>
      <c r="R508" s="53"/>
      <c r="S508" s="53"/>
      <c r="T508" s="53"/>
      <c r="U508" s="53"/>
      <c r="V508" s="53"/>
      <c r="W508" s="53"/>
      <c r="X508" s="53"/>
      <c r="Y508" s="53"/>
    </row>
    <row r="509" spans="1:25" ht="12.75" customHeight="1" x14ac:dyDescent="0.3">
      <c r="A509" s="53"/>
      <c r="B509" s="53"/>
      <c r="C509" s="53"/>
      <c r="D509" s="53"/>
      <c r="E509" s="53"/>
      <c r="F509" s="53"/>
      <c r="G509" s="53"/>
      <c r="H509" s="53"/>
      <c r="I509" s="53"/>
      <c r="J509" s="53"/>
      <c r="K509" s="53"/>
      <c r="L509" s="53"/>
      <c r="M509" s="53"/>
      <c r="N509" s="53"/>
      <c r="O509" s="53"/>
      <c r="P509" s="53"/>
      <c r="Q509" s="53"/>
      <c r="R509" s="53"/>
      <c r="S509" s="53"/>
      <c r="T509" s="53"/>
      <c r="U509" s="53"/>
      <c r="V509" s="53"/>
      <c r="W509" s="53"/>
      <c r="X509" s="53"/>
      <c r="Y509" s="53"/>
    </row>
    <row r="510" spans="1:25" ht="12.75" customHeight="1" x14ac:dyDescent="0.3">
      <c r="A510" s="53"/>
      <c r="B510" s="53"/>
      <c r="C510" s="53"/>
      <c r="D510" s="53"/>
      <c r="E510" s="53"/>
      <c r="F510" s="53"/>
      <c r="G510" s="53"/>
      <c r="H510" s="53"/>
      <c r="I510" s="53"/>
      <c r="J510" s="53"/>
      <c r="K510" s="53"/>
      <c r="L510" s="53"/>
      <c r="M510" s="53"/>
      <c r="N510" s="53"/>
      <c r="O510" s="53"/>
      <c r="P510" s="53"/>
      <c r="Q510" s="53"/>
      <c r="R510" s="53"/>
      <c r="S510" s="53"/>
      <c r="T510" s="53"/>
      <c r="U510" s="53"/>
      <c r="V510" s="53"/>
      <c r="W510" s="53"/>
      <c r="X510" s="53"/>
      <c r="Y510" s="53"/>
    </row>
    <row r="511" spans="1:25" ht="12.75" customHeight="1" x14ac:dyDescent="0.3">
      <c r="A511" s="53"/>
      <c r="B511" s="53"/>
      <c r="C511" s="53"/>
      <c r="D511" s="53"/>
      <c r="E511" s="53"/>
      <c r="F511" s="53"/>
      <c r="G511" s="53"/>
      <c r="H511" s="53"/>
      <c r="I511" s="53"/>
      <c r="J511" s="53"/>
      <c r="K511" s="53"/>
      <c r="L511" s="53"/>
      <c r="M511" s="53"/>
      <c r="N511" s="53"/>
      <c r="O511" s="53"/>
      <c r="P511" s="53"/>
      <c r="Q511" s="53"/>
      <c r="R511" s="53"/>
      <c r="S511" s="53"/>
      <c r="T511" s="53"/>
      <c r="U511" s="53"/>
      <c r="V511" s="53"/>
      <c r="W511" s="53"/>
      <c r="X511" s="53"/>
      <c r="Y511" s="53"/>
    </row>
    <row r="512" spans="1:25" ht="12.75" customHeight="1" x14ac:dyDescent="0.3">
      <c r="A512" s="53"/>
      <c r="B512" s="53"/>
      <c r="C512" s="53"/>
      <c r="D512" s="53"/>
      <c r="E512" s="53"/>
      <c r="F512" s="53"/>
      <c r="G512" s="53"/>
      <c r="H512" s="53"/>
      <c r="I512" s="53"/>
      <c r="J512" s="53"/>
      <c r="K512" s="53"/>
      <c r="L512" s="53"/>
      <c r="M512" s="53"/>
      <c r="N512" s="53"/>
      <c r="O512" s="53"/>
      <c r="P512" s="53"/>
      <c r="Q512" s="53"/>
      <c r="R512" s="53"/>
      <c r="S512" s="53"/>
      <c r="T512" s="53"/>
      <c r="U512" s="53"/>
      <c r="V512" s="53"/>
      <c r="W512" s="53"/>
      <c r="X512" s="53"/>
      <c r="Y512" s="53"/>
    </row>
    <row r="513" spans="1:25" ht="12.75" customHeight="1" x14ac:dyDescent="0.3">
      <c r="A513" s="53"/>
      <c r="B513" s="53"/>
      <c r="C513" s="53"/>
      <c r="D513" s="53"/>
      <c r="E513" s="53"/>
      <c r="F513" s="53"/>
      <c r="G513" s="53"/>
      <c r="H513" s="53"/>
      <c r="I513" s="53"/>
      <c r="J513" s="53"/>
      <c r="K513" s="53"/>
      <c r="L513" s="53"/>
      <c r="M513" s="53"/>
      <c r="N513" s="53"/>
      <c r="O513" s="53"/>
      <c r="P513" s="53"/>
      <c r="Q513" s="53"/>
      <c r="R513" s="53"/>
      <c r="S513" s="53"/>
      <c r="T513" s="53"/>
      <c r="U513" s="53"/>
      <c r="V513" s="53"/>
      <c r="W513" s="53"/>
      <c r="X513" s="53"/>
      <c r="Y513" s="53"/>
    </row>
    <row r="514" spans="1:25" ht="12.75" customHeight="1" x14ac:dyDescent="0.3">
      <c r="A514" s="53"/>
      <c r="B514" s="53"/>
      <c r="C514" s="53"/>
      <c r="D514" s="53"/>
      <c r="E514" s="53"/>
      <c r="F514" s="53"/>
      <c r="G514" s="53"/>
      <c r="H514" s="53"/>
      <c r="I514" s="53"/>
      <c r="J514" s="53"/>
      <c r="K514" s="53"/>
      <c r="L514" s="53"/>
      <c r="M514" s="53"/>
      <c r="N514" s="53"/>
      <c r="O514" s="53"/>
      <c r="P514" s="53"/>
      <c r="Q514" s="53"/>
      <c r="R514" s="53"/>
      <c r="S514" s="53"/>
      <c r="T514" s="53"/>
      <c r="U514" s="53"/>
      <c r="V514" s="53"/>
      <c r="W514" s="53"/>
      <c r="X514" s="53"/>
      <c r="Y514" s="53"/>
    </row>
    <row r="515" spans="1:25" ht="12.75" customHeight="1" x14ac:dyDescent="0.3">
      <c r="A515" s="53"/>
      <c r="B515" s="53"/>
      <c r="C515" s="53"/>
      <c r="D515" s="53"/>
      <c r="E515" s="53"/>
      <c r="F515" s="53"/>
      <c r="G515" s="53"/>
      <c r="H515" s="53"/>
      <c r="I515" s="53"/>
      <c r="J515" s="53"/>
      <c r="K515" s="53"/>
      <c r="L515" s="53"/>
      <c r="M515" s="53"/>
      <c r="N515" s="53"/>
      <c r="O515" s="53"/>
      <c r="P515" s="53"/>
      <c r="Q515" s="53"/>
      <c r="R515" s="53"/>
      <c r="S515" s="53"/>
      <c r="T515" s="53"/>
      <c r="U515" s="53"/>
      <c r="V515" s="53"/>
      <c r="W515" s="53"/>
      <c r="X515" s="53"/>
      <c r="Y515" s="53"/>
    </row>
    <row r="516" spans="1:25" ht="12.75" customHeight="1" x14ac:dyDescent="0.3">
      <c r="A516" s="53"/>
      <c r="B516" s="53"/>
      <c r="C516" s="53"/>
      <c r="D516" s="53"/>
      <c r="E516" s="53"/>
      <c r="F516" s="53"/>
      <c r="G516" s="53"/>
      <c r="H516" s="53"/>
      <c r="I516" s="53"/>
      <c r="J516" s="53"/>
      <c r="K516" s="53"/>
      <c r="L516" s="53"/>
      <c r="M516" s="53"/>
      <c r="N516" s="53"/>
      <c r="O516" s="53"/>
      <c r="P516" s="53"/>
      <c r="Q516" s="53"/>
      <c r="R516" s="53"/>
      <c r="S516" s="53"/>
      <c r="T516" s="53"/>
      <c r="U516" s="53"/>
      <c r="V516" s="53"/>
      <c r="W516" s="53"/>
      <c r="X516" s="53"/>
      <c r="Y516" s="53"/>
    </row>
    <row r="517" spans="1:25" ht="12.75" customHeight="1" x14ac:dyDescent="0.3">
      <c r="A517" s="53"/>
      <c r="B517" s="53"/>
      <c r="C517" s="53"/>
      <c r="D517" s="53"/>
      <c r="E517" s="53"/>
      <c r="F517" s="53"/>
      <c r="G517" s="53"/>
      <c r="H517" s="53"/>
      <c r="I517" s="53"/>
      <c r="J517" s="53"/>
      <c r="K517" s="53"/>
      <c r="L517" s="53"/>
      <c r="M517" s="53"/>
      <c r="N517" s="53"/>
      <c r="O517" s="53"/>
      <c r="P517" s="53"/>
      <c r="Q517" s="53"/>
      <c r="R517" s="53"/>
      <c r="S517" s="53"/>
      <c r="T517" s="53"/>
      <c r="U517" s="53"/>
      <c r="V517" s="53"/>
      <c r="W517" s="53"/>
      <c r="X517" s="53"/>
      <c r="Y517" s="53"/>
    </row>
    <row r="518" spans="1:25" ht="12.75" customHeight="1" x14ac:dyDescent="0.3">
      <c r="A518" s="53"/>
      <c r="B518" s="53"/>
      <c r="C518" s="53"/>
      <c r="D518" s="53"/>
      <c r="E518" s="53"/>
      <c r="F518" s="53"/>
      <c r="G518" s="53"/>
      <c r="H518" s="53"/>
      <c r="I518" s="53"/>
      <c r="J518" s="53"/>
      <c r="K518" s="53"/>
      <c r="L518" s="53"/>
      <c r="M518" s="53"/>
      <c r="N518" s="53"/>
      <c r="O518" s="53"/>
      <c r="P518" s="53"/>
      <c r="Q518" s="53"/>
      <c r="R518" s="53"/>
      <c r="S518" s="53"/>
      <c r="T518" s="53"/>
      <c r="U518" s="53"/>
      <c r="V518" s="53"/>
      <c r="W518" s="53"/>
      <c r="X518" s="53"/>
      <c r="Y518" s="53"/>
    </row>
    <row r="519" spans="1:25" ht="12.75" customHeight="1" x14ac:dyDescent="0.3">
      <c r="A519" s="53"/>
      <c r="B519" s="53"/>
      <c r="C519" s="53"/>
      <c r="D519" s="53"/>
      <c r="E519" s="53"/>
      <c r="F519" s="53"/>
      <c r="G519" s="53"/>
      <c r="H519" s="53"/>
      <c r="I519" s="53"/>
      <c r="J519" s="53"/>
      <c r="K519" s="53"/>
      <c r="L519" s="53"/>
      <c r="M519" s="53"/>
      <c r="N519" s="53"/>
      <c r="O519" s="53"/>
      <c r="P519" s="53"/>
      <c r="Q519" s="53"/>
      <c r="R519" s="53"/>
      <c r="S519" s="53"/>
      <c r="T519" s="53"/>
      <c r="U519" s="53"/>
      <c r="V519" s="53"/>
      <c r="W519" s="53"/>
      <c r="X519" s="53"/>
      <c r="Y519" s="53"/>
    </row>
    <row r="520" spans="1:25" ht="12.75" customHeight="1" x14ac:dyDescent="0.3">
      <c r="A520" s="53"/>
      <c r="B520" s="53"/>
      <c r="C520" s="53"/>
      <c r="D520" s="53"/>
      <c r="E520" s="53"/>
      <c r="F520" s="53"/>
      <c r="G520" s="53"/>
      <c r="H520" s="53"/>
      <c r="I520" s="53"/>
      <c r="J520" s="53"/>
      <c r="K520" s="53"/>
      <c r="L520" s="53"/>
      <c r="M520" s="53"/>
      <c r="N520" s="53"/>
      <c r="O520" s="53"/>
      <c r="P520" s="53"/>
      <c r="Q520" s="53"/>
      <c r="R520" s="53"/>
      <c r="S520" s="53"/>
      <c r="T520" s="53"/>
      <c r="U520" s="53"/>
      <c r="V520" s="53"/>
      <c r="W520" s="53"/>
      <c r="X520" s="53"/>
      <c r="Y520" s="53"/>
    </row>
    <row r="521" spans="1:25" ht="12.75" customHeight="1" x14ac:dyDescent="0.3">
      <c r="A521" s="53"/>
      <c r="B521" s="53"/>
      <c r="C521" s="53"/>
      <c r="D521" s="53"/>
      <c r="E521" s="53"/>
      <c r="F521" s="53"/>
      <c r="G521" s="53"/>
      <c r="H521" s="53"/>
      <c r="I521" s="53"/>
      <c r="J521" s="53"/>
      <c r="K521" s="53"/>
      <c r="L521" s="53"/>
      <c r="M521" s="53"/>
      <c r="N521" s="53"/>
      <c r="O521" s="53"/>
      <c r="P521" s="53"/>
      <c r="Q521" s="53"/>
      <c r="R521" s="53"/>
      <c r="S521" s="53"/>
      <c r="T521" s="53"/>
      <c r="U521" s="53"/>
      <c r="V521" s="53"/>
      <c r="W521" s="53"/>
      <c r="X521" s="53"/>
      <c r="Y521" s="53"/>
    </row>
    <row r="522" spans="1:25" ht="12.75" customHeight="1" x14ac:dyDescent="0.3">
      <c r="A522" s="53"/>
      <c r="B522" s="53"/>
      <c r="C522" s="53"/>
      <c r="D522" s="53"/>
      <c r="E522" s="53"/>
      <c r="F522" s="53"/>
      <c r="G522" s="53"/>
      <c r="H522" s="53"/>
      <c r="I522" s="53"/>
      <c r="J522" s="53"/>
      <c r="K522" s="53"/>
      <c r="L522" s="53"/>
      <c r="M522" s="53"/>
      <c r="N522" s="53"/>
      <c r="O522" s="53"/>
      <c r="P522" s="53"/>
      <c r="Q522" s="53"/>
      <c r="R522" s="53"/>
      <c r="S522" s="53"/>
      <c r="T522" s="53"/>
      <c r="U522" s="53"/>
      <c r="V522" s="53"/>
      <c r="W522" s="53"/>
      <c r="X522" s="53"/>
      <c r="Y522" s="53"/>
    </row>
    <row r="523" spans="1:25" ht="12.75" customHeight="1" x14ac:dyDescent="0.3">
      <c r="A523" s="53"/>
      <c r="B523" s="53"/>
      <c r="C523" s="53"/>
      <c r="D523" s="53"/>
      <c r="E523" s="53"/>
      <c r="F523" s="53"/>
      <c r="G523" s="53"/>
      <c r="H523" s="53"/>
      <c r="I523" s="53"/>
      <c r="J523" s="53"/>
      <c r="K523" s="53"/>
      <c r="L523" s="53"/>
      <c r="M523" s="53"/>
      <c r="N523" s="53"/>
      <c r="O523" s="53"/>
      <c r="P523" s="53"/>
      <c r="Q523" s="53"/>
      <c r="R523" s="53"/>
      <c r="S523" s="53"/>
      <c r="T523" s="53"/>
      <c r="U523" s="53"/>
      <c r="V523" s="53"/>
      <c r="W523" s="53"/>
      <c r="X523" s="53"/>
      <c r="Y523" s="53"/>
    </row>
    <row r="524" spans="1:25" ht="12.75" customHeight="1" x14ac:dyDescent="0.3">
      <c r="A524" s="53"/>
      <c r="B524" s="53"/>
      <c r="C524" s="53"/>
      <c r="D524" s="53"/>
      <c r="E524" s="53"/>
      <c r="F524" s="53"/>
      <c r="G524" s="53"/>
      <c r="H524" s="53"/>
      <c r="I524" s="53"/>
      <c r="J524" s="53"/>
      <c r="K524" s="53"/>
      <c r="L524" s="53"/>
      <c r="M524" s="53"/>
      <c r="N524" s="53"/>
      <c r="O524" s="53"/>
      <c r="P524" s="53"/>
      <c r="Q524" s="53"/>
      <c r="R524" s="53"/>
      <c r="S524" s="53"/>
      <c r="T524" s="53"/>
      <c r="U524" s="53"/>
      <c r="V524" s="53"/>
      <c r="W524" s="53"/>
      <c r="X524" s="53"/>
      <c r="Y524" s="53"/>
    </row>
    <row r="525" spans="1:25" ht="12.75" customHeight="1" x14ac:dyDescent="0.3">
      <c r="A525" s="53"/>
      <c r="B525" s="53"/>
      <c r="C525" s="53"/>
      <c r="D525" s="53"/>
      <c r="E525" s="53"/>
      <c r="F525" s="53"/>
      <c r="G525" s="53"/>
      <c r="H525" s="53"/>
      <c r="I525" s="53"/>
      <c r="J525" s="53"/>
      <c r="K525" s="53"/>
      <c r="L525" s="53"/>
      <c r="M525" s="53"/>
      <c r="N525" s="53"/>
      <c r="O525" s="53"/>
      <c r="P525" s="53"/>
      <c r="Q525" s="53"/>
      <c r="R525" s="53"/>
      <c r="S525" s="53"/>
      <c r="T525" s="53"/>
      <c r="U525" s="53"/>
      <c r="V525" s="53"/>
      <c r="W525" s="53"/>
      <c r="X525" s="53"/>
      <c r="Y525" s="53"/>
    </row>
    <row r="526" spans="1:25" ht="12.75" customHeight="1" x14ac:dyDescent="0.3">
      <c r="A526" s="53"/>
      <c r="B526" s="53"/>
      <c r="C526" s="53"/>
      <c r="D526" s="53"/>
      <c r="E526" s="53"/>
      <c r="F526" s="53"/>
      <c r="G526" s="53"/>
      <c r="H526" s="53"/>
      <c r="I526" s="53"/>
      <c r="J526" s="53"/>
      <c r="K526" s="53"/>
      <c r="L526" s="53"/>
      <c r="M526" s="53"/>
      <c r="N526" s="53"/>
      <c r="O526" s="53"/>
      <c r="P526" s="53"/>
      <c r="Q526" s="53"/>
      <c r="R526" s="53"/>
      <c r="S526" s="53"/>
      <c r="T526" s="53"/>
      <c r="U526" s="53"/>
      <c r="V526" s="53"/>
      <c r="W526" s="53"/>
      <c r="X526" s="53"/>
      <c r="Y526" s="53"/>
    </row>
    <row r="527" spans="1:25" ht="12.75" customHeight="1" x14ac:dyDescent="0.3">
      <c r="A527" s="53"/>
      <c r="B527" s="53"/>
      <c r="C527" s="53"/>
      <c r="D527" s="53"/>
      <c r="E527" s="53"/>
      <c r="F527" s="53"/>
      <c r="G527" s="53"/>
      <c r="H527" s="53"/>
      <c r="I527" s="53"/>
      <c r="J527" s="53"/>
      <c r="K527" s="53"/>
      <c r="L527" s="53"/>
      <c r="M527" s="53"/>
      <c r="N527" s="53"/>
      <c r="O527" s="53"/>
      <c r="P527" s="53"/>
      <c r="Q527" s="53"/>
      <c r="R527" s="53"/>
      <c r="S527" s="53"/>
      <c r="T527" s="53"/>
      <c r="U527" s="53"/>
      <c r="V527" s="53"/>
      <c r="W527" s="53"/>
      <c r="X527" s="53"/>
      <c r="Y527" s="53"/>
    </row>
    <row r="528" spans="1:25" ht="12.75" customHeight="1" x14ac:dyDescent="0.3">
      <c r="A528" s="53"/>
      <c r="B528" s="53"/>
      <c r="C528" s="53"/>
      <c r="D528" s="53"/>
      <c r="E528" s="53"/>
      <c r="F528" s="53"/>
      <c r="G528" s="53"/>
      <c r="H528" s="53"/>
      <c r="I528" s="53"/>
      <c r="J528" s="53"/>
      <c r="K528" s="53"/>
      <c r="L528" s="53"/>
      <c r="M528" s="53"/>
      <c r="N528" s="53"/>
      <c r="O528" s="53"/>
      <c r="P528" s="53"/>
      <c r="Q528" s="53"/>
      <c r="R528" s="53"/>
      <c r="S528" s="53"/>
      <c r="T528" s="53"/>
      <c r="U528" s="53"/>
      <c r="V528" s="53"/>
      <c r="W528" s="53"/>
      <c r="X528" s="53"/>
      <c r="Y528" s="53"/>
    </row>
    <row r="529" spans="1:25" ht="12.75" customHeight="1" x14ac:dyDescent="0.3">
      <c r="A529" s="53"/>
      <c r="B529" s="53"/>
      <c r="C529" s="53"/>
      <c r="D529" s="53"/>
      <c r="E529" s="53"/>
      <c r="F529" s="53"/>
      <c r="G529" s="53"/>
      <c r="H529" s="53"/>
      <c r="I529" s="53"/>
      <c r="J529" s="53"/>
      <c r="K529" s="53"/>
      <c r="L529" s="53"/>
      <c r="M529" s="53"/>
      <c r="N529" s="53"/>
      <c r="O529" s="53"/>
      <c r="P529" s="53"/>
      <c r="Q529" s="53"/>
      <c r="R529" s="53"/>
      <c r="S529" s="53"/>
      <c r="T529" s="53"/>
      <c r="U529" s="53"/>
      <c r="V529" s="53"/>
      <c r="W529" s="53"/>
      <c r="X529" s="53"/>
      <c r="Y529" s="53"/>
    </row>
    <row r="530" spans="1:25" ht="12.75" customHeight="1" x14ac:dyDescent="0.3">
      <c r="A530" s="53"/>
      <c r="B530" s="53"/>
      <c r="C530" s="53"/>
      <c r="D530" s="53"/>
      <c r="E530" s="53"/>
      <c r="F530" s="53"/>
      <c r="G530" s="53"/>
      <c r="H530" s="53"/>
      <c r="I530" s="53"/>
      <c r="J530" s="53"/>
      <c r="K530" s="53"/>
      <c r="L530" s="53"/>
      <c r="M530" s="53"/>
      <c r="N530" s="53"/>
      <c r="O530" s="53"/>
      <c r="P530" s="53"/>
      <c r="Q530" s="53"/>
      <c r="R530" s="53"/>
      <c r="S530" s="53"/>
      <c r="T530" s="53"/>
      <c r="U530" s="53"/>
      <c r="V530" s="53"/>
      <c r="W530" s="53"/>
      <c r="X530" s="53"/>
      <c r="Y530" s="53"/>
    </row>
    <row r="531" spans="1:25" ht="12.75" customHeight="1" x14ac:dyDescent="0.3">
      <c r="A531" s="53"/>
      <c r="B531" s="53"/>
      <c r="C531" s="53"/>
      <c r="D531" s="53"/>
      <c r="E531" s="53"/>
      <c r="F531" s="53"/>
      <c r="G531" s="53"/>
      <c r="H531" s="53"/>
      <c r="I531" s="53"/>
      <c r="J531" s="53"/>
      <c r="K531" s="53"/>
      <c r="L531" s="53"/>
      <c r="M531" s="53"/>
      <c r="N531" s="53"/>
      <c r="O531" s="53"/>
      <c r="P531" s="53"/>
      <c r="Q531" s="53"/>
      <c r="R531" s="53"/>
      <c r="S531" s="53"/>
      <c r="T531" s="53"/>
      <c r="U531" s="53"/>
      <c r="V531" s="53"/>
      <c r="W531" s="53"/>
      <c r="X531" s="53"/>
      <c r="Y531" s="53"/>
    </row>
    <row r="532" spans="1:25" ht="12.75" customHeight="1" x14ac:dyDescent="0.3">
      <c r="A532" s="53"/>
      <c r="B532" s="53"/>
      <c r="C532" s="53"/>
      <c r="D532" s="53"/>
      <c r="E532" s="53"/>
      <c r="F532" s="53"/>
      <c r="G532" s="53"/>
      <c r="H532" s="53"/>
      <c r="I532" s="53"/>
      <c r="J532" s="53"/>
      <c r="K532" s="53"/>
      <c r="L532" s="53"/>
      <c r="M532" s="53"/>
      <c r="N532" s="53"/>
      <c r="O532" s="53"/>
      <c r="P532" s="53"/>
      <c r="Q532" s="53"/>
      <c r="R532" s="53"/>
      <c r="S532" s="53"/>
      <c r="T532" s="53"/>
      <c r="U532" s="53"/>
      <c r="V532" s="53"/>
      <c r="W532" s="53"/>
      <c r="X532" s="53"/>
      <c r="Y532" s="53"/>
    </row>
    <row r="533" spans="1:25" ht="12.75" customHeight="1" x14ac:dyDescent="0.3">
      <c r="A533" s="53"/>
      <c r="B533" s="53"/>
      <c r="C533" s="53"/>
      <c r="D533" s="53"/>
      <c r="E533" s="53"/>
      <c r="F533" s="53"/>
      <c r="G533" s="53"/>
      <c r="H533" s="53"/>
      <c r="I533" s="53"/>
      <c r="J533" s="53"/>
      <c r="K533" s="53"/>
      <c r="L533" s="53"/>
      <c r="M533" s="53"/>
      <c r="N533" s="53"/>
      <c r="O533" s="53"/>
      <c r="P533" s="53"/>
      <c r="Q533" s="53"/>
      <c r="R533" s="53"/>
      <c r="S533" s="53"/>
      <c r="T533" s="53"/>
      <c r="U533" s="53"/>
      <c r="V533" s="53"/>
      <c r="W533" s="53"/>
      <c r="X533" s="53"/>
      <c r="Y533" s="53"/>
    </row>
    <row r="534" spans="1:25" ht="12.75" customHeight="1" x14ac:dyDescent="0.3">
      <c r="A534" s="53"/>
      <c r="B534" s="53"/>
      <c r="C534" s="53"/>
      <c r="D534" s="53"/>
      <c r="E534" s="53"/>
      <c r="F534" s="53"/>
      <c r="G534" s="53"/>
      <c r="H534" s="53"/>
      <c r="I534" s="53"/>
      <c r="J534" s="53"/>
      <c r="K534" s="53"/>
      <c r="L534" s="53"/>
      <c r="M534" s="53"/>
      <c r="N534" s="53"/>
      <c r="O534" s="53"/>
      <c r="P534" s="53"/>
      <c r="Q534" s="53"/>
      <c r="R534" s="53"/>
      <c r="S534" s="53"/>
      <c r="T534" s="53"/>
      <c r="U534" s="53"/>
      <c r="V534" s="53"/>
      <c r="W534" s="53"/>
      <c r="X534" s="53"/>
      <c r="Y534" s="53"/>
    </row>
    <row r="535" spans="1:25" ht="12.75" customHeight="1" x14ac:dyDescent="0.3">
      <c r="A535" s="53"/>
      <c r="B535" s="53"/>
      <c r="C535" s="53"/>
      <c r="D535" s="53"/>
      <c r="E535" s="53"/>
      <c r="F535" s="53"/>
      <c r="G535" s="53"/>
      <c r="H535" s="53"/>
      <c r="I535" s="53"/>
      <c r="J535" s="53"/>
      <c r="K535" s="53"/>
      <c r="L535" s="53"/>
      <c r="M535" s="53"/>
      <c r="N535" s="53"/>
      <c r="O535" s="53"/>
      <c r="P535" s="53"/>
      <c r="Q535" s="53"/>
      <c r="R535" s="53"/>
      <c r="S535" s="53"/>
      <c r="T535" s="53"/>
      <c r="U535" s="53"/>
      <c r="V535" s="53"/>
      <c r="W535" s="53"/>
      <c r="X535" s="53"/>
      <c r="Y535" s="53"/>
    </row>
    <row r="536" spans="1:25" ht="12.75" customHeight="1" x14ac:dyDescent="0.3">
      <c r="A536" s="53"/>
      <c r="B536" s="53"/>
      <c r="C536" s="53"/>
      <c r="D536" s="53"/>
      <c r="E536" s="53"/>
      <c r="F536" s="53"/>
      <c r="G536" s="53"/>
      <c r="H536" s="53"/>
      <c r="I536" s="53"/>
      <c r="J536" s="53"/>
      <c r="K536" s="53"/>
      <c r="L536" s="53"/>
      <c r="M536" s="53"/>
      <c r="N536" s="53"/>
      <c r="O536" s="53"/>
      <c r="P536" s="53"/>
      <c r="Q536" s="53"/>
      <c r="R536" s="53"/>
      <c r="S536" s="53"/>
      <c r="T536" s="53"/>
      <c r="U536" s="53"/>
      <c r="V536" s="53"/>
      <c r="W536" s="53"/>
      <c r="X536" s="53"/>
      <c r="Y536" s="53"/>
    </row>
    <row r="537" spans="1:25" ht="12.75" customHeight="1" x14ac:dyDescent="0.3">
      <c r="A537" s="53"/>
      <c r="B537" s="53"/>
      <c r="C537" s="53"/>
      <c r="D537" s="53"/>
      <c r="E537" s="53"/>
      <c r="F537" s="53"/>
      <c r="G537" s="53"/>
      <c r="H537" s="53"/>
      <c r="I537" s="53"/>
      <c r="J537" s="53"/>
      <c r="K537" s="53"/>
      <c r="L537" s="53"/>
      <c r="M537" s="53"/>
      <c r="N537" s="53"/>
      <c r="O537" s="53"/>
      <c r="P537" s="53"/>
      <c r="Q537" s="53"/>
      <c r="R537" s="53"/>
      <c r="S537" s="53"/>
      <c r="T537" s="53"/>
      <c r="U537" s="53"/>
      <c r="V537" s="53"/>
      <c r="W537" s="53"/>
      <c r="X537" s="53"/>
      <c r="Y537" s="53"/>
    </row>
    <row r="538" spans="1:25" ht="12.75" customHeight="1" x14ac:dyDescent="0.3">
      <c r="A538" s="53"/>
      <c r="B538" s="53"/>
      <c r="C538" s="53"/>
      <c r="D538" s="53"/>
      <c r="E538" s="53"/>
      <c r="F538" s="53"/>
      <c r="G538" s="53"/>
      <c r="H538" s="53"/>
      <c r="I538" s="53"/>
      <c r="J538" s="53"/>
      <c r="K538" s="53"/>
      <c r="L538" s="53"/>
      <c r="M538" s="53"/>
      <c r="N538" s="53"/>
      <c r="O538" s="53"/>
      <c r="P538" s="53"/>
      <c r="Q538" s="53"/>
      <c r="R538" s="53"/>
      <c r="S538" s="53"/>
      <c r="T538" s="53"/>
      <c r="U538" s="53"/>
      <c r="V538" s="53"/>
      <c r="W538" s="53"/>
      <c r="X538" s="53"/>
      <c r="Y538" s="53"/>
    </row>
    <row r="539" spans="1:25" ht="12.75" customHeight="1" x14ac:dyDescent="0.3">
      <c r="A539" s="53"/>
      <c r="B539" s="53"/>
      <c r="C539" s="53"/>
      <c r="D539" s="53"/>
      <c r="E539" s="53"/>
      <c r="F539" s="53"/>
      <c r="G539" s="53"/>
      <c r="H539" s="53"/>
      <c r="I539" s="53"/>
      <c r="J539" s="53"/>
      <c r="K539" s="53"/>
      <c r="L539" s="53"/>
      <c r="M539" s="53"/>
      <c r="N539" s="53"/>
      <c r="O539" s="53"/>
      <c r="P539" s="53"/>
      <c r="Q539" s="53"/>
      <c r="R539" s="53"/>
      <c r="S539" s="53"/>
      <c r="T539" s="53"/>
      <c r="U539" s="53"/>
      <c r="V539" s="53"/>
      <c r="W539" s="53"/>
      <c r="X539" s="53"/>
      <c r="Y539" s="53"/>
    </row>
    <row r="540" spans="1:25" ht="12.75" customHeight="1" x14ac:dyDescent="0.3">
      <c r="A540" s="53"/>
      <c r="B540" s="53"/>
      <c r="C540" s="53"/>
      <c r="D540" s="53"/>
      <c r="E540" s="53"/>
      <c r="F540" s="53"/>
      <c r="G540" s="53"/>
      <c r="H540" s="53"/>
      <c r="I540" s="53"/>
      <c r="J540" s="53"/>
      <c r="K540" s="53"/>
      <c r="L540" s="53"/>
      <c r="M540" s="53"/>
      <c r="N540" s="53"/>
      <c r="O540" s="53"/>
      <c r="P540" s="53"/>
      <c r="Q540" s="53"/>
      <c r="R540" s="53"/>
      <c r="S540" s="53"/>
      <c r="T540" s="53"/>
      <c r="U540" s="53"/>
      <c r="V540" s="53"/>
      <c r="W540" s="53"/>
      <c r="X540" s="53"/>
      <c r="Y540" s="53"/>
    </row>
    <row r="541" spans="1:25" ht="12.75" customHeight="1" x14ac:dyDescent="0.3">
      <c r="A541" s="53"/>
      <c r="B541" s="53"/>
      <c r="C541" s="53"/>
      <c r="D541" s="53"/>
      <c r="E541" s="53"/>
      <c r="F541" s="53"/>
      <c r="G541" s="53"/>
      <c r="H541" s="53"/>
      <c r="I541" s="53"/>
      <c r="J541" s="53"/>
      <c r="K541" s="53"/>
      <c r="L541" s="53"/>
      <c r="M541" s="53"/>
      <c r="N541" s="53"/>
      <c r="O541" s="53"/>
      <c r="P541" s="53"/>
      <c r="Q541" s="53"/>
      <c r="R541" s="53"/>
      <c r="S541" s="53"/>
      <c r="T541" s="53"/>
      <c r="U541" s="53"/>
      <c r="V541" s="53"/>
      <c r="W541" s="53"/>
      <c r="X541" s="53"/>
      <c r="Y541" s="53"/>
    </row>
    <row r="542" spans="1:25" ht="12.75" customHeight="1" x14ac:dyDescent="0.3">
      <c r="A542" s="53"/>
      <c r="B542" s="53"/>
      <c r="C542" s="53"/>
      <c r="D542" s="53"/>
      <c r="E542" s="53"/>
      <c r="F542" s="53"/>
      <c r="G542" s="53"/>
      <c r="H542" s="53"/>
      <c r="I542" s="53"/>
      <c r="J542" s="53"/>
      <c r="K542" s="53"/>
      <c r="L542" s="53"/>
      <c r="M542" s="53"/>
      <c r="N542" s="53"/>
      <c r="O542" s="53"/>
      <c r="P542" s="53"/>
      <c r="Q542" s="53"/>
      <c r="R542" s="53"/>
      <c r="S542" s="53"/>
      <c r="T542" s="53"/>
      <c r="U542" s="53"/>
      <c r="V542" s="53"/>
      <c r="W542" s="53"/>
      <c r="X542" s="53"/>
      <c r="Y542" s="53"/>
    </row>
    <row r="543" spans="1:25" ht="12.75" customHeight="1" x14ac:dyDescent="0.3">
      <c r="A543" s="53"/>
      <c r="B543" s="53"/>
      <c r="C543" s="53"/>
      <c r="D543" s="53"/>
      <c r="E543" s="53"/>
      <c r="F543" s="53"/>
      <c r="G543" s="53"/>
      <c r="H543" s="53"/>
      <c r="I543" s="53"/>
      <c r="J543" s="53"/>
      <c r="K543" s="53"/>
      <c r="L543" s="53"/>
      <c r="M543" s="53"/>
      <c r="N543" s="53"/>
      <c r="O543" s="53"/>
      <c r="P543" s="53"/>
      <c r="Q543" s="53"/>
      <c r="R543" s="53"/>
      <c r="S543" s="53"/>
      <c r="T543" s="53"/>
      <c r="U543" s="53"/>
      <c r="V543" s="53"/>
      <c r="W543" s="53"/>
      <c r="X543" s="53"/>
      <c r="Y543" s="53"/>
    </row>
    <row r="544" spans="1:25" ht="12.75" customHeight="1" x14ac:dyDescent="0.3">
      <c r="A544" s="53"/>
      <c r="B544" s="53"/>
      <c r="C544" s="53"/>
      <c r="D544" s="53"/>
      <c r="E544" s="53"/>
      <c r="F544" s="53"/>
      <c r="G544" s="53"/>
      <c r="H544" s="53"/>
      <c r="I544" s="53"/>
      <c r="J544" s="53"/>
      <c r="K544" s="53"/>
      <c r="L544" s="53"/>
      <c r="M544" s="53"/>
      <c r="N544" s="53"/>
      <c r="O544" s="53"/>
      <c r="P544" s="53"/>
      <c r="Q544" s="53"/>
      <c r="R544" s="53"/>
      <c r="S544" s="53"/>
      <c r="T544" s="53"/>
      <c r="U544" s="53"/>
      <c r="V544" s="53"/>
      <c r="W544" s="53"/>
      <c r="X544" s="53"/>
      <c r="Y544" s="53"/>
    </row>
    <row r="545" spans="1:25" ht="12.75" customHeight="1" x14ac:dyDescent="0.3">
      <c r="A545" s="53"/>
      <c r="B545" s="53"/>
      <c r="C545" s="53"/>
      <c r="D545" s="53"/>
      <c r="E545" s="53"/>
      <c r="F545" s="53"/>
      <c r="G545" s="53"/>
      <c r="H545" s="53"/>
      <c r="I545" s="53"/>
      <c r="J545" s="53"/>
      <c r="K545" s="53"/>
      <c r="L545" s="53"/>
      <c r="M545" s="53"/>
      <c r="N545" s="53"/>
      <c r="O545" s="53"/>
      <c r="P545" s="53"/>
      <c r="Q545" s="53"/>
      <c r="R545" s="53"/>
      <c r="S545" s="53"/>
      <c r="T545" s="53"/>
      <c r="U545" s="53"/>
      <c r="V545" s="53"/>
      <c r="W545" s="53"/>
      <c r="X545" s="53"/>
      <c r="Y545" s="53"/>
    </row>
    <row r="546" spans="1:25" ht="12.75" customHeight="1" x14ac:dyDescent="0.3">
      <c r="A546" s="53"/>
      <c r="B546" s="53"/>
      <c r="C546" s="53"/>
      <c r="D546" s="53"/>
      <c r="E546" s="53"/>
      <c r="F546" s="53"/>
      <c r="G546" s="53"/>
      <c r="H546" s="53"/>
      <c r="I546" s="53"/>
      <c r="J546" s="53"/>
      <c r="K546" s="53"/>
      <c r="L546" s="53"/>
      <c r="M546" s="53"/>
      <c r="N546" s="53"/>
      <c r="O546" s="53"/>
      <c r="P546" s="53"/>
      <c r="Q546" s="53"/>
      <c r="R546" s="53"/>
      <c r="S546" s="53"/>
      <c r="T546" s="53"/>
      <c r="U546" s="53"/>
      <c r="V546" s="53"/>
      <c r="W546" s="53"/>
      <c r="X546" s="53"/>
      <c r="Y546" s="53"/>
    </row>
    <row r="547" spans="1:25" ht="12.75" customHeight="1" x14ac:dyDescent="0.3">
      <c r="A547" s="53"/>
      <c r="B547" s="53"/>
      <c r="C547" s="53"/>
      <c r="D547" s="53"/>
      <c r="E547" s="53"/>
      <c r="F547" s="53"/>
      <c r="G547" s="53"/>
      <c r="H547" s="53"/>
      <c r="I547" s="53"/>
      <c r="J547" s="53"/>
      <c r="K547" s="53"/>
      <c r="L547" s="53"/>
      <c r="M547" s="53"/>
      <c r="N547" s="53"/>
      <c r="O547" s="53"/>
      <c r="P547" s="53"/>
      <c r="Q547" s="53"/>
      <c r="R547" s="53"/>
      <c r="S547" s="53"/>
      <c r="T547" s="53"/>
      <c r="U547" s="53"/>
      <c r="V547" s="53"/>
      <c r="W547" s="53"/>
      <c r="X547" s="53"/>
      <c r="Y547" s="53"/>
    </row>
    <row r="548" spans="1:25" ht="12.75" customHeight="1" x14ac:dyDescent="0.3">
      <c r="A548" s="53"/>
      <c r="B548" s="53"/>
      <c r="C548" s="53"/>
      <c r="D548" s="53"/>
      <c r="E548" s="53"/>
      <c r="F548" s="53"/>
      <c r="G548" s="53"/>
      <c r="H548" s="53"/>
      <c r="I548" s="53"/>
      <c r="J548" s="53"/>
      <c r="K548" s="53"/>
      <c r="L548" s="53"/>
      <c r="M548" s="53"/>
      <c r="N548" s="53"/>
      <c r="O548" s="53"/>
      <c r="P548" s="53"/>
      <c r="Q548" s="53"/>
      <c r="R548" s="53"/>
      <c r="S548" s="53"/>
      <c r="T548" s="53"/>
      <c r="U548" s="53"/>
      <c r="V548" s="53"/>
      <c r="W548" s="53"/>
      <c r="X548" s="53"/>
      <c r="Y548" s="53"/>
    </row>
    <row r="549" spans="1:25" ht="12.75" customHeight="1" x14ac:dyDescent="0.3">
      <c r="A549" s="53"/>
      <c r="B549" s="53"/>
      <c r="C549" s="53"/>
      <c r="D549" s="53"/>
      <c r="E549" s="53"/>
      <c r="F549" s="53"/>
      <c r="G549" s="53"/>
      <c r="H549" s="53"/>
      <c r="I549" s="53"/>
      <c r="J549" s="53"/>
      <c r="K549" s="53"/>
      <c r="L549" s="53"/>
      <c r="M549" s="53"/>
      <c r="N549" s="53"/>
      <c r="O549" s="53"/>
      <c r="P549" s="53"/>
      <c r="Q549" s="53"/>
      <c r="R549" s="53"/>
      <c r="S549" s="53"/>
      <c r="T549" s="53"/>
      <c r="U549" s="53"/>
      <c r="V549" s="53"/>
      <c r="W549" s="53"/>
      <c r="X549" s="53"/>
      <c r="Y549" s="53"/>
    </row>
    <row r="550" spans="1:25" ht="12.75" customHeight="1" x14ac:dyDescent="0.3">
      <c r="A550" s="53"/>
      <c r="B550" s="53"/>
      <c r="C550" s="53"/>
      <c r="D550" s="53"/>
      <c r="E550" s="53"/>
      <c r="F550" s="53"/>
      <c r="G550" s="53"/>
      <c r="H550" s="53"/>
      <c r="I550" s="53"/>
      <c r="J550" s="53"/>
      <c r="K550" s="53"/>
      <c r="L550" s="53"/>
      <c r="M550" s="53"/>
      <c r="N550" s="53"/>
      <c r="O550" s="53"/>
      <c r="P550" s="53"/>
      <c r="Q550" s="53"/>
      <c r="R550" s="53"/>
      <c r="S550" s="53"/>
      <c r="T550" s="53"/>
      <c r="U550" s="53"/>
      <c r="V550" s="53"/>
      <c r="W550" s="53"/>
      <c r="X550" s="53"/>
      <c r="Y550" s="53"/>
    </row>
    <row r="551" spans="1:25" ht="12.75" customHeight="1" x14ac:dyDescent="0.3">
      <c r="A551" s="53"/>
      <c r="B551" s="53"/>
      <c r="C551" s="53"/>
      <c r="D551" s="53"/>
      <c r="E551" s="53"/>
      <c r="F551" s="53"/>
      <c r="G551" s="53"/>
      <c r="H551" s="53"/>
      <c r="I551" s="53"/>
      <c r="J551" s="53"/>
      <c r="K551" s="53"/>
      <c r="L551" s="53"/>
      <c r="M551" s="53"/>
      <c r="N551" s="53"/>
      <c r="O551" s="53"/>
      <c r="P551" s="53"/>
      <c r="Q551" s="53"/>
      <c r="R551" s="53"/>
      <c r="S551" s="53"/>
      <c r="T551" s="53"/>
      <c r="U551" s="53"/>
      <c r="V551" s="53"/>
      <c r="W551" s="53"/>
      <c r="X551" s="53"/>
      <c r="Y551" s="53"/>
    </row>
    <row r="552" spans="1:25" ht="12.75" customHeight="1" x14ac:dyDescent="0.3">
      <c r="A552" s="53"/>
      <c r="B552" s="53"/>
      <c r="C552" s="53"/>
      <c r="D552" s="53"/>
      <c r="E552" s="53"/>
      <c r="F552" s="53"/>
      <c r="G552" s="53"/>
      <c r="H552" s="53"/>
      <c r="I552" s="53"/>
      <c r="J552" s="53"/>
      <c r="K552" s="53"/>
      <c r="L552" s="53"/>
      <c r="M552" s="53"/>
      <c r="N552" s="53"/>
      <c r="O552" s="53"/>
      <c r="P552" s="53"/>
      <c r="Q552" s="53"/>
      <c r="R552" s="53"/>
      <c r="S552" s="53"/>
      <c r="T552" s="53"/>
      <c r="U552" s="53"/>
      <c r="V552" s="53"/>
      <c r="W552" s="53"/>
      <c r="X552" s="53"/>
      <c r="Y552" s="53"/>
    </row>
    <row r="553" spans="1:25" ht="12.75" customHeight="1" x14ac:dyDescent="0.3">
      <c r="A553" s="53"/>
      <c r="B553" s="53"/>
      <c r="C553" s="53"/>
      <c r="D553" s="53"/>
      <c r="E553" s="53"/>
      <c r="F553" s="53"/>
      <c r="G553" s="53"/>
      <c r="H553" s="53"/>
      <c r="I553" s="53"/>
      <c r="J553" s="53"/>
      <c r="K553" s="53"/>
      <c r="L553" s="53"/>
      <c r="M553" s="53"/>
      <c r="N553" s="53"/>
      <c r="O553" s="53"/>
      <c r="P553" s="53"/>
      <c r="Q553" s="53"/>
      <c r="R553" s="53"/>
      <c r="S553" s="53"/>
      <c r="T553" s="53"/>
      <c r="U553" s="53"/>
      <c r="V553" s="53"/>
      <c r="W553" s="53"/>
      <c r="X553" s="53"/>
      <c r="Y553" s="53"/>
    </row>
    <row r="554" spans="1:25" ht="12.75" customHeight="1" x14ac:dyDescent="0.3">
      <c r="A554" s="53"/>
      <c r="B554" s="53"/>
      <c r="C554" s="53"/>
      <c r="D554" s="53"/>
      <c r="E554" s="53"/>
      <c r="F554" s="53"/>
      <c r="G554" s="53"/>
      <c r="H554" s="53"/>
      <c r="I554" s="53"/>
      <c r="J554" s="53"/>
      <c r="K554" s="53"/>
      <c r="L554" s="53"/>
      <c r="M554" s="53"/>
      <c r="N554" s="53"/>
      <c r="O554" s="53"/>
      <c r="P554" s="53"/>
      <c r="Q554" s="53"/>
      <c r="R554" s="53"/>
      <c r="S554" s="53"/>
      <c r="T554" s="53"/>
      <c r="U554" s="53"/>
      <c r="V554" s="53"/>
      <c r="W554" s="53"/>
      <c r="X554" s="53"/>
      <c r="Y554" s="53"/>
    </row>
    <row r="555" spans="1:25" ht="12.75" customHeight="1" x14ac:dyDescent="0.3">
      <c r="A555" s="53"/>
      <c r="B555" s="53"/>
      <c r="C555" s="53"/>
      <c r="D555" s="53"/>
      <c r="E555" s="53"/>
      <c r="F555" s="53"/>
      <c r="G555" s="53"/>
      <c r="H555" s="53"/>
      <c r="I555" s="53"/>
      <c r="J555" s="53"/>
      <c r="K555" s="53"/>
      <c r="L555" s="53"/>
      <c r="M555" s="53"/>
      <c r="N555" s="53"/>
      <c r="O555" s="53"/>
      <c r="P555" s="53"/>
      <c r="Q555" s="53"/>
      <c r="R555" s="53"/>
      <c r="S555" s="53"/>
      <c r="T555" s="53"/>
      <c r="U555" s="53"/>
      <c r="V555" s="53"/>
      <c r="W555" s="53"/>
      <c r="X555" s="53"/>
      <c r="Y555" s="53"/>
    </row>
    <row r="556" spans="1:25" ht="12.75" customHeight="1" x14ac:dyDescent="0.3">
      <c r="A556" s="53"/>
      <c r="B556" s="53"/>
      <c r="C556" s="53"/>
      <c r="D556" s="53"/>
      <c r="E556" s="53"/>
      <c r="F556" s="53"/>
      <c r="G556" s="53"/>
      <c r="H556" s="53"/>
      <c r="I556" s="53"/>
      <c r="J556" s="53"/>
      <c r="K556" s="53"/>
      <c r="L556" s="53"/>
      <c r="M556" s="53"/>
      <c r="N556" s="53"/>
      <c r="O556" s="53"/>
      <c r="P556" s="53"/>
      <c r="Q556" s="53"/>
      <c r="R556" s="53"/>
      <c r="S556" s="53"/>
      <c r="T556" s="53"/>
      <c r="U556" s="53"/>
      <c r="V556" s="53"/>
      <c r="W556" s="53"/>
      <c r="X556" s="53"/>
      <c r="Y556" s="53"/>
    </row>
    <row r="557" spans="1:25" ht="12.75" customHeight="1" x14ac:dyDescent="0.3">
      <c r="A557" s="53"/>
      <c r="B557" s="53"/>
      <c r="C557" s="53"/>
      <c r="D557" s="53"/>
      <c r="E557" s="53"/>
      <c r="F557" s="53"/>
      <c r="G557" s="53"/>
      <c r="H557" s="53"/>
      <c r="I557" s="53"/>
      <c r="J557" s="53"/>
      <c r="K557" s="53"/>
      <c r="L557" s="53"/>
      <c r="M557" s="53"/>
      <c r="N557" s="53"/>
      <c r="O557" s="53"/>
      <c r="P557" s="53"/>
      <c r="Q557" s="53"/>
      <c r="R557" s="53"/>
      <c r="S557" s="53"/>
      <c r="T557" s="53"/>
      <c r="U557" s="53"/>
      <c r="V557" s="53"/>
      <c r="W557" s="53"/>
      <c r="X557" s="53"/>
      <c r="Y557" s="53"/>
    </row>
    <row r="558" spans="1:25" ht="12.75" customHeight="1" x14ac:dyDescent="0.3">
      <c r="A558" s="53"/>
      <c r="B558" s="53"/>
      <c r="C558" s="53"/>
      <c r="D558" s="53"/>
      <c r="E558" s="53"/>
      <c r="F558" s="53"/>
      <c r="G558" s="53"/>
      <c r="H558" s="53"/>
      <c r="I558" s="53"/>
      <c r="J558" s="53"/>
      <c r="K558" s="53"/>
      <c r="L558" s="53"/>
      <c r="M558" s="53"/>
      <c r="N558" s="53"/>
      <c r="O558" s="53"/>
      <c r="P558" s="53"/>
      <c r="Q558" s="53"/>
      <c r="R558" s="53"/>
      <c r="S558" s="53"/>
      <c r="T558" s="53"/>
      <c r="U558" s="53"/>
      <c r="V558" s="53"/>
      <c r="W558" s="53"/>
      <c r="X558" s="53"/>
      <c r="Y558" s="53"/>
    </row>
    <row r="559" spans="1:25" ht="12.75" customHeight="1" x14ac:dyDescent="0.3">
      <c r="A559" s="53"/>
      <c r="B559" s="53"/>
      <c r="C559" s="53"/>
      <c r="D559" s="53"/>
      <c r="E559" s="53"/>
      <c r="F559" s="53"/>
      <c r="G559" s="53"/>
      <c r="H559" s="53"/>
      <c r="I559" s="53"/>
      <c r="J559" s="53"/>
      <c r="K559" s="53"/>
      <c r="L559" s="53"/>
      <c r="M559" s="53"/>
      <c r="N559" s="53"/>
      <c r="O559" s="53"/>
      <c r="P559" s="53"/>
      <c r="Q559" s="53"/>
      <c r="R559" s="53"/>
      <c r="S559" s="53"/>
      <c r="T559" s="53"/>
      <c r="U559" s="53"/>
      <c r="V559" s="53"/>
      <c r="W559" s="53"/>
      <c r="X559" s="53"/>
      <c r="Y559" s="53"/>
    </row>
    <row r="560" spans="1:25" ht="12.75" customHeight="1" x14ac:dyDescent="0.3">
      <c r="A560" s="53"/>
      <c r="B560" s="53"/>
      <c r="C560" s="53"/>
      <c r="D560" s="53"/>
      <c r="E560" s="53"/>
      <c r="F560" s="53"/>
      <c r="G560" s="53"/>
      <c r="H560" s="53"/>
      <c r="I560" s="53"/>
      <c r="J560" s="53"/>
      <c r="K560" s="53"/>
      <c r="L560" s="53"/>
      <c r="M560" s="53"/>
      <c r="N560" s="53"/>
      <c r="O560" s="53"/>
      <c r="P560" s="53"/>
      <c r="Q560" s="53"/>
      <c r="R560" s="53"/>
      <c r="S560" s="53"/>
      <c r="T560" s="53"/>
      <c r="U560" s="53"/>
      <c r="V560" s="53"/>
      <c r="W560" s="53"/>
      <c r="X560" s="53"/>
      <c r="Y560" s="53"/>
    </row>
    <row r="561" spans="1:25" ht="12.75" customHeight="1" x14ac:dyDescent="0.3">
      <c r="A561" s="53"/>
      <c r="B561" s="53"/>
      <c r="C561" s="53"/>
      <c r="D561" s="53"/>
      <c r="E561" s="53"/>
      <c r="F561" s="53"/>
      <c r="G561" s="53"/>
      <c r="H561" s="53"/>
      <c r="I561" s="53"/>
      <c r="J561" s="53"/>
      <c r="K561" s="53"/>
      <c r="L561" s="53"/>
      <c r="M561" s="53"/>
      <c r="N561" s="53"/>
      <c r="O561" s="53"/>
      <c r="P561" s="53"/>
      <c r="Q561" s="53"/>
      <c r="R561" s="53"/>
      <c r="S561" s="53"/>
      <c r="T561" s="53"/>
      <c r="U561" s="53"/>
      <c r="V561" s="53"/>
      <c r="W561" s="53"/>
      <c r="X561" s="53"/>
      <c r="Y561" s="53"/>
    </row>
    <row r="562" spans="1:25" ht="12.75" customHeight="1" x14ac:dyDescent="0.3">
      <c r="A562" s="53"/>
      <c r="B562" s="53"/>
      <c r="C562" s="53"/>
      <c r="D562" s="53"/>
      <c r="E562" s="53"/>
      <c r="F562" s="53"/>
      <c r="G562" s="53"/>
      <c r="H562" s="53"/>
      <c r="I562" s="53"/>
      <c r="J562" s="53"/>
      <c r="K562" s="53"/>
      <c r="L562" s="53"/>
      <c r="M562" s="53"/>
      <c r="N562" s="53"/>
      <c r="O562" s="53"/>
      <c r="P562" s="53"/>
      <c r="Q562" s="53"/>
      <c r="R562" s="53"/>
      <c r="S562" s="53"/>
      <c r="T562" s="53"/>
      <c r="U562" s="53"/>
      <c r="V562" s="53"/>
      <c r="W562" s="53"/>
      <c r="X562" s="53"/>
      <c r="Y562" s="53"/>
    </row>
    <row r="563" spans="1:25" ht="12.75" customHeight="1" x14ac:dyDescent="0.3">
      <c r="A563" s="53"/>
      <c r="B563" s="53"/>
      <c r="C563" s="53"/>
      <c r="D563" s="53"/>
      <c r="E563" s="53"/>
      <c r="F563" s="53"/>
      <c r="G563" s="53"/>
      <c r="H563" s="53"/>
      <c r="I563" s="53"/>
      <c r="J563" s="53"/>
      <c r="K563" s="53"/>
      <c r="L563" s="53"/>
      <c r="M563" s="53"/>
      <c r="N563" s="53"/>
      <c r="O563" s="53"/>
      <c r="P563" s="53"/>
      <c r="Q563" s="53"/>
      <c r="R563" s="53"/>
      <c r="S563" s="53"/>
      <c r="T563" s="53"/>
      <c r="U563" s="53"/>
      <c r="V563" s="53"/>
      <c r="W563" s="53"/>
      <c r="X563" s="53"/>
      <c r="Y563" s="53"/>
    </row>
    <row r="564" spans="1:25" ht="12.75" customHeight="1" x14ac:dyDescent="0.3">
      <c r="A564" s="53"/>
      <c r="B564" s="53"/>
      <c r="C564" s="53"/>
      <c r="D564" s="53"/>
      <c r="E564" s="53"/>
      <c r="F564" s="53"/>
      <c r="G564" s="53"/>
      <c r="H564" s="53"/>
      <c r="I564" s="53"/>
      <c r="J564" s="53"/>
      <c r="K564" s="53"/>
      <c r="L564" s="53"/>
      <c r="M564" s="53"/>
      <c r="N564" s="53"/>
      <c r="O564" s="53"/>
      <c r="P564" s="53"/>
      <c r="Q564" s="53"/>
      <c r="R564" s="53"/>
      <c r="S564" s="53"/>
      <c r="T564" s="53"/>
      <c r="U564" s="53"/>
      <c r="V564" s="53"/>
      <c r="W564" s="53"/>
      <c r="X564" s="53"/>
      <c r="Y564" s="53"/>
    </row>
    <row r="565" spans="1:25" ht="12.75" customHeight="1" x14ac:dyDescent="0.3">
      <c r="A565" s="53"/>
      <c r="B565" s="53"/>
      <c r="C565" s="53"/>
      <c r="D565" s="53"/>
      <c r="E565" s="53"/>
      <c r="F565" s="53"/>
      <c r="G565" s="53"/>
      <c r="H565" s="53"/>
      <c r="I565" s="53"/>
      <c r="J565" s="53"/>
      <c r="K565" s="53"/>
      <c r="L565" s="53"/>
      <c r="M565" s="53"/>
      <c r="N565" s="53"/>
      <c r="O565" s="53"/>
      <c r="P565" s="53"/>
      <c r="Q565" s="53"/>
      <c r="R565" s="53"/>
      <c r="S565" s="53"/>
      <c r="T565" s="53"/>
      <c r="U565" s="53"/>
      <c r="V565" s="53"/>
      <c r="W565" s="53"/>
      <c r="X565" s="53"/>
      <c r="Y565" s="53"/>
    </row>
    <row r="566" spans="1:25" ht="12.75" customHeight="1" x14ac:dyDescent="0.3">
      <c r="A566" s="53"/>
      <c r="B566" s="53"/>
      <c r="C566" s="53"/>
      <c r="D566" s="53"/>
      <c r="E566" s="53"/>
      <c r="F566" s="53"/>
      <c r="G566" s="53"/>
      <c r="H566" s="53"/>
      <c r="I566" s="53"/>
      <c r="J566" s="53"/>
      <c r="K566" s="53"/>
      <c r="L566" s="53"/>
      <c r="M566" s="53"/>
      <c r="N566" s="53"/>
      <c r="O566" s="53"/>
      <c r="P566" s="53"/>
      <c r="Q566" s="53"/>
      <c r="R566" s="53"/>
      <c r="S566" s="53"/>
      <c r="T566" s="53"/>
      <c r="U566" s="53"/>
      <c r="V566" s="53"/>
      <c r="W566" s="53"/>
      <c r="X566" s="53"/>
      <c r="Y566" s="53"/>
    </row>
    <row r="567" spans="1:25" ht="12.75" customHeight="1" x14ac:dyDescent="0.3">
      <c r="A567" s="53"/>
      <c r="B567" s="53"/>
      <c r="C567" s="53"/>
      <c r="D567" s="53"/>
      <c r="E567" s="53"/>
      <c r="F567" s="53"/>
      <c r="G567" s="53"/>
      <c r="H567" s="53"/>
      <c r="I567" s="53"/>
      <c r="J567" s="53"/>
      <c r="K567" s="53"/>
      <c r="L567" s="53"/>
      <c r="M567" s="53"/>
      <c r="N567" s="53"/>
      <c r="O567" s="53"/>
      <c r="P567" s="53"/>
      <c r="Q567" s="53"/>
      <c r="R567" s="53"/>
      <c r="S567" s="53"/>
      <c r="T567" s="53"/>
      <c r="U567" s="53"/>
      <c r="V567" s="53"/>
      <c r="W567" s="53"/>
      <c r="X567" s="53"/>
      <c r="Y567" s="53"/>
    </row>
    <row r="568" spans="1:25" ht="12.75" customHeight="1" x14ac:dyDescent="0.3">
      <c r="A568" s="53"/>
      <c r="B568" s="53"/>
      <c r="C568" s="53"/>
      <c r="D568" s="53"/>
      <c r="E568" s="53"/>
      <c r="F568" s="53"/>
      <c r="G568" s="53"/>
      <c r="H568" s="53"/>
      <c r="I568" s="53"/>
      <c r="J568" s="53"/>
      <c r="K568" s="53"/>
      <c r="L568" s="53"/>
      <c r="M568" s="53"/>
      <c r="N568" s="53"/>
      <c r="O568" s="53"/>
      <c r="P568" s="53"/>
      <c r="Q568" s="53"/>
      <c r="R568" s="53"/>
      <c r="S568" s="53"/>
      <c r="T568" s="53"/>
      <c r="U568" s="53"/>
      <c r="V568" s="53"/>
      <c r="W568" s="53"/>
      <c r="X568" s="53"/>
      <c r="Y568" s="53"/>
    </row>
    <row r="569" spans="1:25" ht="12.75" customHeight="1" x14ac:dyDescent="0.3">
      <c r="A569" s="53"/>
      <c r="B569" s="53"/>
      <c r="C569" s="53"/>
      <c r="D569" s="53"/>
      <c r="E569" s="53"/>
      <c r="F569" s="53"/>
      <c r="G569" s="53"/>
      <c r="H569" s="53"/>
      <c r="I569" s="53"/>
      <c r="J569" s="53"/>
      <c r="K569" s="53"/>
      <c r="L569" s="53"/>
      <c r="M569" s="53"/>
      <c r="N569" s="53"/>
      <c r="O569" s="53"/>
      <c r="P569" s="53"/>
      <c r="Q569" s="53"/>
      <c r="R569" s="53"/>
      <c r="S569" s="53"/>
      <c r="T569" s="53"/>
      <c r="U569" s="53"/>
      <c r="V569" s="53"/>
      <c r="W569" s="53"/>
      <c r="X569" s="53"/>
      <c r="Y569" s="53"/>
    </row>
    <row r="570" spans="1:25" ht="12.75" customHeight="1" x14ac:dyDescent="0.3">
      <c r="A570" s="53"/>
      <c r="B570" s="53"/>
      <c r="C570" s="53"/>
      <c r="D570" s="53"/>
      <c r="E570" s="53"/>
      <c r="F570" s="53"/>
      <c r="G570" s="53"/>
      <c r="H570" s="53"/>
      <c r="I570" s="53"/>
      <c r="J570" s="53"/>
      <c r="K570" s="53"/>
      <c r="L570" s="53"/>
      <c r="M570" s="53"/>
      <c r="N570" s="53"/>
      <c r="O570" s="53"/>
      <c r="P570" s="53"/>
      <c r="Q570" s="53"/>
      <c r="R570" s="53"/>
      <c r="S570" s="53"/>
      <c r="T570" s="53"/>
      <c r="U570" s="53"/>
      <c r="V570" s="53"/>
      <c r="W570" s="53"/>
      <c r="X570" s="53"/>
      <c r="Y570" s="53"/>
    </row>
    <row r="571" spans="1:25" ht="12.75" customHeight="1" x14ac:dyDescent="0.3">
      <c r="A571" s="53"/>
      <c r="B571" s="53"/>
      <c r="C571" s="53"/>
      <c r="D571" s="53"/>
      <c r="E571" s="53"/>
      <c r="F571" s="53"/>
      <c r="G571" s="53"/>
      <c r="H571" s="53"/>
      <c r="I571" s="53"/>
      <c r="J571" s="53"/>
      <c r="K571" s="53"/>
      <c r="L571" s="53"/>
      <c r="M571" s="53"/>
      <c r="N571" s="53"/>
      <c r="O571" s="53"/>
      <c r="P571" s="53"/>
      <c r="Q571" s="53"/>
      <c r="R571" s="53"/>
      <c r="S571" s="53"/>
      <c r="T571" s="53"/>
      <c r="U571" s="53"/>
      <c r="V571" s="53"/>
      <c r="W571" s="53"/>
      <c r="X571" s="53"/>
      <c r="Y571" s="53"/>
    </row>
    <row r="572" spans="1:25" ht="12.75" customHeight="1" x14ac:dyDescent="0.3">
      <c r="A572" s="53"/>
      <c r="B572" s="53"/>
      <c r="C572" s="53"/>
      <c r="D572" s="53"/>
      <c r="E572" s="53"/>
      <c r="F572" s="53"/>
      <c r="G572" s="53"/>
      <c r="H572" s="53"/>
      <c r="I572" s="53"/>
      <c r="J572" s="53"/>
      <c r="K572" s="53"/>
      <c r="L572" s="53"/>
      <c r="M572" s="53"/>
      <c r="N572" s="53"/>
      <c r="O572" s="53"/>
      <c r="P572" s="53"/>
      <c r="Q572" s="53"/>
      <c r="R572" s="53"/>
      <c r="S572" s="53"/>
      <c r="T572" s="53"/>
      <c r="U572" s="53"/>
      <c r="V572" s="53"/>
      <c r="W572" s="53"/>
      <c r="X572" s="53"/>
      <c r="Y572" s="53"/>
    </row>
    <row r="573" spans="1:25" ht="12.75" customHeight="1" x14ac:dyDescent="0.3">
      <c r="A573" s="53"/>
      <c r="B573" s="53"/>
      <c r="C573" s="53"/>
      <c r="D573" s="53"/>
      <c r="E573" s="53"/>
      <c r="F573" s="53"/>
      <c r="G573" s="53"/>
      <c r="H573" s="53"/>
      <c r="I573" s="53"/>
      <c r="J573" s="53"/>
      <c r="K573" s="53"/>
      <c r="L573" s="53"/>
      <c r="M573" s="53"/>
      <c r="N573" s="53"/>
      <c r="O573" s="53"/>
      <c r="P573" s="53"/>
      <c r="Q573" s="53"/>
      <c r="R573" s="53"/>
      <c r="S573" s="53"/>
      <c r="T573" s="53"/>
      <c r="U573" s="53"/>
      <c r="V573" s="53"/>
      <c r="W573" s="53"/>
      <c r="X573" s="53"/>
      <c r="Y573" s="53"/>
    </row>
    <row r="574" spans="1:25" ht="12.75" customHeight="1" x14ac:dyDescent="0.3">
      <c r="A574" s="53"/>
      <c r="B574" s="53"/>
      <c r="C574" s="53"/>
      <c r="D574" s="53"/>
      <c r="E574" s="53"/>
      <c r="F574" s="53"/>
      <c r="G574" s="53"/>
      <c r="H574" s="53"/>
      <c r="I574" s="53"/>
      <c r="J574" s="53"/>
      <c r="K574" s="53"/>
      <c r="L574" s="53"/>
      <c r="M574" s="53"/>
      <c r="N574" s="53"/>
      <c r="O574" s="53"/>
      <c r="P574" s="53"/>
      <c r="Q574" s="53"/>
      <c r="R574" s="53"/>
      <c r="S574" s="53"/>
      <c r="T574" s="53"/>
      <c r="U574" s="53"/>
      <c r="V574" s="53"/>
      <c r="W574" s="53"/>
      <c r="X574" s="53"/>
      <c r="Y574" s="53"/>
    </row>
    <row r="575" spans="1:25" ht="12.75" customHeight="1" x14ac:dyDescent="0.3">
      <c r="A575" s="53"/>
      <c r="B575" s="53"/>
      <c r="C575" s="53"/>
      <c r="D575" s="53"/>
      <c r="E575" s="53"/>
      <c r="F575" s="53"/>
      <c r="G575" s="53"/>
      <c r="H575" s="53"/>
      <c r="I575" s="53"/>
      <c r="J575" s="53"/>
      <c r="K575" s="53"/>
      <c r="L575" s="53"/>
      <c r="M575" s="53"/>
      <c r="N575" s="53"/>
      <c r="O575" s="53"/>
      <c r="P575" s="53"/>
      <c r="Q575" s="53"/>
      <c r="R575" s="53"/>
      <c r="S575" s="53"/>
      <c r="T575" s="53"/>
      <c r="U575" s="53"/>
      <c r="V575" s="53"/>
      <c r="W575" s="53"/>
      <c r="X575" s="53"/>
      <c r="Y575" s="53"/>
    </row>
    <row r="576" spans="1:25" ht="12.75" customHeight="1" x14ac:dyDescent="0.3">
      <c r="A576" s="53"/>
      <c r="B576" s="53"/>
      <c r="C576" s="53"/>
      <c r="D576" s="53"/>
      <c r="E576" s="53"/>
      <c r="F576" s="53"/>
      <c r="G576" s="53"/>
      <c r="H576" s="53"/>
      <c r="I576" s="53"/>
      <c r="J576" s="53"/>
      <c r="K576" s="53"/>
      <c r="L576" s="53"/>
      <c r="M576" s="53"/>
      <c r="N576" s="53"/>
      <c r="O576" s="53"/>
      <c r="P576" s="53"/>
      <c r="Q576" s="53"/>
      <c r="R576" s="53"/>
      <c r="S576" s="53"/>
      <c r="T576" s="53"/>
      <c r="U576" s="53"/>
      <c r="V576" s="53"/>
      <c r="W576" s="53"/>
      <c r="X576" s="53"/>
      <c r="Y576" s="53"/>
    </row>
    <row r="577" spans="1:25" ht="12.75" customHeight="1" x14ac:dyDescent="0.3">
      <c r="A577" s="53"/>
      <c r="B577" s="53"/>
      <c r="C577" s="53"/>
      <c r="D577" s="53"/>
      <c r="E577" s="53"/>
      <c r="F577" s="53"/>
      <c r="G577" s="53"/>
      <c r="H577" s="53"/>
      <c r="I577" s="53"/>
      <c r="J577" s="53"/>
      <c r="K577" s="53"/>
      <c r="L577" s="53"/>
      <c r="M577" s="53"/>
      <c r="N577" s="53"/>
      <c r="O577" s="53"/>
      <c r="P577" s="53"/>
      <c r="Q577" s="53"/>
      <c r="R577" s="53"/>
      <c r="S577" s="53"/>
      <c r="T577" s="53"/>
      <c r="U577" s="53"/>
      <c r="V577" s="53"/>
      <c r="W577" s="53"/>
      <c r="X577" s="53"/>
      <c r="Y577" s="53"/>
    </row>
    <row r="578" spans="1:25" ht="12.75" customHeight="1" x14ac:dyDescent="0.3">
      <c r="A578" s="53"/>
      <c r="B578" s="53"/>
      <c r="C578" s="53"/>
      <c r="D578" s="53"/>
      <c r="E578" s="53"/>
      <c r="F578" s="53"/>
      <c r="G578" s="53"/>
      <c r="H578" s="53"/>
      <c r="I578" s="53"/>
      <c r="J578" s="53"/>
      <c r="K578" s="53"/>
      <c r="L578" s="53"/>
      <c r="M578" s="53"/>
      <c r="N578" s="53"/>
      <c r="O578" s="53"/>
      <c r="P578" s="53"/>
      <c r="Q578" s="53"/>
      <c r="R578" s="53"/>
      <c r="S578" s="53"/>
      <c r="T578" s="53"/>
      <c r="U578" s="53"/>
      <c r="V578" s="53"/>
      <c r="W578" s="53"/>
      <c r="X578" s="53"/>
      <c r="Y578" s="53"/>
    </row>
    <row r="579" spans="1:25" ht="12.75" customHeight="1" x14ac:dyDescent="0.3">
      <c r="A579" s="53"/>
      <c r="B579" s="53"/>
      <c r="C579" s="53"/>
      <c r="D579" s="53"/>
      <c r="E579" s="53"/>
      <c r="F579" s="53"/>
      <c r="G579" s="53"/>
      <c r="H579" s="53"/>
      <c r="I579" s="53"/>
      <c r="J579" s="53"/>
      <c r="K579" s="53"/>
      <c r="L579" s="53"/>
      <c r="M579" s="53"/>
      <c r="N579" s="53"/>
      <c r="O579" s="53"/>
      <c r="P579" s="53"/>
      <c r="Q579" s="53"/>
      <c r="R579" s="53"/>
      <c r="S579" s="53"/>
      <c r="T579" s="53"/>
      <c r="U579" s="53"/>
      <c r="V579" s="53"/>
      <c r="W579" s="53"/>
      <c r="X579" s="53"/>
      <c r="Y579" s="53"/>
    </row>
    <row r="580" spans="1:25" ht="12.75" customHeight="1" x14ac:dyDescent="0.3">
      <c r="A580" s="53"/>
      <c r="B580" s="53"/>
      <c r="C580" s="53"/>
      <c r="D580" s="53"/>
      <c r="E580" s="53"/>
      <c r="F580" s="53"/>
      <c r="G580" s="53"/>
      <c r="H580" s="53"/>
      <c r="I580" s="53"/>
      <c r="J580" s="53"/>
      <c r="K580" s="53"/>
      <c r="L580" s="53"/>
      <c r="M580" s="53"/>
      <c r="N580" s="53"/>
      <c r="O580" s="53"/>
      <c r="P580" s="53"/>
      <c r="Q580" s="53"/>
      <c r="R580" s="53"/>
      <c r="S580" s="53"/>
      <c r="T580" s="53"/>
      <c r="U580" s="53"/>
      <c r="V580" s="53"/>
      <c r="W580" s="53"/>
      <c r="X580" s="53"/>
      <c r="Y580" s="53"/>
    </row>
    <row r="581" spans="1:25" ht="12.75" customHeight="1" x14ac:dyDescent="0.3">
      <c r="A581" s="53"/>
      <c r="B581" s="53"/>
      <c r="C581" s="53"/>
      <c r="D581" s="53"/>
      <c r="E581" s="53"/>
      <c r="F581" s="53"/>
      <c r="G581" s="53"/>
      <c r="H581" s="53"/>
      <c r="I581" s="53"/>
      <c r="J581" s="53"/>
      <c r="K581" s="53"/>
      <c r="L581" s="53"/>
      <c r="M581" s="53"/>
      <c r="N581" s="53"/>
      <c r="O581" s="53"/>
      <c r="P581" s="53"/>
      <c r="Q581" s="53"/>
      <c r="R581" s="53"/>
      <c r="S581" s="53"/>
      <c r="T581" s="53"/>
      <c r="U581" s="53"/>
      <c r="V581" s="53"/>
      <c r="W581" s="53"/>
      <c r="X581" s="53"/>
      <c r="Y581" s="53"/>
    </row>
    <row r="582" spans="1:25" ht="12.75" customHeight="1" x14ac:dyDescent="0.3">
      <c r="A582" s="53"/>
      <c r="B582" s="53"/>
      <c r="C582" s="53"/>
      <c r="D582" s="53"/>
      <c r="E582" s="53"/>
      <c r="F582" s="53"/>
      <c r="G582" s="53"/>
      <c r="H582" s="53"/>
      <c r="I582" s="53"/>
      <c r="J582" s="53"/>
      <c r="K582" s="53"/>
      <c r="L582" s="53"/>
      <c r="M582" s="53"/>
      <c r="N582" s="53"/>
      <c r="O582" s="53"/>
      <c r="P582" s="53"/>
      <c r="Q582" s="53"/>
      <c r="R582" s="53"/>
      <c r="S582" s="53"/>
      <c r="T582" s="53"/>
      <c r="U582" s="53"/>
      <c r="V582" s="53"/>
      <c r="W582" s="53"/>
      <c r="X582" s="53"/>
      <c r="Y582" s="53"/>
    </row>
    <row r="583" spans="1:25" ht="12.75" customHeight="1" x14ac:dyDescent="0.3">
      <c r="A583" s="53"/>
      <c r="B583" s="53"/>
      <c r="C583" s="53"/>
      <c r="D583" s="53"/>
      <c r="E583" s="53"/>
      <c r="F583" s="53"/>
      <c r="G583" s="53"/>
      <c r="H583" s="53"/>
      <c r="I583" s="53"/>
      <c r="J583" s="53"/>
      <c r="K583" s="53"/>
      <c r="L583" s="53"/>
      <c r="M583" s="53"/>
      <c r="N583" s="53"/>
      <c r="O583" s="53"/>
      <c r="P583" s="53"/>
      <c r="Q583" s="53"/>
      <c r="R583" s="53"/>
      <c r="S583" s="53"/>
      <c r="T583" s="53"/>
      <c r="U583" s="53"/>
      <c r="V583" s="53"/>
      <c r="W583" s="53"/>
      <c r="X583" s="53"/>
      <c r="Y583" s="53"/>
    </row>
    <row r="584" spans="1:25" ht="12.75" customHeight="1" x14ac:dyDescent="0.3">
      <c r="A584" s="53"/>
      <c r="B584" s="53"/>
      <c r="C584" s="53"/>
      <c r="D584" s="53"/>
      <c r="E584" s="53"/>
      <c r="F584" s="53"/>
      <c r="G584" s="53"/>
      <c r="H584" s="53"/>
      <c r="I584" s="53"/>
      <c r="J584" s="53"/>
      <c r="K584" s="53"/>
      <c r="L584" s="53"/>
      <c r="M584" s="53"/>
      <c r="N584" s="53"/>
      <c r="O584" s="53"/>
      <c r="P584" s="53"/>
      <c r="Q584" s="53"/>
      <c r="R584" s="53"/>
      <c r="S584" s="53"/>
      <c r="T584" s="53"/>
      <c r="U584" s="53"/>
      <c r="V584" s="53"/>
      <c r="W584" s="53"/>
      <c r="X584" s="53"/>
      <c r="Y584" s="53"/>
    </row>
    <row r="585" spans="1:25" ht="12.75" customHeight="1" x14ac:dyDescent="0.3">
      <c r="A585" s="53"/>
      <c r="B585" s="53"/>
      <c r="C585" s="53"/>
      <c r="D585" s="53"/>
      <c r="E585" s="53"/>
      <c r="F585" s="53"/>
      <c r="G585" s="53"/>
      <c r="H585" s="53"/>
      <c r="I585" s="53"/>
      <c r="J585" s="53"/>
      <c r="K585" s="53"/>
      <c r="L585" s="53"/>
      <c r="M585" s="53"/>
      <c r="N585" s="53"/>
      <c r="O585" s="53"/>
      <c r="P585" s="53"/>
      <c r="Q585" s="53"/>
      <c r="R585" s="53"/>
      <c r="S585" s="53"/>
      <c r="T585" s="53"/>
      <c r="U585" s="53"/>
      <c r="V585" s="53"/>
      <c r="W585" s="53"/>
      <c r="X585" s="53"/>
      <c r="Y585" s="53"/>
    </row>
    <row r="586" spans="1:25" ht="12.75" customHeight="1" x14ac:dyDescent="0.3">
      <c r="A586" s="53"/>
      <c r="B586" s="53"/>
      <c r="C586" s="53"/>
      <c r="D586" s="53"/>
      <c r="E586" s="53"/>
      <c r="F586" s="53"/>
      <c r="G586" s="53"/>
      <c r="H586" s="53"/>
      <c r="I586" s="53"/>
      <c r="J586" s="53"/>
      <c r="K586" s="53"/>
      <c r="L586" s="53"/>
      <c r="M586" s="53"/>
      <c r="N586" s="53"/>
      <c r="O586" s="53"/>
      <c r="P586" s="53"/>
      <c r="Q586" s="53"/>
      <c r="R586" s="53"/>
      <c r="S586" s="53"/>
      <c r="T586" s="53"/>
      <c r="U586" s="53"/>
      <c r="V586" s="53"/>
      <c r="W586" s="53"/>
      <c r="X586" s="53"/>
      <c r="Y586" s="53"/>
    </row>
    <row r="587" spans="1:25" ht="12.75" customHeight="1" x14ac:dyDescent="0.3">
      <c r="A587" s="53"/>
      <c r="B587" s="53"/>
      <c r="C587" s="53"/>
      <c r="D587" s="53"/>
      <c r="E587" s="53"/>
      <c r="F587" s="53"/>
      <c r="G587" s="53"/>
      <c r="H587" s="53"/>
      <c r="I587" s="53"/>
      <c r="J587" s="53"/>
      <c r="K587" s="53"/>
      <c r="L587" s="53"/>
      <c r="M587" s="53"/>
      <c r="N587" s="53"/>
      <c r="O587" s="53"/>
      <c r="P587" s="53"/>
      <c r="Q587" s="53"/>
      <c r="R587" s="53"/>
      <c r="S587" s="53"/>
      <c r="T587" s="53"/>
      <c r="U587" s="53"/>
      <c r="V587" s="53"/>
      <c r="W587" s="53"/>
      <c r="X587" s="53"/>
      <c r="Y587" s="53"/>
    </row>
    <row r="588" spans="1:25" ht="12.75" customHeight="1" x14ac:dyDescent="0.3">
      <c r="A588" s="53"/>
      <c r="B588" s="53"/>
      <c r="C588" s="53"/>
      <c r="D588" s="53"/>
      <c r="E588" s="53"/>
      <c r="F588" s="53"/>
      <c r="G588" s="53"/>
      <c r="H588" s="53"/>
      <c r="I588" s="53"/>
      <c r="J588" s="53"/>
      <c r="K588" s="53"/>
      <c r="L588" s="53"/>
      <c r="M588" s="53"/>
      <c r="N588" s="53"/>
      <c r="O588" s="53"/>
      <c r="P588" s="53"/>
      <c r="Q588" s="53"/>
      <c r="R588" s="53"/>
      <c r="S588" s="53"/>
      <c r="T588" s="53"/>
      <c r="U588" s="53"/>
      <c r="V588" s="53"/>
      <c r="W588" s="53"/>
      <c r="X588" s="53"/>
      <c r="Y588" s="53"/>
    </row>
    <row r="589" spans="1:25" ht="12.75" customHeight="1" x14ac:dyDescent="0.3">
      <c r="A589" s="53"/>
      <c r="B589" s="53"/>
      <c r="C589" s="53"/>
      <c r="D589" s="53"/>
      <c r="E589" s="53"/>
      <c r="F589" s="53"/>
      <c r="G589" s="53"/>
      <c r="H589" s="53"/>
      <c r="I589" s="53"/>
      <c r="J589" s="53"/>
      <c r="K589" s="53"/>
      <c r="L589" s="53"/>
      <c r="M589" s="53"/>
      <c r="N589" s="53"/>
      <c r="O589" s="53"/>
      <c r="P589" s="53"/>
      <c r="Q589" s="53"/>
      <c r="R589" s="53"/>
      <c r="S589" s="53"/>
      <c r="T589" s="53"/>
      <c r="U589" s="53"/>
      <c r="V589" s="53"/>
      <c r="W589" s="53"/>
      <c r="X589" s="53"/>
      <c r="Y589" s="53"/>
    </row>
    <row r="590" spans="1:25" ht="12.75" customHeight="1" x14ac:dyDescent="0.3">
      <c r="A590" s="53"/>
      <c r="B590" s="53"/>
      <c r="C590" s="53"/>
      <c r="D590" s="53"/>
      <c r="E590" s="53"/>
      <c r="F590" s="53"/>
      <c r="G590" s="53"/>
      <c r="H590" s="53"/>
      <c r="I590" s="53"/>
      <c r="J590" s="53"/>
      <c r="K590" s="53"/>
      <c r="L590" s="53"/>
      <c r="M590" s="53"/>
      <c r="N590" s="53"/>
      <c r="O590" s="53"/>
      <c r="P590" s="53"/>
      <c r="Q590" s="53"/>
      <c r="R590" s="53"/>
      <c r="S590" s="53"/>
      <c r="T590" s="53"/>
      <c r="U590" s="53"/>
      <c r="V590" s="53"/>
      <c r="W590" s="53"/>
      <c r="X590" s="53"/>
      <c r="Y590" s="53"/>
    </row>
    <row r="591" spans="1:25" ht="12.75" customHeight="1" x14ac:dyDescent="0.3">
      <c r="A591" s="53"/>
      <c r="B591" s="53"/>
      <c r="C591" s="53"/>
      <c r="D591" s="53"/>
      <c r="E591" s="53"/>
      <c r="F591" s="53"/>
      <c r="G591" s="53"/>
      <c r="H591" s="53"/>
      <c r="I591" s="53"/>
      <c r="J591" s="53"/>
      <c r="K591" s="53"/>
      <c r="L591" s="53"/>
      <c r="M591" s="53"/>
      <c r="N591" s="53"/>
      <c r="O591" s="53"/>
      <c r="P591" s="53"/>
      <c r="Q591" s="53"/>
      <c r="R591" s="53"/>
      <c r="S591" s="53"/>
      <c r="T591" s="53"/>
      <c r="U591" s="53"/>
      <c r="V591" s="53"/>
      <c r="W591" s="53"/>
      <c r="X591" s="53"/>
      <c r="Y591" s="53"/>
    </row>
    <row r="592" spans="1:25" ht="12.75" customHeight="1" x14ac:dyDescent="0.3">
      <c r="A592" s="53"/>
      <c r="B592" s="53"/>
      <c r="C592" s="53"/>
      <c r="D592" s="53"/>
      <c r="E592" s="53"/>
      <c r="F592" s="53"/>
      <c r="G592" s="53"/>
      <c r="H592" s="53"/>
      <c r="I592" s="53"/>
      <c r="J592" s="53"/>
      <c r="K592" s="53"/>
      <c r="L592" s="53"/>
      <c r="M592" s="53"/>
      <c r="N592" s="53"/>
      <c r="O592" s="53"/>
      <c r="P592" s="53"/>
      <c r="Q592" s="53"/>
      <c r="R592" s="53"/>
      <c r="S592" s="53"/>
      <c r="T592" s="53"/>
      <c r="U592" s="53"/>
      <c r="V592" s="53"/>
      <c r="W592" s="53"/>
      <c r="X592" s="53"/>
      <c r="Y592" s="53"/>
    </row>
    <row r="593" spans="1:25" ht="12.75" customHeight="1" x14ac:dyDescent="0.3">
      <c r="A593" s="53"/>
      <c r="B593" s="53"/>
      <c r="C593" s="53"/>
      <c r="D593" s="53"/>
      <c r="E593" s="53"/>
      <c r="F593" s="53"/>
      <c r="G593" s="53"/>
      <c r="H593" s="53"/>
      <c r="I593" s="53"/>
      <c r="J593" s="53"/>
      <c r="K593" s="53"/>
      <c r="L593" s="53"/>
      <c r="M593" s="53"/>
      <c r="N593" s="53"/>
      <c r="O593" s="53"/>
      <c r="P593" s="53"/>
      <c r="Q593" s="53"/>
      <c r="R593" s="53"/>
      <c r="S593" s="53"/>
      <c r="T593" s="53"/>
      <c r="U593" s="53"/>
      <c r="V593" s="53"/>
      <c r="W593" s="53"/>
      <c r="X593" s="53"/>
      <c r="Y593" s="53"/>
    </row>
    <row r="594" spans="1:25" ht="12.75" customHeight="1" x14ac:dyDescent="0.3">
      <c r="A594" s="53"/>
      <c r="B594" s="53"/>
      <c r="C594" s="53"/>
      <c r="D594" s="53"/>
      <c r="E594" s="53"/>
      <c r="F594" s="53"/>
      <c r="G594" s="53"/>
      <c r="H594" s="53"/>
      <c r="I594" s="53"/>
      <c r="J594" s="53"/>
      <c r="K594" s="53"/>
      <c r="L594" s="53"/>
      <c r="M594" s="53"/>
      <c r="N594" s="53"/>
      <c r="O594" s="53"/>
      <c r="P594" s="53"/>
      <c r="Q594" s="53"/>
      <c r="R594" s="53"/>
      <c r="S594" s="53"/>
      <c r="T594" s="53"/>
      <c r="U594" s="53"/>
      <c r="V594" s="53"/>
      <c r="W594" s="53"/>
      <c r="X594" s="53"/>
      <c r="Y594" s="53"/>
    </row>
    <row r="595" spans="1:25" ht="12.75" customHeight="1" x14ac:dyDescent="0.3">
      <c r="A595" s="53"/>
      <c r="B595" s="53"/>
      <c r="C595" s="53"/>
      <c r="D595" s="53"/>
      <c r="E595" s="53"/>
      <c r="F595" s="53"/>
      <c r="G595" s="53"/>
      <c r="H595" s="53"/>
      <c r="I595" s="53"/>
      <c r="J595" s="53"/>
      <c r="K595" s="53"/>
      <c r="L595" s="53"/>
      <c r="M595" s="53"/>
      <c r="N595" s="53"/>
      <c r="O595" s="53"/>
      <c r="P595" s="53"/>
      <c r="Q595" s="53"/>
      <c r="R595" s="53"/>
      <c r="S595" s="53"/>
      <c r="T595" s="53"/>
      <c r="U595" s="53"/>
      <c r="V595" s="53"/>
      <c r="W595" s="53"/>
      <c r="X595" s="53"/>
      <c r="Y595" s="53"/>
    </row>
    <row r="596" spans="1:25" ht="12.75" customHeight="1" x14ac:dyDescent="0.3">
      <c r="A596" s="53"/>
      <c r="B596" s="53"/>
      <c r="C596" s="53"/>
      <c r="D596" s="53"/>
      <c r="E596" s="53"/>
      <c r="F596" s="53"/>
      <c r="G596" s="53"/>
      <c r="H596" s="53"/>
      <c r="I596" s="53"/>
      <c r="J596" s="53"/>
      <c r="K596" s="53"/>
      <c r="L596" s="53"/>
      <c r="M596" s="53"/>
      <c r="N596" s="53"/>
      <c r="O596" s="53"/>
      <c r="P596" s="53"/>
      <c r="Q596" s="53"/>
      <c r="R596" s="53"/>
      <c r="S596" s="53"/>
      <c r="T596" s="53"/>
      <c r="U596" s="53"/>
      <c r="V596" s="53"/>
      <c r="W596" s="53"/>
      <c r="X596" s="53"/>
      <c r="Y596" s="53"/>
    </row>
    <row r="597" spans="1:25" ht="12.75" customHeight="1" x14ac:dyDescent="0.3">
      <c r="A597" s="53"/>
      <c r="B597" s="53"/>
      <c r="C597" s="53"/>
      <c r="D597" s="53"/>
      <c r="E597" s="53"/>
      <c r="F597" s="53"/>
      <c r="G597" s="53"/>
      <c r="H597" s="53"/>
      <c r="I597" s="53"/>
      <c r="J597" s="53"/>
      <c r="K597" s="53"/>
      <c r="L597" s="53"/>
      <c r="M597" s="53"/>
      <c r="N597" s="53"/>
      <c r="O597" s="53"/>
      <c r="P597" s="53"/>
      <c r="Q597" s="53"/>
      <c r="R597" s="53"/>
      <c r="S597" s="53"/>
      <c r="T597" s="53"/>
      <c r="U597" s="53"/>
      <c r="V597" s="53"/>
      <c r="W597" s="53"/>
      <c r="X597" s="53"/>
      <c r="Y597" s="53"/>
    </row>
    <row r="598" spans="1:25" ht="12.75" customHeight="1" x14ac:dyDescent="0.3">
      <c r="A598" s="53"/>
      <c r="B598" s="53"/>
      <c r="C598" s="53"/>
      <c r="D598" s="53"/>
      <c r="E598" s="53"/>
      <c r="F598" s="53"/>
      <c r="G598" s="53"/>
      <c r="H598" s="53"/>
      <c r="I598" s="53"/>
      <c r="J598" s="53"/>
      <c r="K598" s="53"/>
      <c r="L598" s="53"/>
      <c r="M598" s="53"/>
      <c r="N598" s="53"/>
      <c r="O598" s="53"/>
      <c r="P598" s="53"/>
      <c r="Q598" s="53"/>
      <c r="R598" s="53"/>
      <c r="S598" s="53"/>
      <c r="T598" s="53"/>
      <c r="U598" s="53"/>
      <c r="V598" s="53"/>
      <c r="W598" s="53"/>
      <c r="X598" s="53"/>
      <c r="Y598" s="53"/>
    </row>
    <row r="599" spans="1:25" ht="12.75" customHeight="1" x14ac:dyDescent="0.3">
      <c r="A599" s="53"/>
      <c r="B599" s="53"/>
      <c r="C599" s="53"/>
      <c r="D599" s="53"/>
      <c r="E599" s="53"/>
      <c r="F599" s="53"/>
      <c r="G599" s="53"/>
      <c r="H599" s="53"/>
      <c r="I599" s="53"/>
      <c r="J599" s="53"/>
      <c r="K599" s="53"/>
      <c r="L599" s="53"/>
      <c r="M599" s="53"/>
      <c r="N599" s="53"/>
      <c r="O599" s="53"/>
      <c r="P599" s="53"/>
      <c r="Q599" s="53"/>
      <c r="R599" s="53"/>
      <c r="S599" s="53"/>
      <c r="T599" s="53"/>
      <c r="U599" s="53"/>
      <c r="V599" s="53"/>
      <c r="W599" s="53"/>
      <c r="X599" s="53"/>
      <c r="Y599" s="53"/>
    </row>
    <row r="600" spans="1:25" ht="12.75" customHeight="1" x14ac:dyDescent="0.3">
      <c r="A600" s="53"/>
      <c r="B600" s="53"/>
      <c r="C600" s="53"/>
      <c r="D600" s="53"/>
      <c r="E600" s="53"/>
      <c r="F600" s="53"/>
      <c r="G600" s="53"/>
      <c r="H600" s="53"/>
      <c r="I600" s="53"/>
      <c r="J600" s="53"/>
      <c r="K600" s="53"/>
      <c r="L600" s="53"/>
      <c r="M600" s="53"/>
      <c r="N600" s="53"/>
      <c r="O600" s="53"/>
      <c r="P600" s="53"/>
      <c r="Q600" s="53"/>
      <c r="R600" s="53"/>
      <c r="S600" s="53"/>
      <c r="T600" s="53"/>
      <c r="U600" s="53"/>
      <c r="V600" s="53"/>
      <c r="W600" s="53"/>
      <c r="X600" s="53"/>
      <c r="Y600" s="53"/>
    </row>
    <row r="601" spans="1:25" ht="12.75" customHeight="1" x14ac:dyDescent="0.3">
      <c r="A601" s="53"/>
      <c r="B601" s="53"/>
      <c r="C601" s="53"/>
      <c r="D601" s="53"/>
      <c r="E601" s="53"/>
      <c r="F601" s="53"/>
      <c r="G601" s="53"/>
      <c r="H601" s="53"/>
      <c r="I601" s="53"/>
      <c r="J601" s="53"/>
      <c r="K601" s="53"/>
      <c r="L601" s="53"/>
      <c r="M601" s="53"/>
      <c r="N601" s="53"/>
      <c r="O601" s="53"/>
      <c r="P601" s="53"/>
      <c r="Q601" s="53"/>
      <c r="R601" s="53"/>
      <c r="S601" s="53"/>
      <c r="T601" s="53"/>
      <c r="U601" s="53"/>
      <c r="V601" s="53"/>
      <c r="W601" s="53"/>
      <c r="X601" s="53"/>
      <c r="Y601" s="53"/>
    </row>
    <row r="602" spans="1:25" ht="12.75" customHeight="1" x14ac:dyDescent="0.3">
      <c r="A602" s="53"/>
      <c r="B602" s="53"/>
      <c r="C602" s="53"/>
      <c r="D602" s="53"/>
      <c r="E602" s="53"/>
      <c r="F602" s="53"/>
      <c r="G602" s="53"/>
      <c r="H602" s="53"/>
      <c r="I602" s="53"/>
      <c r="J602" s="53"/>
      <c r="K602" s="53"/>
      <c r="L602" s="53"/>
      <c r="M602" s="53"/>
      <c r="N602" s="53"/>
      <c r="O602" s="53"/>
      <c r="P602" s="53"/>
      <c r="Q602" s="53"/>
      <c r="R602" s="53"/>
      <c r="S602" s="53"/>
      <c r="T602" s="53"/>
      <c r="U602" s="53"/>
      <c r="V602" s="53"/>
      <c r="W602" s="53"/>
      <c r="X602" s="53"/>
      <c r="Y602" s="53"/>
    </row>
    <row r="603" spans="1:25" ht="12.75" customHeight="1" x14ac:dyDescent="0.3">
      <c r="A603" s="53"/>
      <c r="B603" s="53"/>
      <c r="C603" s="53"/>
      <c r="D603" s="53"/>
      <c r="E603" s="53"/>
      <c r="F603" s="53"/>
      <c r="G603" s="53"/>
      <c r="H603" s="53"/>
      <c r="I603" s="53"/>
      <c r="J603" s="53"/>
      <c r="K603" s="53"/>
      <c r="L603" s="53"/>
      <c r="M603" s="53"/>
      <c r="N603" s="53"/>
      <c r="O603" s="53"/>
      <c r="P603" s="53"/>
      <c r="Q603" s="53"/>
      <c r="R603" s="53"/>
      <c r="S603" s="53"/>
      <c r="T603" s="53"/>
      <c r="U603" s="53"/>
      <c r="V603" s="53"/>
      <c r="W603" s="53"/>
      <c r="X603" s="53"/>
      <c r="Y603" s="53"/>
    </row>
    <row r="604" spans="1:25" ht="12.75" customHeight="1" x14ac:dyDescent="0.3">
      <c r="A604" s="53"/>
      <c r="B604" s="53"/>
      <c r="C604" s="53"/>
      <c r="D604" s="53"/>
      <c r="E604" s="53"/>
      <c r="F604" s="53"/>
      <c r="G604" s="53"/>
      <c r="H604" s="53"/>
      <c r="I604" s="53"/>
      <c r="J604" s="53"/>
      <c r="K604" s="53"/>
      <c r="L604" s="53"/>
      <c r="M604" s="53"/>
      <c r="N604" s="53"/>
      <c r="O604" s="53"/>
      <c r="P604" s="53"/>
      <c r="Q604" s="53"/>
      <c r="R604" s="53"/>
      <c r="S604" s="53"/>
      <c r="T604" s="53"/>
      <c r="U604" s="53"/>
      <c r="V604" s="53"/>
      <c r="W604" s="53"/>
      <c r="X604" s="53"/>
      <c r="Y604" s="53"/>
    </row>
    <row r="605" spans="1:25" ht="12.75" customHeight="1" x14ac:dyDescent="0.3">
      <c r="A605" s="53"/>
      <c r="B605" s="53"/>
      <c r="C605" s="53"/>
      <c r="D605" s="53"/>
      <c r="E605" s="53"/>
      <c r="F605" s="53"/>
      <c r="G605" s="53"/>
      <c r="H605" s="53"/>
      <c r="I605" s="53"/>
      <c r="J605" s="53"/>
      <c r="K605" s="53"/>
      <c r="L605" s="53"/>
      <c r="M605" s="53"/>
      <c r="N605" s="53"/>
      <c r="O605" s="53"/>
      <c r="P605" s="53"/>
      <c r="Q605" s="53"/>
      <c r="R605" s="53"/>
      <c r="S605" s="53"/>
      <c r="T605" s="53"/>
      <c r="U605" s="53"/>
      <c r="V605" s="53"/>
      <c r="W605" s="53"/>
      <c r="X605" s="53"/>
      <c r="Y605" s="53"/>
    </row>
    <row r="606" spans="1:25" ht="12.75" customHeight="1" x14ac:dyDescent="0.3">
      <c r="A606" s="53"/>
      <c r="B606" s="53"/>
      <c r="C606" s="53"/>
      <c r="D606" s="53"/>
      <c r="E606" s="53"/>
      <c r="F606" s="53"/>
      <c r="G606" s="53"/>
      <c r="H606" s="53"/>
      <c r="I606" s="53"/>
      <c r="J606" s="53"/>
      <c r="K606" s="53"/>
      <c r="L606" s="53"/>
      <c r="M606" s="53"/>
      <c r="N606" s="53"/>
      <c r="O606" s="53"/>
      <c r="P606" s="53"/>
      <c r="Q606" s="53"/>
      <c r="R606" s="53"/>
      <c r="S606" s="53"/>
      <c r="T606" s="53"/>
      <c r="U606" s="53"/>
      <c r="V606" s="53"/>
      <c r="W606" s="53"/>
      <c r="X606" s="53"/>
      <c r="Y606" s="53"/>
    </row>
    <row r="607" spans="1:25" ht="12.75" customHeight="1" x14ac:dyDescent="0.3">
      <c r="A607" s="53"/>
      <c r="B607" s="53"/>
      <c r="C607" s="53"/>
      <c r="D607" s="53"/>
      <c r="E607" s="53"/>
      <c r="F607" s="53"/>
      <c r="G607" s="53"/>
      <c r="H607" s="53"/>
      <c r="I607" s="53"/>
      <c r="J607" s="53"/>
      <c r="K607" s="53"/>
      <c r="L607" s="53"/>
      <c r="M607" s="53"/>
      <c r="N607" s="53"/>
      <c r="O607" s="53"/>
      <c r="P607" s="53"/>
      <c r="Q607" s="53"/>
      <c r="R607" s="53"/>
      <c r="S607" s="53"/>
      <c r="T607" s="53"/>
      <c r="U607" s="53"/>
      <c r="V607" s="53"/>
      <c r="W607" s="53"/>
      <c r="X607" s="53"/>
      <c r="Y607" s="53"/>
    </row>
    <row r="608" spans="1:25" ht="12.75" customHeight="1" x14ac:dyDescent="0.3">
      <c r="A608" s="53"/>
      <c r="B608" s="53"/>
      <c r="C608" s="53"/>
      <c r="D608" s="53"/>
      <c r="E608" s="53"/>
      <c r="F608" s="53"/>
      <c r="G608" s="53"/>
      <c r="H608" s="53"/>
      <c r="I608" s="53"/>
      <c r="J608" s="53"/>
      <c r="K608" s="53"/>
      <c r="L608" s="53"/>
      <c r="M608" s="53"/>
      <c r="N608" s="53"/>
      <c r="O608" s="53"/>
      <c r="P608" s="53"/>
      <c r="Q608" s="53"/>
      <c r="R608" s="53"/>
      <c r="S608" s="53"/>
      <c r="T608" s="53"/>
      <c r="U608" s="53"/>
      <c r="V608" s="53"/>
      <c r="W608" s="53"/>
      <c r="X608" s="53"/>
      <c r="Y608" s="53"/>
    </row>
    <row r="609" spans="1:25" ht="12.75" customHeight="1" x14ac:dyDescent="0.3">
      <c r="A609" s="53"/>
      <c r="B609" s="53"/>
      <c r="C609" s="53"/>
      <c r="D609" s="53"/>
      <c r="E609" s="53"/>
      <c r="F609" s="53"/>
      <c r="G609" s="53"/>
      <c r="H609" s="53"/>
      <c r="I609" s="53"/>
      <c r="J609" s="53"/>
      <c r="K609" s="53"/>
      <c r="L609" s="53"/>
      <c r="M609" s="53"/>
      <c r="N609" s="53"/>
      <c r="O609" s="53"/>
      <c r="P609" s="53"/>
      <c r="Q609" s="53"/>
      <c r="R609" s="53"/>
      <c r="S609" s="53"/>
      <c r="T609" s="53"/>
      <c r="U609" s="53"/>
      <c r="V609" s="53"/>
      <c r="W609" s="53"/>
      <c r="X609" s="53"/>
      <c r="Y609" s="53"/>
    </row>
    <row r="610" spans="1:25" ht="12.75" customHeight="1" x14ac:dyDescent="0.3">
      <c r="A610" s="53"/>
      <c r="B610" s="53"/>
      <c r="C610" s="53"/>
      <c r="D610" s="53"/>
      <c r="E610" s="53"/>
      <c r="F610" s="53"/>
      <c r="G610" s="53"/>
      <c r="H610" s="53"/>
      <c r="I610" s="53"/>
      <c r="J610" s="53"/>
      <c r="K610" s="53"/>
      <c r="L610" s="53"/>
      <c r="M610" s="53"/>
      <c r="N610" s="53"/>
      <c r="O610" s="53"/>
      <c r="P610" s="53"/>
      <c r="Q610" s="53"/>
      <c r="R610" s="53"/>
      <c r="S610" s="53"/>
      <c r="T610" s="53"/>
      <c r="U610" s="53"/>
      <c r="V610" s="53"/>
      <c r="W610" s="53"/>
      <c r="X610" s="53"/>
      <c r="Y610" s="53"/>
    </row>
    <row r="611" spans="1:25" ht="12.75" customHeight="1" x14ac:dyDescent="0.3">
      <c r="A611" s="53"/>
      <c r="B611" s="53"/>
      <c r="C611" s="53"/>
      <c r="D611" s="53"/>
      <c r="E611" s="53"/>
      <c r="F611" s="53"/>
      <c r="G611" s="53"/>
      <c r="H611" s="53"/>
      <c r="I611" s="53"/>
      <c r="J611" s="53"/>
      <c r="K611" s="53"/>
      <c r="L611" s="53"/>
      <c r="M611" s="53"/>
      <c r="N611" s="53"/>
      <c r="O611" s="53"/>
      <c r="P611" s="53"/>
      <c r="Q611" s="53"/>
      <c r="R611" s="53"/>
      <c r="S611" s="53"/>
      <c r="T611" s="53"/>
      <c r="U611" s="53"/>
      <c r="V611" s="53"/>
      <c r="W611" s="53"/>
      <c r="X611" s="53"/>
      <c r="Y611" s="53"/>
    </row>
    <row r="612" spans="1:25" ht="12.75" customHeight="1" x14ac:dyDescent="0.3">
      <c r="A612" s="53"/>
      <c r="B612" s="53"/>
      <c r="C612" s="53"/>
      <c r="D612" s="53"/>
      <c r="E612" s="53"/>
      <c r="F612" s="53"/>
      <c r="G612" s="53"/>
      <c r="H612" s="53"/>
      <c r="I612" s="53"/>
      <c r="J612" s="53"/>
      <c r="K612" s="53"/>
      <c r="L612" s="53"/>
      <c r="M612" s="53"/>
      <c r="N612" s="53"/>
      <c r="O612" s="53"/>
      <c r="P612" s="53"/>
      <c r="Q612" s="53"/>
      <c r="R612" s="53"/>
      <c r="S612" s="53"/>
      <c r="T612" s="53"/>
      <c r="U612" s="53"/>
      <c r="V612" s="53"/>
      <c r="W612" s="53"/>
      <c r="X612" s="53"/>
      <c r="Y612" s="53"/>
    </row>
    <row r="613" spans="1:25" ht="12.75" customHeight="1" x14ac:dyDescent="0.3">
      <c r="A613" s="53"/>
      <c r="B613" s="53"/>
      <c r="C613" s="53"/>
      <c r="D613" s="53"/>
      <c r="E613" s="53"/>
      <c r="F613" s="53"/>
      <c r="G613" s="53"/>
      <c r="H613" s="53"/>
      <c r="I613" s="53"/>
      <c r="J613" s="53"/>
      <c r="K613" s="53"/>
      <c r="L613" s="53"/>
      <c r="M613" s="53"/>
      <c r="N613" s="53"/>
      <c r="O613" s="53"/>
      <c r="P613" s="53"/>
      <c r="Q613" s="53"/>
      <c r="R613" s="53"/>
      <c r="S613" s="53"/>
      <c r="T613" s="53"/>
      <c r="U613" s="53"/>
      <c r="V613" s="53"/>
      <c r="W613" s="53"/>
      <c r="X613" s="53"/>
      <c r="Y613" s="53"/>
    </row>
    <row r="614" spans="1:25" ht="12.75" customHeight="1" x14ac:dyDescent="0.3">
      <c r="A614" s="53"/>
      <c r="B614" s="53"/>
      <c r="C614" s="53"/>
      <c r="D614" s="53"/>
      <c r="E614" s="53"/>
      <c r="F614" s="53"/>
      <c r="G614" s="53"/>
      <c r="H614" s="53"/>
      <c r="I614" s="53"/>
      <c r="J614" s="53"/>
      <c r="K614" s="53"/>
      <c r="L614" s="53"/>
      <c r="M614" s="53"/>
      <c r="N614" s="53"/>
      <c r="O614" s="53"/>
      <c r="P614" s="53"/>
      <c r="Q614" s="53"/>
      <c r="R614" s="53"/>
      <c r="S614" s="53"/>
      <c r="T614" s="53"/>
      <c r="U614" s="53"/>
      <c r="V614" s="53"/>
      <c r="W614" s="53"/>
      <c r="X614" s="53"/>
      <c r="Y614" s="53"/>
    </row>
    <row r="615" spans="1:25" ht="12.75" customHeight="1" x14ac:dyDescent="0.3">
      <c r="A615" s="53"/>
      <c r="B615" s="53"/>
      <c r="C615" s="53"/>
      <c r="D615" s="53"/>
      <c r="E615" s="53"/>
      <c r="F615" s="53"/>
      <c r="G615" s="53"/>
      <c r="H615" s="53"/>
      <c r="I615" s="53"/>
      <c r="J615" s="53"/>
      <c r="K615" s="53"/>
      <c r="L615" s="53"/>
      <c r="M615" s="53"/>
      <c r="N615" s="53"/>
      <c r="O615" s="53"/>
      <c r="P615" s="53"/>
      <c r="Q615" s="53"/>
      <c r="R615" s="53"/>
      <c r="S615" s="53"/>
      <c r="T615" s="53"/>
      <c r="U615" s="53"/>
      <c r="V615" s="53"/>
      <c r="W615" s="53"/>
      <c r="X615" s="53"/>
      <c r="Y615" s="53"/>
    </row>
    <row r="616" spans="1:25" ht="12.75" customHeight="1" x14ac:dyDescent="0.3">
      <c r="A616" s="53"/>
      <c r="B616" s="53"/>
      <c r="C616" s="53"/>
      <c r="D616" s="53"/>
      <c r="E616" s="53"/>
      <c r="F616" s="53"/>
      <c r="G616" s="53"/>
      <c r="H616" s="53"/>
      <c r="I616" s="53"/>
      <c r="J616" s="53"/>
      <c r="K616" s="53"/>
      <c r="L616" s="53"/>
      <c r="M616" s="53"/>
      <c r="N616" s="53"/>
      <c r="O616" s="53"/>
      <c r="P616" s="53"/>
      <c r="Q616" s="53"/>
      <c r="R616" s="53"/>
      <c r="S616" s="53"/>
      <c r="T616" s="53"/>
      <c r="U616" s="53"/>
      <c r="V616" s="53"/>
      <c r="W616" s="53"/>
      <c r="X616" s="53"/>
      <c r="Y616" s="53"/>
    </row>
    <row r="617" spans="1:25" ht="12.75" customHeight="1" x14ac:dyDescent="0.3">
      <c r="A617" s="53"/>
      <c r="B617" s="53"/>
      <c r="C617" s="53"/>
      <c r="D617" s="53"/>
      <c r="E617" s="53"/>
      <c r="F617" s="53"/>
      <c r="G617" s="53"/>
      <c r="H617" s="53"/>
      <c r="I617" s="53"/>
      <c r="J617" s="53"/>
      <c r="K617" s="53"/>
      <c r="L617" s="53"/>
      <c r="M617" s="53"/>
      <c r="N617" s="53"/>
      <c r="O617" s="53"/>
      <c r="P617" s="53"/>
      <c r="Q617" s="53"/>
      <c r="R617" s="53"/>
      <c r="S617" s="53"/>
      <c r="T617" s="53"/>
      <c r="U617" s="53"/>
      <c r="V617" s="53"/>
      <c r="W617" s="53"/>
      <c r="X617" s="53"/>
      <c r="Y617" s="53"/>
    </row>
    <row r="618" spans="1:25" ht="12.75" customHeight="1" x14ac:dyDescent="0.3">
      <c r="A618" s="53"/>
      <c r="B618" s="53"/>
      <c r="C618" s="53"/>
      <c r="D618" s="53"/>
      <c r="E618" s="53"/>
      <c r="F618" s="53"/>
      <c r="G618" s="53"/>
      <c r="H618" s="53"/>
      <c r="I618" s="53"/>
      <c r="J618" s="53"/>
      <c r="K618" s="53"/>
      <c r="L618" s="53"/>
      <c r="M618" s="53"/>
      <c r="N618" s="53"/>
      <c r="O618" s="53"/>
      <c r="P618" s="53"/>
      <c r="Q618" s="53"/>
      <c r="R618" s="53"/>
      <c r="S618" s="53"/>
      <c r="T618" s="53"/>
      <c r="U618" s="53"/>
      <c r="V618" s="53"/>
      <c r="W618" s="53"/>
      <c r="X618" s="53"/>
      <c r="Y618" s="53"/>
    </row>
    <row r="619" spans="1:25" ht="12.75" customHeight="1" x14ac:dyDescent="0.3">
      <c r="A619" s="53"/>
      <c r="B619" s="53"/>
      <c r="C619" s="53"/>
      <c r="D619" s="53"/>
      <c r="E619" s="53"/>
      <c r="F619" s="53"/>
      <c r="G619" s="53"/>
      <c r="H619" s="53"/>
      <c r="I619" s="53"/>
      <c r="J619" s="53"/>
      <c r="K619" s="53"/>
      <c r="L619" s="53"/>
      <c r="M619" s="53"/>
      <c r="N619" s="53"/>
      <c r="O619" s="53"/>
      <c r="P619" s="53"/>
      <c r="Q619" s="53"/>
      <c r="R619" s="53"/>
      <c r="S619" s="53"/>
      <c r="T619" s="53"/>
      <c r="U619" s="53"/>
      <c r="V619" s="53"/>
      <c r="W619" s="53"/>
      <c r="X619" s="53"/>
      <c r="Y619" s="53"/>
    </row>
    <row r="620" spans="1:25" ht="12.75" customHeight="1" x14ac:dyDescent="0.3">
      <c r="A620" s="53"/>
      <c r="B620" s="53"/>
      <c r="C620" s="53"/>
      <c r="D620" s="53"/>
      <c r="E620" s="53"/>
      <c r="F620" s="53"/>
      <c r="G620" s="53"/>
      <c r="H620" s="53"/>
      <c r="I620" s="53"/>
      <c r="J620" s="53"/>
      <c r="K620" s="53"/>
      <c r="L620" s="53"/>
      <c r="M620" s="53"/>
      <c r="N620" s="53"/>
      <c r="O620" s="53"/>
      <c r="P620" s="53"/>
      <c r="Q620" s="53"/>
      <c r="R620" s="53"/>
      <c r="S620" s="53"/>
      <c r="T620" s="53"/>
      <c r="U620" s="53"/>
      <c r="V620" s="53"/>
      <c r="W620" s="53"/>
      <c r="X620" s="53"/>
      <c r="Y620" s="53"/>
    </row>
    <row r="621" spans="1:25" ht="12.75" customHeight="1" x14ac:dyDescent="0.3">
      <c r="A621" s="53"/>
      <c r="B621" s="53"/>
      <c r="C621" s="53"/>
      <c r="D621" s="53"/>
      <c r="E621" s="53"/>
      <c r="F621" s="53"/>
      <c r="G621" s="53"/>
      <c r="H621" s="53"/>
      <c r="I621" s="53"/>
      <c r="J621" s="53"/>
      <c r="K621" s="53"/>
      <c r="L621" s="53"/>
      <c r="M621" s="53"/>
      <c r="N621" s="53"/>
      <c r="O621" s="53"/>
      <c r="P621" s="53"/>
      <c r="Q621" s="53"/>
      <c r="R621" s="53"/>
      <c r="S621" s="53"/>
      <c r="T621" s="53"/>
      <c r="U621" s="53"/>
      <c r="V621" s="53"/>
      <c r="W621" s="53"/>
      <c r="X621" s="53"/>
      <c r="Y621" s="53"/>
    </row>
    <row r="622" spans="1:25" ht="12.75" customHeight="1" x14ac:dyDescent="0.3">
      <c r="A622" s="53"/>
      <c r="B622" s="53"/>
      <c r="C622" s="53"/>
      <c r="D622" s="53"/>
      <c r="E622" s="53"/>
      <c r="F622" s="53"/>
      <c r="G622" s="53"/>
      <c r="H622" s="53"/>
      <c r="I622" s="53"/>
      <c r="J622" s="53"/>
      <c r="K622" s="53"/>
      <c r="L622" s="53"/>
      <c r="M622" s="53"/>
      <c r="N622" s="53"/>
      <c r="O622" s="53"/>
      <c r="P622" s="53"/>
      <c r="Q622" s="53"/>
      <c r="R622" s="53"/>
      <c r="S622" s="53"/>
      <c r="T622" s="53"/>
      <c r="U622" s="53"/>
      <c r="V622" s="53"/>
      <c r="W622" s="53"/>
      <c r="X622" s="53"/>
      <c r="Y622" s="53"/>
    </row>
    <row r="623" spans="1:25" ht="12.75" customHeight="1" x14ac:dyDescent="0.3">
      <c r="A623" s="53"/>
      <c r="B623" s="53"/>
      <c r="C623" s="53"/>
      <c r="D623" s="53"/>
      <c r="E623" s="53"/>
      <c r="F623" s="53"/>
      <c r="G623" s="53"/>
      <c r="H623" s="53"/>
      <c r="I623" s="53"/>
      <c r="J623" s="53"/>
      <c r="K623" s="53"/>
      <c r="L623" s="53"/>
      <c r="M623" s="53"/>
      <c r="N623" s="53"/>
      <c r="O623" s="53"/>
      <c r="P623" s="53"/>
      <c r="Q623" s="53"/>
      <c r="R623" s="53"/>
      <c r="S623" s="53"/>
      <c r="T623" s="53"/>
      <c r="U623" s="53"/>
      <c r="V623" s="53"/>
      <c r="W623" s="53"/>
      <c r="X623" s="53"/>
      <c r="Y623" s="53"/>
    </row>
    <row r="624" spans="1:25" ht="12.75" customHeight="1" x14ac:dyDescent="0.3">
      <c r="A624" s="53"/>
      <c r="B624" s="53"/>
      <c r="C624" s="53"/>
      <c r="D624" s="53"/>
      <c r="E624" s="53"/>
      <c r="F624" s="53"/>
      <c r="G624" s="53"/>
      <c r="H624" s="53"/>
      <c r="I624" s="53"/>
      <c r="J624" s="53"/>
      <c r="K624" s="53"/>
      <c r="L624" s="53"/>
      <c r="M624" s="53"/>
      <c r="N624" s="53"/>
      <c r="O624" s="53"/>
      <c r="P624" s="53"/>
      <c r="Q624" s="53"/>
      <c r="R624" s="53"/>
      <c r="S624" s="53"/>
      <c r="T624" s="53"/>
      <c r="U624" s="53"/>
      <c r="V624" s="53"/>
      <c r="W624" s="53"/>
      <c r="X624" s="53"/>
      <c r="Y624" s="53"/>
    </row>
    <row r="625" spans="1:25" ht="12.75" customHeight="1" x14ac:dyDescent="0.3">
      <c r="A625" s="53"/>
      <c r="B625" s="53"/>
      <c r="C625" s="53"/>
      <c r="D625" s="53"/>
      <c r="E625" s="53"/>
      <c r="F625" s="53"/>
      <c r="G625" s="53"/>
      <c r="H625" s="53"/>
      <c r="I625" s="53"/>
      <c r="J625" s="53"/>
      <c r="K625" s="53"/>
      <c r="L625" s="53"/>
      <c r="M625" s="53"/>
      <c r="N625" s="53"/>
      <c r="O625" s="53"/>
      <c r="P625" s="53"/>
      <c r="Q625" s="53"/>
      <c r="R625" s="53"/>
      <c r="S625" s="53"/>
      <c r="T625" s="53"/>
      <c r="U625" s="53"/>
      <c r="V625" s="53"/>
      <c r="W625" s="53"/>
      <c r="X625" s="53"/>
      <c r="Y625" s="53"/>
    </row>
    <row r="626" spans="1:25" ht="12.75" customHeight="1" x14ac:dyDescent="0.3">
      <c r="A626" s="53"/>
      <c r="B626" s="53"/>
      <c r="C626" s="53"/>
      <c r="D626" s="53"/>
      <c r="E626" s="53"/>
      <c r="F626" s="53"/>
      <c r="G626" s="53"/>
      <c r="H626" s="53"/>
      <c r="I626" s="53"/>
      <c r="J626" s="53"/>
      <c r="K626" s="53"/>
      <c r="L626" s="53"/>
      <c r="M626" s="53"/>
      <c r="N626" s="53"/>
      <c r="O626" s="53"/>
      <c r="P626" s="53"/>
      <c r="Q626" s="53"/>
      <c r="R626" s="53"/>
      <c r="S626" s="53"/>
      <c r="T626" s="53"/>
      <c r="U626" s="53"/>
      <c r="V626" s="53"/>
      <c r="W626" s="53"/>
      <c r="X626" s="53"/>
      <c r="Y626" s="53"/>
    </row>
    <row r="627" spans="1:25" ht="12.75" customHeight="1" x14ac:dyDescent="0.3">
      <c r="A627" s="53"/>
      <c r="B627" s="53"/>
      <c r="C627" s="53"/>
      <c r="D627" s="53"/>
      <c r="E627" s="53"/>
      <c r="F627" s="53"/>
      <c r="G627" s="53"/>
      <c r="H627" s="53"/>
      <c r="I627" s="53"/>
      <c r="J627" s="53"/>
      <c r="K627" s="53"/>
      <c r="L627" s="53"/>
      <c r="M627" s="53"/>
      <c r="N627" s="53"/>
      <c r="O627" s="53"/>
      <c r="P627" s="53"/>
      <c r="Q627" s="53"/>
      <c r="R627" s="53"/>
      <c r="S627" s="53"/>
      <c r="T627" s="53"/>
      <c r="U627" s="53"/>
      <c r="V627" s="53"/>
      <c r="W627" s="53"/>
      <c r="X627" s="53"/>
      <c r="Y627" s="53"/>
    </row>
    <row r="628" spans="1:25" ht="12.75" customHeight="1" x14ac:dyDescent="0.3">
      <c r="A628" s="53"/>
      <c r="B628" s="53"/>
      <c r="C628" s="53"/>
      <c r="D628" s="53"/>
      <c r="E628" s="53"/>
      <c r="F628" s="53"/>
      <c r="G628" s="53"/>
      <c r="H628" s="53"/>
      <c r="I628" s="53"/>
      <c r="J628" s="53"/>
      <c r="K628" s="53"/>
      <c r="L628" s="53"/>
      <c r="M628" s="53"/>
      <c r="N628" s="53"/>
      <c r="O628" s="53"/>
      <c r="P628" s="53"/>
      <c r="Q628" s="53"/>
      <c r="R628" s="53"/>
      <c r="S628" s="53"/>
      <c r="T628" s="53"/>
      <c r="U628" s="53"/>
      <c r="V628" s="53"/>
      <c r="W628" s="53"/>
      <c r="X628" s="53"/>
      <c r="Y628" s="53"/>
    </row>
    <row r="629" spans="1:25" ht="12.75" customHeight="1" x14ac:dyDescent="0.3">
      <c r="A629" s="53"/>
      <c r="B629" s="53"/>
      <c r="C629" s="53"/>
      <c r="D629" s="53"/>
      <c r="E629" s="53"/>
      <c r="F629" s="53"/>
      <c r="G629" s="53"/>
      <c r="H629" s="53"/>
      <c r="I629" s="53"/>
      <c r="J629" s="53"/>
      <c r="K629" s="53"/>
      <c r="L629" s="53"/>
      <c r="M629" s="53"/>
      <c r="N629" s="53"/>
      <c r="O629" s="53"/>
      <c r="P629" s="53"/>
      <c r="Q629" s="53"/>
      <c r="R629" s="53"/>
      <c r="S629" s="53"/>
      <c r="T629" s="53"/>
      <c r="U629" s="53"/>
      <c r="V629" s="53"/>
      <c r="W629" s="53"/>
      <c r="X629" s="53"/>
      <c r="Y629" s="53"/>
    </row>
    <row r="630" spans="1:25" ht="12.75" customHeight="1" x14ac:dyDescent="0.3">
      <c r="A630" s="53"/>
      <c r="B630" s="53"/>
      <c r="C630" s="53"/>
      <c r="D630" s="53"/>
      <c r="E630" s="53"/>
      <c r="F630" s="53"/>
      <c r="G630" s="53"/>
      <c r="H630" s="53"/>
      <c r="I630" s="53"/>
      <c r="J630" s="53"/>
      <c r="K630" s="53"/>
      <c r="L630" s="53"/>
      <c r="M630" s="53"/>
      <c r="N630" s="53"/>
      <c r="O630" s="53"/>
      <c r="P630" s="53"/>
      <c r="Q630" s="53"/>
      <c r="R630" s="53"/>
      <c r="S630" s="53"/>
      <c r="T630" s="53"/>
      <c r="U630" s="53"/>
      <c r="V630" s="53"/>
      <c r="W630" s="53"/>
      <c r="X630" s="53"/>
      <c r="Y630" s="53"/>
    </row>
    <row r="631" spans="1:25" ht="12.75" customHeight="1" x14ac:dyDescent="0.3">
      <c r="A631" s="53"/>
      <c r="B631" s="53"/>
      <c r="C631" s="53"/>
      <c r="D631" s="53"/>
      <c r="E631" s="53"/>
      <c r="F631" s="53"/>
      <c r="G631" s="53"/>
      <c r="H631" s="53"/>
      <c r="I631" s="53"/>
      <c r="J631" s="53"/>
      <c r="K631" s="53"/>
      <c r="L631" s="53"/>
      <c r="M631" s="53"/>
      <c r="N631" s="53"/>
      <c r="O631" s="53"/>
      <c r="P631" s="53"/>
      <c r="Q631" s="53"/>
      <c r="R631" s="53"/>
      <c r="S631" s="53"/>
      <c r="T631" s="53"/>
      <c r="U631" s="53"/>
      <c r="V631" s="53"/>
      <c r="W631" s="53"/>
      <c r="X631" s="53"/>
      <c r="Y631" s="53"/>
    </row>
    <row r="632" spans="1:25" ht="12.75" customHeight="1" x14ac:dyDescent="0.3">
      <c r="A632" s="53"/>
      <c r="B632" s="53"/>
      <c r="C632" s="53"/>
      <c r="D632" s="53"/>
      <c r="E632" s="53"/>
      <c r="F632" s="53"/>
      <c r="G632" s="53"/>
      <c r="H632" s="53"/>
      <c r="I632" s="53"/>
      <c r="J632" s="53"/>
      <c r="K632" s="53"/>
      <c r="L632" s="53"/>
      <c r="M632" s="53"/>
      <c r="N632" s="53"/>
      <c r="O632" s="53"/>
      <c r="P632" s="53"/>
      <c r="Q632" s="53"/>
      <c r="R632" s="53"/>
      <c r="S632" s="53"/>
      <c r="T632" s="53"/>
      <c r="U632" s="53"/>
      <c r="V632" s="53"/>
      <c r="W632" s="53"/>
      <c r="X632" s="53"/>
      <c r="Y632" s="53"/>
    </row>
    <row r="633" spans="1:25" ht="12.75" customHeight="1" x14ac:dyDescent="0.3">
      <c r="A633" s="53"/>
      <c r="B633" s="53"/>
      <c r="C633" s="53"/>
      <c r="D633" s="53"/>
      <c r="E633" s="53"/>
      <c r="F633" s="53"/>
      <c r="G633" s="53"/>
      <c r="H633" s="53"/>
      <c r="I633" s="53"/>
      <c r="J633" s="53"/>
      <c r="K633" s="53"/>
      <c r="L633" s="53"/>
      <c r="M633" s="53"/>
      <c r="N633" s="53"/>
      <c r="O633" s="53"/>
      <c r="P633" s="53"/>
      <c r="Q633" s="53"/>
      <c r="R633" s="53"/>
      <c r="S633" s="53"/>
      <c r="T633" s="53"/>
      <c r="U633" s="53"/>
      <c r="V633" s="53"/>
      <c r="W633" s="53"/>
      <c r="X633" s="53"/>
      <c r="Y633" s="53"/>
    </row>
    <row r="634" spans="1:25" ht="12.75" customHeight="1" x14ac:dyDescent="0.3">
      <c r="A634" s="53"/>
      <c r="B634" s="53"/>
      <c r="C634" s="53"/>
      <c r="D634" s="53"/>
      <c r="E634" s="53"/>
      <c r="F634" s="53"/>
      <c r="G634" s="53"/>
      <c r="H634" s="53"/>
      <c r="I634" s="53"/>
      <c r="J634" s="53"/>
      <c r="K634" s="53"/>
      <c r="L634" s="53"/>
      <c r="M634" s="53"/>
      <c r="N634" s="53"/>
      <c r="O634" s="53"/>
      <c r="P634" s="53"/>
      <c r="Q634" s="53"/>
      <c r="R634" s="53"/>
      <c r="S634" s="53"/>
      <c r="T634" s="53"/>
      <c r="U634" s="53"/>
      <c r="V634" s="53"/>
      <c r="W634" s="53"/>
      <c r="X634" s="53"/>
      <c r="Y634" s="53"/>
    </row>
    <row r="635" spans="1:25" ht="12.75" customHeight="1" x14ac:dyDescent="0.3">
      <c r="A635" s="53"/>
      <c r="B635" s="53"/>
      <c r="C635" s="53"/>
      <c r="D635" s="53"/>
      <c r="E635" s="53"/>
      <c r="F635" s="53"/>
      <c r="G635" s="53"/>
      <c r="H635" s="53"/>
      <c r="I635" s="53"/>
      <c r="J635" s="53"/>
      <c r="K635" s="53"/>
      <c r="L635" s="53"/>
      <c r="M635" s="53"/>
      <c r="N635" s="53"/>
      <c r="O635" s="53"/>
      <c r="P635" s="53"/>
      <c r="Q635" s="53"/>
      <c r="R635" s="53"/>
      <c r="S635" s="53"/>
      <c r="T635" s="53"/>
      <c r="U635" s="53"/>
      <c r="V635" s="53"/>
      <c r="W635" s="53"/>
      <c r="X635" s="53"/>
      <c r="Y635" s="53"/>
    </row>
    <row r="636" spans="1:25" ht="12.75" customHeight="1" x14ac:dyDescent="0.3">
      <c r="A636" s="53"/>
      <c r="B636" s="53"/>
      <c r="C636" s="53"/>
      <c r="D636" s="53"/>
      <c r="E636" s="53"/>
      <c r="F636" s="53"/>
      <c r="G636" s="53"/>
      <c r="H636" s="53"/>
      <c r="I636" s="53"/>
      <c r="J636" s="53"/>
      <c r="K636" s="53"/>
      <c r="L636" s="53"/>
      <c r="M636" s="53"/>
      <c r="N636" s="53"/>
      <c r="O636" s="53"/>
      <c r="P636" s="53"/>
      <c r="Q636" s="53"/>
      <c r="R636" s="53"/>
      <c r="S636" s="53"/>
      <c r="T636" s="53"/>
      <c r="U636" s="53"/>
      <c r="V636" s="53"/>
      <c r="W636" s="53"/>
      <c r="X636" s="53"/>
      <c r="Y636" s="53"/>
    </row>
    <row r="637" spans="1:25" ht="12.75" customHeight="1" x14ac:dyDescent="0.3">
      <c r="A637" s="53"/>
      <c r="B637" s="53"/>
      <c r="C637" s="53"/>
      <c r="D637" s="53"/>
      <c r="E637" s="53"/>
      <c r="F637" s="53"/>
      <c r="G637" s="53"/>
      <c r="H637" s="53"/>
      <c r="I637" s="53"/>
      <c r="J637" s="53"/>
      <c r="K637" s="53"/>
      <c r="L637" s="53"/>
      <c r="M637" s="53"/>
      <c r="N637" s="53"/>
      <c r="O637" s="53"/>
      <c r="P637" s="53"/>
      <c r="Q637" s="53"/>
      <c r="R637" s="53"/>
      <c r="S637" s="53"/>
      <c r="T637" s="53"/>
      <c r="U637" s="53"/>
      <c r="V637" s="53"/>
      <c r="W637" s="53"/>
      <c r="X637" s="53"/>
      <c r="Y637" s="53"/>
    </row>
    <row r="638" spans="1:25" ht="12.75" customHeight="1" x14ac:dyDescent="0.3">
      <c r="A638" s="53"/>
      <c r="B638" s="53"/>
      <c r="C638" s="53"/>
      <c r="D638" s="53"/>
      <c r="E638" s="53"/>
      <c r="F638" s="53"/>
      <c r="G638" s="53"/>
      <c r="H638" s="53"/>
      <c r="I638" s="53"/>
      <c r="J638" s="53"/>
      <c r="K638" s="53"/>
      <c r="L638" s="53"/>
      <c r="M638" s="53"/>
      <c r="N638" s="53"/>
      <c r="O638" s="53"/>
      <c r="P638" s="53"/>
      <c r="Q638" s="53"/>
      <c r="R638" s="53"/>
      <c r="S638" s="53"/>
      <c r="T638" s="53"/>
      <c r="U638" s="53"/>
      <c r="V638" s="53"/>
      <c r="W638" s="53"/>
      <c r="X638" s="53"/>
      <c r="Y638" s="53"/>
    </row>
    <row r="639" spans="1:25" ht="12.75" customHeight="1" x14ac:dyDescent="0.3">
      <c r="A639" s="53"/>
      <c r="B639" s="53"/>
      <c r="C639" s="53"/>
      <c r="D639" s="53"/>
      <c r="E639" s="53"/>
      <c r="F639" s="53"/>
      <c r="G639" s="53"/>
      <c r="H639" s="53"/>
      <c r="I639" s="53"/>
      <c r="J639" s="53"/>
      <c r="K639" s="53"/>
      <c r="L639" s="53"/>
      <c r="M639" s="53"/>
      <c r="N639" s="53"/>
      <c r="O639" s="53"/>
      <c r="P639" s="53"/>
      <c r="Q639" s="53"/>
      <c r="R639" s="53"/>
      <c r="S639" s="53"/>
      <c r="T639" s="53"/>
      <c r="U639" s="53"/>
      <c r="V639" s="53"/>
      <c r="W639" s="53"/>
      <c r="X639" s="53"/>
      <c r="Y639" s="53"/>
    </row>
    <row r="640" spans="1:25" ht="12.75" customHeight="1" x14ac:dyDescent="0.3">
      <c r="A640" s="53"/>
      <c r="B640" s="53"/>
      <c r="C640" s="53"/>
      <c r="D640" s="53"/>
      <c r="E640" s="53"/>
      <c r="F640" s="53"/>
      <c r="G640" s="53"/>
      <c r="H640" s="53"/>
      <c r="I640" s="53"/>
      <c r="J640" s="53"/>
      <c r="K640" s="53"/>
      <c r="L640" s="53"/>
      <c r="M640" s="53"/>
      <c r="N640" s="53"/>
      <c r="O640" s="53"/>
      <c r="P640" s="53"/>
      <c r="Q640" s="53"/>
      <c r="R640" s="53"/>
      <c r="S640" s="53"/>
      <c r="T640" s="53"/>
      <c r="U640" s="53"/>
      <c r="V640" s="53"/>
      <c r="W640" s="53"/>
      <c r="X640" s="53"/>
      <c r="Y640" s="53"/>
    </row>
    <row r="641" spans="1:25" ht="12.75" customHeight="1" x14ac:dyDescent="0.3">
      <c r="A641" s="53"/>
      <c r="B641" s="53"/>
      <c r="C641" s="53"/>
      <c r="D641" s="53"/>
      <c r="E641" s="53"/>
      <c r="F641" s="53"/>
      <c r="G641" s="53"/>
      <c r="H641" s="53"/>
      <c r="I641" s="53"/>
      <c r="J641" s="53"/>
      <c r="K641" s="53"/>
      <c r="L641" s="53"/>
      <c r="M641" s="53"/>
      <c r="N641" s="53"/>
      <c r="O641" s="53"/>
      <c r="P641" s="53"/>
      <c r="Q641" s="53"/>
      <c r="R641" s="53"/>
      <c r="S641" s="53"/>
      <c r="T641" s="53"/>
      <c r="U641" s="53"/>
      <c r="V641" s="53"/>
      <c r="W641" s="53"/>
      <c r="X641" s="53"/>
      <c r="Y641" s="53"/>
    </row>
    <row r="642" spans="1:25" ht="12.75" customHeight="1" x14ac:dyDescent="0.3">
      <c r="A642" s="53"/>
      <c r="B642" s="53"/>
      <c r="C642" s="53"/>
      <c r="D642" s="53"/>
      <c r="E642" s="53"/>
      <c r="F642" s="53"/>
      <c r="G642" s="53"/>
      <c r="H642" s="53"/>
      <c r="I642" s="53"/>
      <c r="J642" s="53"/>
      <c r="K642" s="53"/>
      <c r="L642" s="53"/>
      <c r="M642" s="53"/>
      <c r="N642" s="53"/>
      <c r="O642" s="53"/>
      <c r="P642" s="53"/>
      <c r="Q642" s="53"/>
      <c r="R642" s="53"/>
      <c r="S642" s="53"/>
      <c r="T642" s="53"/>
      <c r="U642" s="53"/>
      <c r="V642" s="53"/>
      <c r="W642" s="53"/>
      <c r="X642" s="53"/>
      <c r="Y642" s="53"/>
    </row>
    <row r="643" spans="1:25" ht="12.75" customHeight="1" x14ac:dyDescent="0.3">
      <c r="A643" s="53"/>
      <c r="B643" s="53"/>
      <c r="C643" s="53"/>
      <c r="D643" s="53"/>
      <c r="E643" s="53"/>
      <c r="F643" s="53"/>
      <c r="G643" s="53"/>
      <c r="H643" s="53"/>
      <c r="I643" s="53"/>
      <c r="J643" s="53"/>
      <c r="K643" s="53"/>
      <c r="L643" s="53"/>
      <c r="M643" s="53"/>
      <c r="N643" s="53"/>
      <c r="O643" s="53"/>
      <c r="P643" s="53"/>
      <c r="Q643" s="53"/>
      <c r="R643" s="53"/>
      <c r="S643" s="53"/>
      <c r="T643" s="53"/>
      <c r="U643" s="53"/>
      <c r="V643" s="53"/>
      <c r="W643" s="53"/>
      <c r="X643" s="53"/>
      <c r="Y643" s="53"/>
    </row>
    <row r="644" spans="1:25" ht="12.75" customHeight="1" x14ac:dyDescent="0.3">
      <c r="A644" s="53"/>
      <c r="B644" s="53"/>
      <c r="C644" s="53"/>
      <c r="D644" s="53"/>
      <c r="E644" s="53"/>
      <c r="F644" s="53"/>
      <c r="G644" s="53"/>
      <c r="H644" s="53"/>
      <c r="I644" s="53"/>
      <c r="J644" s="53"/>
      <c r="K644" s="53"/>
      <c r="L644" s="53"/>
      <c r="M644" s="53"/>
      <c r="N644" s="53"/>
      <c r="O644" s="53"/>
      <c r="P644" s="53"/>
      <c r="Q644" s="53"/>
      <c r="R644" s="53"/>
      <c r="S644" s="53"/>
      <c r="T644" s="53"/>
      <c r="U644" s="53"/>
      <c r="V644" s="53"/>
      <c r="W644" s="53"/>
      <c r="X644" s="53"/>
      <c r="Y644" s="53"/>
    </row>
    <row r="645" spans="1:25" ht="12.75" customHeight="1" x14ac:dyDescent="0.3">
      <c r="A645" s="53"/>
      <c r="B645" s="53"/>
      <c r="C645" s="53"/>
      <c r="D645" s="53"/>
      <c r="E645" s="53"/>
      <c r="F645" s="53"/>
      <c r="G645" s="53"/>
      <c r="H645" s="53"/>
      <c r="I645" s="53"/>
      <c r="J645" s="53"/>
      <c r="K645" s="53"/>
      <c r="L645" s="53"/>
      <c r="M645" s="53"/>
      <c r="N645" s="53"/>
      <c r="O645" s="53"/>
      <c r="P645" s="53"/>
      <c r="Q645" s="53"/>
      <c r="R645" s="53"/>
      <c r="S645" s="53"/>
      <c r="T645" s="53"/>
      <c r="U645" s="53"/>
      <c r="V645" s="53"/>
      <c r="W645" s="53"/>
      <c r="X645" s="53"/>
      <c r="Y645" s="53"/>
    </row>
    <row r="646" spans="1:25" ht="12.75" customHeight="1" x14ac:dyDescent="0.3">
      <c r="A646" s="53"/>
      <c r="B646" s="53"/>
      <c r="C646" s="53"/>
      <c r="D646" s="53"/>
      <c r="E646" s="53"/>
      <c r="F646" s="53"/>
      <c r="G646" s="53"/>
      <c r="H646" s="53"/>
      <c r="I646" s="53"/>
      <c r="J646" s="53"/>
      <c r="K646" s="53"/>
      <c r="L646" s="53"/>
      <c r="M646" s="53"/>
      <c r="N646" s="53"/>
      <c r="O646" s="53"/>
      <c r="P646" s="53"/>
      <c r="Q646" s="53"/>
      <c r="R646" s="53"/>
      <c r="S646" s="53"/>
      <c r="T646" s="53"/>
      <c r="U646" s="53"/>
      <c r="V646" s="53"/>
      <c r="W646" s="53"/>
      <c r="X646" s="53"/>
      <c r="Y646" s="53"/>
    </row>
    <row r="647" spans="1:25" ht="12.75" customHeight="1" x14ac:dyDescent="0.3">
      <c r="A647" s="53"/>
      <c r="B647" s="53"/>
      <c r="C647" s="53"/>
      <c r="D647" s="53"/>
      <c r="E647" s="53"/>
      <c r="F647" s="53"/>
      <c r="G647" s="53"/>
      <c r="H647" s="53"/>
      <c r="I647" s="53"/>
      <c r="J647" s="53"/>
      <c r="K647" s="53"/>
      <c r="L647" s="53"/>
      <c r="M647" s="53"/>
      <c r="N647" s="53"/>
      <c r="O647" s="53"/>
      <c r="P647" s="53"/>
      <c r="Q647" s="53"/>
      <c r="R647" s="53"/>
      <c r="S647" s="53"/>
      <c r="T647" s="53"/>
      <c r="U647" s="53"/>
      <c r="V647" s="53"/>
      <c r="W647" s="53"/>
      <c r="X647" s="53"/>
      <c r="Y647" s="53"/>
    </row>
    <row r="648" spans="1:25" ht="12.75" customHeight="1" x14ac:dyDescent="0.3">
      <c r="A648" s="53"/>
      <c r="B648" s="53"/>
      <c r="C648" s="53"/>
      <c r="D648" s="53"/>
      <c r="E648" s="53"/>
      <c r="F648" s="53"/>
      <c r="G648" s="53"/>
      <c r="H648" s="53"/>
      <c r="I648" s="53"/>
      <c r="J648" s="53"/>
      <c r="K648" s="53"/>
      <c r="L648" s="53"/>
      <c r="M648" s="53"/>
      <c r="N648" s="53"/>
      <c r="O648" s="53"/>
      <c r="P648" s="53"/>
      <c r="Q648" s="53"/>
      <c r="R648" s="53"/>
      <c r="S648" s="53"/>
      <c r="T648" s="53"/>
      <c r="U648" s="53"/>
      <c r="V648" s="53"/>
      <c r="W648" s="53"/>
      <c r="X648" s="53"/>
      <c r="Y648" s="53"/>
    </row>
    <row r="649" spans="1:25" ht="12.75" customHeight="1" x14ac:dyDescent="0.3">
      <c r="A649" s="53"/>
      <c r="B649" s="53"/>
      <c r="C649" s="53"/>
      <c r="D649" s="53"/>
      <c r="E649" s="53"/>
      <c r="F649" s="53"/>
      <c r="G649" s="53"/>
      <c r="H649" s="53"/>
      <c r="I649" s="53"/>
      <c r="J649" s="53"/>
      <c r="K649" s="53"/>
      <c r="L649" s="53"/>
      <c r="M649" s="53"/>
      <c r="N649" s="53"/>
      <c r="O649" s="53"/>
      <c r="P649" s="53"/>
      <c r="Q649" s="53"/>
      <c r="R649" s="53"/>
      <c r="S649" s="53"/>
      <c r="T649" s="53"/>
      <c r="U649" s="53"/>
      <c r="V649" s="53"/>
      <c r="W649" s="53"/>
      <c r="X649" s="53"/>
      <c r="Y649" s="53"/>
    </row>
    <row r="650" spans="1:25" ht="12.75" customHeight="1" x14ac:dyDescent="0.3">
      <c r="A650" s="53"/>
      <c r="B650" s="53"/>
      <c r="C650" s="53"/>
      <c r="D650" s="53"/>
      <c r="E650" s="53"/>
      <c r="F650" s="53"/>
      <c r="G650" s="53"/>
      <c r="H650" s="53"/>
      <c r="I650" s="53"/>
      <c r="J650" s="53"/>
      <c r="K650" s="53"/>
      <c r="L650" s="53"/>
      <c r="M650" s="53"/>
      <c r="N650" s="53"/>
      <c r="O650" s="53"/>
      <c r="P650" s="53"/>
      <c r="Q650" s="53"/>
      <c r="R650" s="53"/>
      <c r="S650" s="53"/>
      <c r="T650" s="53"/>
      <c r="U650" s="53"/>
      <c r="V650" s="53"/>
      <c r="W650" s="53"/>
      <c r="X650" s="53"/>
      <c r="Y650" s="53"/>
    </row>
    <row r="651" spans="1:25" ht="12.75" customHeight="1" x14ac:dyDescent="0.3">
      <c r="A651" s="53"/>
      <c r="B651" s="53"/>
      <c r="C651" s="53"/>
      <c r="D651" s="53"/>
      <c r="E651" s="53"/>
      <c r="F651" s="53"/>
      <c r="G651" s="53"/>
      <c r="H651" s="53"/>
      <c r="I651" s="53"/>
      <c r="J651" s="53"/>
      <c r="K651" s="53"/>
      <c r="L651" s="53"/>
      <c r="M651" s="53"/>
      <c r="N651" s="53"/>
      <c r="O651" s="53"/>
      <c r="P651" s="53"/>
      <c r="Q651" s="53"/>
      <c r="R651" s="53"/>
      <c r="S651" s="53"/>
      <c r="T651" s="53"/>
      <c r="U651" s="53"/>
      <c r="V651" s="53"/>
      <c r="W651" s="53"/>
      <c r="X651" s="53"/>
      <c r="Y651" s="53"/>
    </row>
    <row r="652" spans="1:25" ht="12.75" customHeight="1" x14ac:dyDescent="0.3">
      <c r="A652" s="53"/>
      <c r="B652" s="53"/>
      <c r="C652" s="53"/>
      <c r="D652" s="53"/>
      <c r="E652" s="53"/>
      <c r="F652" s="53"/>
      <c r="G652" s="53"/>
      <c r="H652" s="53"/>
      <c r="I652" s="53"/>
      <c r="J652" s="53"/>
      <c r="K652" s="53"/>
      <c r="L652" s="53"/>
      <c r="M652" s="53"/>
      <c r="N652" s="53"/>
      <c r="O652" s="53"/>
      <c r="P652" s="53"/>
      <c r="Q652" s="53"/>
      <c r="R652" s="53"/>
      <c r="S652" s="53"/>
      <c r="T652" s="53"/>
      <c r="U652" s="53"/>
      <c r="V652" s="53"/>
      <c r="W652" s="53"/>
      <c r="X652" s="53"/>
      <c r="Y652" s="53"/>
    </row>
    <row r="653" spans="1:25" ht="12.75" customHeight="1" x14ac:dyDescent="0.3">
      <c r="A653" s="53"/>
      <c r="B653" s="53"/>
      <c r="C653" s="53"/>
      <c r="D653" s="53"/>
      <c r="E653" s="53"/>
      <c r="F653" s="53"/>
      <c r="G653" s="53"/>
      <c r="H653" s="53"/>
      <c r="I653" s="53"/>
      <c r="J653" s="53"/>
      <c r="K653" s="53"/>
      <c r="L653" s="53"/>
      <c r="M653" s="53"/>
      <c r="N653" s="53"/>
      <c r="O653" s="53"/>
      <c r="P653" s="53"/>
      <c r="Q653" s="53"/>
      <c r="R653" s="53"/>
      <c r="S653" s="53"/>
      <c r="T653" s="53"/>
      <c r="U653" s="53"/>
      <c r="V653" s="53"/>
      <c r="W653" s="53"/>
      <c r="X653" s="53"/>
      <c r="Y653" s="53"/>
    </row>
    <row r="654" spans="1:25" ht="12.75" customHeight="1" x14ac:dyDescent="0.3">
      <c r="A654" s="53"/>
      <c r="B654" s="53"/>
      <c r="C654" s="53"/>
      <c r="D654" s="53"/>
      <c r="E654" s="53"/>
      <c r="F654" s="53"/>
      <c r="G654" s="53"/>
      <c r="H654" s="53"/>
      <c r="I654" s="53"/>
      <c r="J654" s="53"/>
      <c r="K654" s="53"/>
      <c r="L654" s="53"/>
      <c r="M654" s="53"/>
      <c r="N654" s="53"/>
      <c r="O654" s="53"/>
      <c r="P654" s="53"/>
      <c r="Q654" s="53"/>
      <c r="R654" s="53"/>
      <c r="S654" s="53"/>
      <c r="T654" s="53"/>
      <c r="U654" s="53"/>
      <c r="V654" s="53"/>
      <c r="W654" s="53"/>
      <c r="X654" s="53"/>
      <c r="Y654" s="53"/>
    </row>
    <row r="655" spans="1:25" ht="12.75" customHeight="1" x14ac:dyDescent="0.3">
      <c r="A655" s="53"/>
      <c r="B655" s="53"/>
      <c r="C655" s="53"/>
      <c r="D655" s="53"/>
      <c r="E655" s="53"/>
      <c r="F655" s="53"/>
      <c r="G655" s="53"/>
      <c r="H655" s="53"/>
      <c r="I655" s="53"/>
      <c r="J655" s="53"/>
      <c r="K655" s="53"/>
      <c r="L655" s="53"/>
      <c r="M655" s="53"/>
      <c r="N655" s="53"/>
      <c r="O655" s="53"/>
      <c r="P655" s="53"/>
      <c r="Q655" s="53"/>
      <c r="R655" s="53"/>
      <c r="S655" s="53"/>
      <c r="T655" s="53"/>
      <c r="U655" s="53"/>
      <c r="V655" s="53"/>
      <c r="W655" s="53"/>
      <c r="X655" s="53"/>
      <c r="Y655" s="53"/>
    </row>
    <row r="656" spans="1:25" ht="12.75" customHeight="1" x14ac:dyDescent="0.3">
      <c r="A656" s="53"/>
      <c r="B656" s="53"/>
      <c r="C656" s="53"/>
      <c r="D656" s="53"/>
      <c r="E656" s="53"/>
      <c r="F656" s="53"/>
      <c r="G656" s="53"/>
      <c r="H656" s="53"/>
      <c r="I656" s="53"/>
      <c r="J656" s="53"/>
      <c r="K656" s="53"/>
      <c r="L656" s="53"/>
      <c r="M656" s="53"/>
      <c r="N656" s="53"/>
      <c r="O656" s="53"/>
      <c r="P656" s="53"/>
      <c r="Q656" s="53"/>
      <c r="R656" s="53"/>
      <c r="S656" s="53"/>
      <c r="T656" s="53"/>
      <c r="U656" s="53"/>
      <c r="V656" s="53"/>
      <c r="W656" s="53"/>
      <c r="X656" s="53"/>
      <c r="Y656" s="53"/>
    </row>
    <row r="657" spans="1:25" ht="12.75" customHeight="1" x14ac:dyDescent="0.3">
      <c r="A657" s="53"/>
      <c r="B657" s="53"/>
      <c r="C657" s="53"/>
      <c r="D657" s="53"/>
      <c r="E657" s="53"/>
      <c r="F657" s="53"/>
      <c r="G657" s="53"/>
      <c r="H657" s="53"/>
      <c r="I657" s="53"/>
      <c r="J657" s="53"/>
      <c r="K657" s="53"/>
      <c r="L657" s="53"/>
      <c r="M657" s="53"/>
      <c r="N657" s="53"/>
      <c r="O657" s="53"/>
      <c r="P657" s="53"/>
      <c r="Q657" s="53"/>
      <c r="R657" s="53"/>
      <c r="S657" s="53"/>
      <c r="T657" s="53"/>
      <c r="U657" s="53"/>
      <c r="V657" s="53"/>
      <c r="W657" s="53"/>
      <c r="X657" s="53"/>
      <c r="Y657" s="53"/>
    </row>
    <row r="658" spans="1:25" ht="12.75" customHeight="1" x14ac:dyDescent="0.3">
      <c r="A658" s="53"/>
      <c r="B658" s="53"/>
      <c r="C658" s="53"/>
      <c r="D658" s="53"/>
      <c r="E658" s="53"/>
      <c r="F658" s="53"/>
      <c r="G658" s="53"/>
      <c r="H658" s="53"/>
      <c r="I658" s="53"/>
      <c r="J658" s="53"/>
      <c r="K658" s="53"/>
      <c r="L658" s="53"/>
      <c r="M658" s="53"/>
      <c r="N658" s="53"/>
      <c r="O658" s="53"/>
      <c r="P658" s="53"/>
      <c r="Q658" s="53"/>
      <c r="R658" s="53"/>
      <c r="S658" s="53"/>
      <c r="T658" s="53"/>
      <c r="U658" s="53"/>
      <c r="V658" s="53"/>
      <c r="W658" s="53"/>
      <c r="X658" s="53"/>
      <c r="Y658" s="53"/>
    </row>
    <row r="659" spans="1:25" ht="12.75" customHeight="1" x14ac:dyDescent="0.3">
      <c r="A659" s="53"/>
      <c r="B659" s="53"/>
      <c r="C659" s="53"/>
      <c r="D659" s="53"/>
      <c r="E659" s="53"/>
      <c r="F659" s="53"/>
      <c r="G659" s="53"/>
      <c r="H659" s="53"/>
      <c r="I659" s="53"/>
      <c r="J659" s="53"/>
      <c r="K659" s="53"/>
      <c r="L659" s="53"/>
      <c r="M659" s="53"/>
      <c r="N659" s="53"/>
      <c r="O659" s="53"/>
      <c r="P659" s="53"/>
      <c r="Q659" s="53"/>
      <c r="R659" s="53"/>
      <c r="S659" s="53"/>
      <c r="T659" s="53"/>
      <c r="U659" s="53"/>
      <c r="V659" s="53"/>
      <c r="W659" s="53"/>
      <c r="X659" s="53"/>
      <c r="Y659" s="53"/>
    </row>
    <row r="660" spans="1:25" ht="12.75" customHeight="1" x14ac:dyDescent="0.3">
      <c r="A660" s="53"/>
      <c r="B660" s="53"/>
      <c r="C660" s="53"/>
      <c r="D660" s="53"/>
      <c r="E660" s="53"/>
      <c r="F660" s="53"/>
      <c r="G660" s="53"/>
      <c r="H660" s="53"/>
      <c r="I660" s="53"/>
      <c r="J660" s="53"/>
      <c r="K660" s="53"/>
      <c r="L660" s="53"/>
      <c r="M660" s="53"/>
      <c r="N660" s="53"/>
      <c r="O660" s="53"/>
      <c r="P660" s="53"/>
      <c r="Q660" s="53"/>
      <c r="R660" s="53"/>
      <c r="S660" s="53"/>
      <c r="T660" s="53"/>
      <c r="U660" s="53"/>
      <c r="V660" s="53"/>
      <c r="W660" s="53"/>
      <c r="X660" s="53"/>
      <c r="Y660" s="53"/>
    </row>
    <row r="661" spans="1:25" ht="12.75" customHeight="1" x14ac:dyDescent="0.3">
      <c r="A661" s="53"/>
      <c r="B661" s="53"/>
      <c r="C661" s="53"/>
      <c r="D661" s="53"/>
      <c r="E661" s="53"/>
      <c r="F661" s="53"/>
      <c r="G661" s="53"/>
      <c r="H661" s="53"/>
      <c r="I661" s="53"/>
      <c r="J661" s="53"/>
      <c r="K661" s="53"/>
      <c r="L661" s="53"/>
      <c r="M661" s="53"/>
      <c r="N661" s="53"/>
      <c r="O661" s="53"/>
      <c r="P661" s="53"/>
      <c r="Q661" s="53"/>
      <c r="R661" s="53"/>
      <c r="S661" s="53"/>
      <c r="T661" s="53"/>
      <c r="U661" s="53"/>
      <c r="V661" s="53"/>
      <c r="W661" s="53"/>
      <c r="X661" s="53"/>
      <c r="Y661" s="53"/>
    </row>
    <row r="662" spans="1:25" ht="12.75" customHeight="1" x14ac:dyDescent="0.3">
      <c r="A662" s="53"/>
      <c r="B662" s="53"/>
      <c r="C662" s="53"/>
      <c r="D662" s="53"/>
      <c r="E662" s="53"/>
      <c r="F662" s="53"/>
      <c r="G662" s="53"/>
      <c r="H662" s="53"/>
      <c r="I662" s="53"/>
      <c r="J662" s="53"/>
      <c r="K662" s="53"/>
      <c r="L662" s="53"/>
      <c r="M662" s="53"/>
      <c r="N662" s="53"/>
      <c r="O662" s="53"/>
      <c r="P662" s="53"/>
      <c r="Q662" s="53"/>
      <c r="R662" s="53"/>
      <c r="S662" s="53"/>
      <c r="T662" s="53"/>
      <c r="U662" s="53"/>
      <c r="V662" s="53"/>
      <c r="W662" s="53"/>
      <c r="X662" s="53"/>
      <c r="Y662" s="53"/>
    </row>
    <row r="663" spans="1:25" ht="12.75" customHeight="1" x14ac:dyDescent="0.3">
      <c r="A663" s="53"/>
      <c r="B663" s="53"/>
      <c r="C663" s="53"/>
      <c r="D663" s="53"/>
      <c r="E663" s="53"/>
      <c r="F663" s="53"/>
      <c r="G663" s="53"/>
      <c r="H663" s="53"/>
      <c r="I663" s="53"/>
      <c r="J663" s="53"/>
      <c r="K663" s="53"/>
      <c r="L663" s="53"/>
      <c r="M663" s="53"/>
      <c r="N663" s="53"/>
      <c r="O663" s="53"/>
      <c r="P663" s="53"/>
      <c r="Q663" s="53"/>
      <c r="R663" s="53"/>
      <c r="S663" s="53"/>
      <c r="T663" s="53"/>
      <c r="U663" s="53"/>
      <c r="V663" s="53"/>
      <c r="W663" s="53"/>
      <c r="X663" s="53"/>
      <c r="Y663" s="53"/>
    </row>
    <row r="664" spans="1:25" ht="12.75" customHeight="1" x14ac:dyDescent="0.3">
      <c r="A664" s="53"/>
      <c r="B664" s="53"/>
      <c r="C664" s="53"/>
      <c r="D664" s="53"/>
      <c r="E664" s="53"/>
      <c r="F664" s="53"/>
      <c r="G664" s="53"/>
      <c r="H664" s="53"/>
      <c r="I664" s="53"/>
      <c r="J664" s="53"/>
      <c r="K664" s="53"/>
      <c r="L664" s="53"/>
      <c r="M664" s="53"/>
      <c r="N664" s="53"/>
      <c r="O664" s="53"/>
      <c r="P664" s="53"/>
      <c r="Q664" s="53"/>
      <c r="R664" s="53"/>
      <c r="S664" s="53"/>
      <c r="T664" s="53"/>
      <c r="U664" s="53"/>
      <c r="V664" s="53"/>
      <c r="W664" s="53"/>
      <c r="X664" s="53"/>
      <c r="Y664" s="53"/>
    </row>
    <row r="665" spans="1:25" ht="12.75" customHeight="1" x14ac:dyDescent="0.3">
      <c r="A665" s="53"/>
      <c r="B665" s="53"/>
      <c r="C665" s="53"/>
      <c r="D665" s="53"/>
      <c r="E665" s="53"/>
      <c r="F665" s="53"/>
      <c r="G665" s="53"/>
      <c r="H665" s="53"/>
      <c r="I665" s="53"/>
      <c r="J665" s="53"/>
      <c r="K665" s="53"/>
      <c r="L665" s="53"/>
      <c r="M665" s="53"/>
      <c r="N665" s="53"/>
      <c r="O665" s="53"/>
      <c r="P665" s="53"/>
      <c r="Q665" s="53"/>
      <c r="R665" s="53"/>
      <c r="S665" s="53"/>
      <c r="T665" s="53"/>
      <c r="U665" s="53"/>
      <c r="V665" s="53"/>
      <c r="W665" s="53"/>
      <c r="X665" s="53"/>
      <c r="Y665" s="53"/>
    </row>
    <row r="666" spans="1:25" ht="12.75" customHeight="1" x14ac:dyDescent="0.3">
      <c r="A666" s="53"/>
      <c r="B666" s="53"/>
      <c r="C666" s="53"/>
      <c r="D666" s="53"/>
      <c r="E666" s="53"/>
      <c r="F666" s="53"/>
      <c r="G666" s="53"/>
      <c r="H666" s="53"/>
      <c r="I666" s="53"/>
      <c r="J666" s="53"/>
      <c r="K666" s="53"/>
      <c r="L666" s="53"/>
      <c r="M666" s="53"/>
      <c r="N666" s="53"/>
      <c r="O666" s="53"/>
      <c r="P666" s="53"/>
      <c r="Q666" s="53"/>
      <c r="R666" s="53"/>
      <c r="S666" s="53"/>
      <c r="T666" s="53"/>
      <c r="U666" s="53"/>
      <c r="V666" s="53"/>
      <c r="W666" s="53"/>
      <c r="X666" s="53"/>
      <c r="Y666" s="53"/>
    </row>
    <row r="667" spans="1:25" ht="12.75" customHeight="1" x14ac:dyDescent="0.3">
      <c r="A667" s="53"/>
      <c r="B667" s="53"/>
      <c r="C667" s="53"/>
      <c r="D667" s="53"/>
      <c r="E667" s="53"/>
      <c r="F667" s="53"/>
      <c r="G667" s="53"/>
      <c r="H667" s="53"/>
      <c r="I667" s="53"/>
      <c r="J667" s="53"/>
      <c r="K667" s="53"/>
      <c r="L667" s="53"/>
      <c r="M667" s="53"/>
      <c r="N667" s="53"/>
      <c r="O667" s="53"/>
      <c r="P667" s="53"/>
      <c r="Q667" s="53"/>
      <c r="R667" s="53"/>
      <c r="S667" s="53"/>
      <c r="T667" s="53"/>
      <c r="U667" s="53"/>
      <c r="V667" s="53"/>
      <c r="W667" s="53"/>
      <c r="X667" s="53"/>
      <c r="Y667" s="53"/>
    </row>
    <row r="668" spans="1:25" ht="12.75" customHeight="1" x14ac:dyDescent="0.3">
      <c r="A668" s="53"/>
      <c r="B668" s="53"/>
      <c r="C668" s="53"/>
      <c r="D668" s="53"/>
      <c r="E668" s="53"/>
      <c r="F668" s="53"/>
      <c r="G668" s="53"/>
      <c r="H668" s="53"/>
      <c r="I668" s="53"/>
      <c r="J668" s="53"/>
      <c r="K668" s="53"/>
      <c r="L668" s="53"/>
      <c r="M668" s="53"/>
      <c r="N668" s="53"/>
      <c r="O668" s="53"/>
      <c r="P668" s="53"/>
      <c r="Q668" s="53"/>
      <c r="R668" s="53"/>
      <c r="S668" s="53"/>
      <c r="T668" s="53"/>
      <c r="U668" s="53"/>
      <c r="V668" s="53"/>
      <c r="W668" s="53"/>
      <c r="X668" s="53"/>
      <c r="Y668" s="53"/>
    </row>
    <row r="669" spans="1:25" ht="12.75" customHeight="1" x14ac:dyDescent="0.3">
      <c r="A669" s="53"/>
      <c r="B669" s="53"/>
      <c r="C669" s="53"/>
      <c r="D669" s="53"/>
      <c r="E669" s="53"/>
      <c r="F669" s="53"/>
      <c r="G669" s="53"/>
      <c r="H669" s="53"/>
      <c r="I669" s="53"/>
      <c r="J669" s="53"/>
      <c r="K669" s="53"/>
      <c r="L669" s="53"/>
      <c r="M669" s="53"/>
      <c r="N669" s="53"/>
      <c r="O669" s="53"/>
      <c r="P669" s="53"/>
      <c r="Q669" s="53"/>
      <c r="R669" s="53"/>
      <c r="S669" s="53"/>
      <c r="T669" s="53"/>
      <c r="U669" s="53"/>
      <c r="V669" s="53"/>
      <c r="W669" s="53"/>
      <c r="X669" s="53"/>
      <c r="Y669" s="53"/>
    </row>
    <row r="670" spans="1:25" ht="12.75" customHeight="1" x14ac:dyDescent="0.3">
      <c r="A670" s="53"/>
      <c r="B670" s="53"/>
      <c r="C670" s="53"/>
      <c r="D670" s="53"/>
      <c r="E670" s="53"/>
      <c r="F670" s="53"/>
      <c r="G670" s="53"/>
      <c r="H670" s="53"/>
      <c r="I670" s="53"/>
      <c r="J670" s="53"/>
      <c r="K670" s="53"/>
      <c r="L670" s="53"/>
      <c r="M670" s="53"/>
      <c r="N670" s="53"/>
      <c r="O670" s="53"/>
      <c r="P670" s="53"/>
      <c r="Q670" s="53"/>
      <c r="R670" s="53"/>
      <c r="S670" s="53"/>
      <c r="T670" s="53"/>
      <c r="U670" s="53"/>
      <c r="V670" s="53"/>
      <c r="W670" s="53"/>
      <c r="X670" s="53"/>
      <c r="Y670" s="53"/>
    </row>
    <row r="671" spans="1:25" ht="12.75" customHeight="1" x14ac:dyDescent="0.3">
      <c r="A671" s="53"/>
      <c r="B671" s="53"/>
      <c r="C671" s="53"/>
      <c r="D671" s="53"/>
      <c r="E671" s="53"/>
      <c r="F671" s="53"/>
      <c r="G671" s="53"/>
      <c r="H671" s="53"/>
      <c r="I671" s="53"/>
      <c r="J671" s="53"/>
      <c r="K671" s="53"/>
      <c r="L671" s="53"/>
      <c r="M671" s="53"/>
      <c r="N671" s="53"/>
      <c r="O671" s="53"/>
      <c r="P671" s="53"/>
      <c r="Q671" s="53"/>
      <c r="R671" s="53"/>
      <c r="S671" s="53"/>
      <c r="T671" s="53"/>
      <c r="U671" s="53"/>
      <c r="V671" s="53"/>
      <c r="W671" s="53"/>
      <c r="X671" s="53"/>
      <c r="Y671" s="53"/>
    </row>
    <row r="672" spans="1:25" ht="12.75" customHeight="1" x14ac:dyDescent="0.3">
      <c r="A672" s="53"/>
      <c r="B672" s="53"/>
      <c r="C672" s="53"/>
      <c r="D672" s="53"/>
      <c r="E672" s="53"/>
      <c r="F672" s="53"/>
      <c r="G672" s="53"/>
      <c r="H672" s="53"/>
      <c r="I672" s="53"/>
      <c r="J672" s="53"/>
      <c r="K672" s="53"/>
      <c r="L672" s="53"/>
      <c r="M672" s="53"/>
      <c r="N672" s="53"/>
      <c r="O672" s="53"/>
      <c r="P672" s="53"/>
      <c r="Q672" s="53"/>
      <c r="R672" s="53"/>
      <c r="S672" s="53"/>
      <c r="T672" s="53"/>
      <c r="U672" s="53"/>
      <c r="V672" s="53"/>
      <c r="W672" s="53"/>
      <c r="X672" s="53"/>
      <c r="Y672" s="53"/>
    </row>
    <row r="673" spans="1:25" ht="12.75" customHeight="1" x14ac:dyDescent="0.3">
      <c r="A673" s="53"/>
      <c r="B673" s="53"/>
      <c r="C673" s="53"/>
      <c r="D673" s="53"/>
      <c r="E673" s="53"/>
      <c r="F673" s="53"/>
      <c r="G673" s="53"/>
      <c r="H673" s="53"/>
      <c r="I673" s="53"/>
      <c r="J673" s="53"/>
      <c r="K673" s="53"/>
      <c r="L673" s="53"/>
      <c r="M673" s="53"/>
      <c r="N673" s="53"/>
      <c r="O673" s="53"/>
      <c r="P673" s="53"/>
      <c r="Q673" s="53"/>
      <c r="R673" s="53"/>
      <c r="S673" s="53"/>
      <c r="T673" s="53"/>
      <c r="U673" s="53"/>
      <c r="V673" s="53"/>
      <c r="W673" s="53"/>
      <c r="X673" s="53"/>
      <c r="Y673" s="53"/>
    </row>
    <row r="674" spans="1:25" ht="12.75" customHeight="1" x14ac:dyDescent="0.3">
      <c r="A674" s="53"/>
      <c r="B674" s="53"/>
      <c r="C674" s="53"/>
      <c r="D674" s="53"/>
      <c r="E674" s="53"/>
      <c r="F674" s="53"/>
      <c r="G674" s="53"/>
      <c r="H674" s="53"/>
      <c r="I674" s="53"/>
      <c r="J674" s="53"/>
      <c r="K674" s="53"/>
      <c r="L674" s="53"/>
      <c r="M674" s="53"/>
      <c r="N674" s="53"/>
      <c r="O674" s="53"/>
      <c r="P674" s="53"/>
      <c r="Q674" s="53"/>
      <c r="R674" s="53"/>
      <c r="S674" s="53"/>
      <c r="T674" s="53"/>
      <c r="U674" s="53"/>
      <c r="V674" s="53"/>
      <c r="W674" s="53"/>
      <c r="X674" s="53"/>
      <c r="Y674" s="53"/>
    </row>
    <row r="675" spans="1:25" ht="12.75" customHeight="1" x14ac:dyDescent="0.3">
      <c r="A675" s="53"/>
      <c r="B675" s="53"/>
      <c r="C675" s="53"/>
      <c r="D675" s="53"/>
      <c r="E675" s="53"/>
      <c r="F675" s="53"/>
      <c r="G675" s="53"/>
      <c r="H675" s="53"/>
      <c r="I675" s="53"/>
      <c r="J675" s="53"/>
      <c r="K675" s="53"/>
      <c r="L675" s="53"/>
      <c r="M675" s="53"/>
      <c r="N675" s="53"/>
      <c r="O675" s="53"/>
      <c r="P675" s="53"/>
      <c r="Q675" s="53"/>
      <c r="R675" s="53"/>
      <c r="S675" s="53"/>
      <c r="T675" s="53"/>
      <c r="U675" s="53"/>
      <c r="V675" s="53"/>
      <c r="W675" s="53"/>
      <c r="X675" s="53"/>
      <c r="Y675" s="53"/>
    </row>
    <row r="676" spans="1:25" ht="12.75" customHeight="1" x14ac:dyDescent="0.3">
      <c r="A676" s="53"/>
      <c r="B676" s="53"/>
      <c r="C676" s="53"/>
      <c r="D676" s="53"/>
      <c r="E676" s="53"/>
      <c r="F676" s="53"/>
      <c r="G676" s="53"/>
      <c r="H676" s="53"/>
      <c r="I676" s="53"/>
      <c r="J676" s="53"/>
      <c r="K676" s="53"/>
      <c r="L676" s="53"/>
      <c r="M676" s="53"/>
      <c r="N676" s="53"/>
      <c r="O676" s="53"/>
      <c r="P676" s="53"/>
      <c r="Q676" s="53"/>
      <c r="R676" s="53"/>
      <c r="S676" s="53"/>
      <c r="T676" s="53"/>
      <c r="U676" s="53"/>
      <c r="V676" s="53"/>
      <c r="W676" s="53"/>
      <c r="X676" s="53"/>
      <c r="Y676" s="53"/>
    </row>
    <row r="677" spans="1:25" ht="12.75" customHeight="1" x14ac:dyDescent="0.3">
      <c r="A677" s="53"/>
      <c r="B677" s="53"/>
      <c r="C677" s="53"/>
      <c r="D677" s="53"/>
      <c r="E677" s="53"/>
      <c r="F677" s="53"/>
      <c r="G677" s="53"/>
      <c r="H677" s="53"/>
      <c r="I677" s="53"/>
      <c r="J677" s="53"/>
      <c r="K677" s="53"/>
      <c r="L677" s="53"/>
      <c r="M677" s="53"/>
      <c r="N677" s="53"/>
      <c r="O677" s="53"/>
      <c r="P677" s="53"/>
      <c r="Q677" s="53"/>
      <c r="R677" s="53"/>
      <c r="S677" s="53"/>
      <c r="T677" s="53"/>
      <c r="U677" s="53"/>
      <c r="V677" s="53"/>
      <c r="W677" s="53"/>
      <c r="X677" s="53"/>
      <c r="Y677" s="53"/>
    </row>
    <row r="678" spans="1:25" ht="12.75" customHeight="1" x14ac:dyDescent="0.3">
      <c r="A678" s="53"/>
      <c r="B678" s="53"/>
      <c r="C678" s="53"/>
      <c r="D678" s="53"/>
      <c r="E678" s="53"/>
      <c r="F678" s="53"/>
      <c r="G678" s="53"/>
      <c r="H678" s="53"/>
      <c r="I678" s="53"/>
      <c r="J678" s="53"/>
      <c r="K678" s="53"/>
      <c r="L678" s="53"/>
      <c r="M678" s="53"/>
      <c r="N678" s="53"/>
      <c r="O678" s="53"/>
      <c r="P678" s="53"/>
      <c r="Q678" s="53"/>
      <c r="R678" s="53"/>
      <c r="S678" s="53"/>
      <c r="T678" s="53"/>
      <c r="U678" s="53"/>
      <c r="V678" s="53"/>
      <c r="W678" s="53"/>
      <c r="X678" s="53"/>
      <c r="Y678" s="53"/>
    </row>
    <row r="679" spans="1:25" ht="12.75" customHeight="1" x14ac:dyDescent="0.3">
      <c r="A679" s="53"/>
      <c r="B679" s="53"/>
      <c r="C679" s="53"/>
      <c r="D679" s="53"/>
      <c r="E679" s="53"/>
      <c r="F679" s="53"/>
      <c r="G679" s="53"/>
      <c r="H679" s="53"/>
      <c r="I679" s="53"/>
      <c r="J679" s="53"/>
      <c r="K679" s="53"/>
      <c r="L679" s="53"/>
      <c r="M679" s="53"/>
      <c r="N679" s="53"/>
      <c r="O679" s="53"/>
      <c r="P679" s="53"/>
      <c r="Q679" s="53"/>
      <c r="R679" s="53"/>
      <c r="S679" s="53"/>
      <c r="T679" s="53"/>
      <c r="U679" s="53"/>
      <c r="V679" s="53"/>
      <c r="W679" s="53"/>
      <c r="X679" s="53"/>
      <c r="Y679" s="53"/>
    </row>
    <row r="680" spans="1:25" ht="12.75" customHeight="1" x14ac:dyDescent="0.3">
      <c r="A680" s="53"/>
      <c r="B680" s="53"/>
      <c r="C680" s="53"/>
      <c r="D680" s="53"/>
      <c r="E680" s="53"/>
      <c r="F680" s="53"/>
      <c r="G680" s="53"/>
      <c r="H680" s="53"/>
      <c r="I680" s="53"/>
      <c r="J680" s="53"/>
      <c r="K680" s="53"/>
      <c r="L680" s="53"/>
      <c r="M680" s="53"/>
      <c r="N680" s="53"/>
      <c r="O680" s="53"/>
      <c r="P680" s="53"/>
      <c r="Q680" s="53"/>
      <c r="R680" s="53"/>
      <c r="S680" s="53"/>
      <c r="T680" s="53"/>
      <c r="U680" s="53"/>
      <c r="V680" s="53"/>
      <c r="W680" s="53"/>
      <c r="X680" s="53"/>
      <c r="Y680" s="53"/>
    </row>
    <row r="681" spans="1:25" ht="12.75" customHeight="1" x14ac:dyDescent="0.3">
      <c r="A681" s="53"/>
      <c r="B681" s="53"/>
      <c r="C681" s="53"/>
      <c r="D681" s="53"/>
      <c r="E681" s="53"/>
      <c r="F681" s="53"/>
      <c r="G681" s="53"/>
      <c r="H681" s="53"/>
      <c r="I681" s="53"/>
      <c r="J681" s="53"/>
      <c r="K681" s="53"/>
      <c r="L681" s="53"/>
      <c r="M681" s="53"/>
      <c r="N681" s="53"/>
      <c r="O681" s="53"/>
      <c r="P681" s="53"/>
      <c r="Q681" s="53"/>
      <c r="R681" s="53"/>
      <c r="S681" s="53"/>
      <c r="T681" s="53"/>
      <c r="U681" s="53"/>
      <c r="V681" s="53"/>
      <c r="W681" s="53"/>
      <c r="X681" s="53"/>
      <c r="Y681" s="53"/>
    </row>
    <row r="682" spans="1:25" ht="12.75" customHeight="1" x14ac:dyDescent="0.3">
      <c r="A682" s="53"/>
      <c r="B682" s="53"/>
      <c r="C682" s="53"/>
      <c r="D682" s="53"/>
      <c r="E682" s="53"/>
      <c r="F682" s="53"/>
      <c r="G682" s="53"/>
      <c r="H682" s="53"/>
      <c r="I682" s="53"/>
      <c r="J682" s="53"/>
      <c r="K682" s="53"/>
      <c r="L682" s="53"/>
      <c r="M682" s="53"/>
      <c r="N682" s="53"/>
      <c r="O682" s="53"/>
      <c r="P682" s="53"/>
      <c r="Q682" s="53"/>
      <c r="R682" s="53"/>
      <c r="S682" s="53"/>
      <c r="T682" s="53"/>
      <c r="U682" s="53"/>
      <c r="V682" s="53"/>
      <c r="W682" s="53"/>
      <c r="X682" s="53"/>
      <c r="Y682" s="53"/>
    </row>
    <row r="683" spans="1:25" ht="12.75" customHeight="1" x14ac:dyDescent="0.3">
      <c r="A683" s="53"/>
      <c r="B683" s="53"/>
      <c r="C683" s="53"/>
      <c r="D683" s="53"/>
      <c r="E683" s="53"/>
      <c r="F683" s="53"/>
      <c r="G683" s="53"/>
      <c r="H683" s="53"/>
      <c r="I683" s="53"/>
      <c r="J683" s="53"/>
      <c r="K683" s="53"/>
      <c r="L683" s="53"/>
      <c r="M683" s="53"/>
      <c r="N683" s="53"/>
      <c r="O683" s="53"/>
      <c r="P683" s="53"/>
      <c r="Q683" s="53"/>
      <c r="R683" s="53"/>
      <c r="S683" s="53"/>
      <c r="T683" s="53"/>
      <c r="U683" s="53"/>
      <c r="V683" s="53"/>
      <c r="W683" s="53"/>
      <c r="X683" s="53"/>
      <c r="Y683" s="53"/>
    </row>
    <row r="684" spans="1:25" ht="12.75" customHeight="1" x14ac:dyDescent="0.3">
      <c r="A684" s="53"/>
      <c r="B684" s="53"/>
      <c r="C684" s="53"/>
      <c r="D684" s="53"/>
      <c r="E684" s="53"/>
      <c r="F684" s="53"/>
      <c r="G684" s="53"/>
      <c r="H684" s="53"/>
      <c r="I684" s="53"/>
      <c r="J684" s="53"/>
      <c r="K684" s="53"/>
      <c r="L684" s="53"/>
      <c r="M684" s="53"/>
      <c r="N684" s="53"/>
      <c r="O684" s="53"/>
      <c r="P684" s="53"/>
      <c r="Q684" s="53"/>
      <c r="R684" s="53"/>
      <c r="S684" s="53"/>
      <c r="T684" s="53"/>
      <c r="U684" s="53"/>
      <c r="V684" s="53"/>
      <c r="W684" s="53"/>
      <c r="X684" s="53"/>
      <c r="Y684" s="53"/>
    </row>
    <row r="685" spans="1:25" ht="12.75" customHeight="1" x14ac:dyDescent="0.3">
      <c r="A685" s="53"/>
      <c r="B685" s="53"/>
      <c r="C685" s="53"/>
      <c r="D685" s="53"/>
      <c r="E685" s="53"/>
      <c r="F685" s="53"/>
      <c r="G685" s="53"/>
      <c r="H685" s="53"/>
      <c r="I685" s="53"/>
      <c r="J685" s="53"/>
      <c r="K685" s="53"/>
      <c r="L685" s="53"/>
      <c r="M685" s="53"/>
      <c r="N685" s="53"/>
      <c r="O685" s="53"/>
      <c r="P685" s="53"/>
      <c r="Q685" s="53"/>
      <c r="R685" s="53"/>
      <c r="S685" s="53"/>
      <c r="T685" s="53"/>
      <c r="U685" s="53"/>
      <c r="V685" s="53"/>
      <c r="W685" s="53"/>
      <c r="X685" s="53"/>
      <c r="Y685" s="53"/>
    </row>
    <row r="686" spans="1:25" ht="12.75" customHeight="1" x14ac:dyDescent="0.3">
      <c r="A686" s="53"/>
      <c r="B686" s="53"/>
      <c r="C686" s="53"/>
      <c r="D686" s="53"/>
      <c r="E686" s="53"/>
      <c r="F686" s="53"/>
      <c r="G686" s="53"/>
      <c r="H686" s="53"/>
      <c r="I686" s="53"/>
      <c r="J686" s="53"/>
      <c r="K686" s="53"/>
      <c r="L686" s="53"/>
      <c r="M686" s="53"/>
      <c r="N686" s="53"/>
      <c r="O686" s="53"/>
      <c r="P686" s="53"/>
      <c r="Q686" s="53"/>
      <c r="R686" s="53"/>
      <c r="S686" s="53"/>
      <c r="T686" s="53"/>
      <c r="U686" s="53"/>
      <c r="V686" s="53"/>
      <c r="W686" s="53"/>
      <c r="X686" s="53"/>
      <c r="Y686" s="53"/>
    </row>
    <row r="687" spans="1:25" ht="12.75" customHeight="1" x14ac:dyDescent="0.3">
      <c r="A687" s="53"/>
      <c r="B687" s="53"/>
      <c r="C687" s="53"/>
      <c r="D687" s="53"/>
      <c r="E687" s="53"/>
      <c r="F687" s="53"/>
      <c r="G687" s="53"/>
      <c r="H687" s="53"/>
      <c r="I687" s="53"/>
      <c r="J687" s="53"/>
      <c r="K687" s="53"/>
      <c r="L687" s="53"/>
      <c r="M687" s="53"/>
      <c r="N687" s="53"/>
      <c r="O687" s="53"/>
      <c r="P687" s="53"/>
      <c r="Q687" s="53"/>
      <c r="R687" s="53"/>
      <c r="S687" s="53"/>
      <c r="T687" s="53"/>
      <c r="U687" s="53"/>
      <c r="V687" s="53"/>
      <c r="W687" s="53"/>
      <c r="X687" s="53"/>
      <c r="Y687" s="53"/>
    </row>
    <row r="688" spans="1:25" ht="12.75" customHeight="1" x14ac:dyDescent="0.3">
      <c r="A688" s="53"/>
      <c r="B688" s="53"/>
      <c r="C688" s="53"/>
      <c r="D688" s="53"/>
      <c r="E688" s="53"/>
      <c r="F688" s="53"/>
      <c r="G688" s="53"/>
      <c r="H688" s="53"/>
      <c r="I688" s="53"/>
      <c r="J688" s="53"/>
      <c r="K688" s="53"/>
      <c r="L688" s="53"/>
      <c r="M688" s="53"/>
      <c r="N688" s="53"/>
      <c r="O688" s="53"/>
      <c r="P688" s="53"/>
      <c r="Q688" s="53"/>
      <c r="R688" s="53"/>
      <c r="S688" s="53"/>
      <c r="T688" s="53"/>
      <c r="U688" s="53"/>
      <c r="V688" s="53"/>
      <c r="W688" s="53"/>
      <c r="X688" s="53"/>
      <c r="Y688" s="53"/>
    </row>
    <row r="689" spans="1:25" ht="12.75" customHeight="1" x14ac:dyDescent="0.3">
      <c r="A689" s="53"/>
      <c r="B689" s="53"/>
      <c r="C689" s="53"/>
      <c r="D689" s="53"/>
      <c r="E689" s="53"/>
      <c r="F689" s="53"/>
      <c r="G689" s="53"/>
      <c r="H689" s="53"/>
      <c r="I689" s="53"/>
      <c r="J689" s="53"/>
      <c r="K689" s="53"/>
      <c r="L689" s="53"/>
      <c r="M689" s="53"/>
      <c r="N689" s="53"/>
      <c r="O689" s="53"/>
      <c r="P689" s="53"/>
      <c r="Q689" s="53"/>
      <c r="R689" s="53"/>
      <c r="S689" s="53"/>
      <c r="T689" s="53"/>
      <c r="U689" s="53"/>
      <c r="V689" s="53"/>
      <c r="W689" s="53"/>
      <c r="X689" s="53"/>
      <c r="Y689" s="53"/>
    </row>
    <row r="690" spans="1:25" ht="12.75" customHeight="1" x14ac:dyDescent="0.3">
      <c r="A690" s="53"/>
      <c r="B690" s="53"/>
      <c r="C690" s="53"/>
      <c r="D690" s="53"/>
      <c r="E690" s="53"/>
      <c r="F690" s="53"/>
      <c r="G690" s="53"/>
      <c r="H690" s="53"/>
      <c r="I690" s="53"/>
      <c r="J690" s="53"/>
      <c r="K690" s="53"/>
      <c r="L690" s="53"/>
      <c r="M690" s="53"/>
      <c r="N690" s="53"/>
      <c r="O690" s="53"/>
      <c r="P690" s="53"/>
      <c r="Q690" s="53"/>
      <c r="R690" s="53"/>
      <c r="S690" s="53"/>
      <c r="T690" s="53"/>
      <c r="U690" s="53"/>
      <c r="V690" s="53"/>
      <c r="W690" s="53"/>
      <c r="X690" s="53"/>
      <c r="Y690" s="53"/>
    </row>
    <row r="691" spans="1:25" ht="12.75" customHeight="1" x14ac:dyDescent="0.3">
      <c r="A691" s="53"/>
      <c r="B691" s="53"/>
      <c r="C691" s="53"/>
      <c r="D691" s="53"/>
      <c r="E691" s="53"/>
      <c r="F691" s="53"/>
      <c r="G691" s="53"/>
      <c r="H691" s="53"/>
      <c r="I691" s="53"/>
      <c r="J691" s="53"/>
      <c r="K691" s="53"/>
      <c r="L691" s="53"/>
      <c r="M691" s="53"/>
      <c r="N691" s="53"/>
      <c r="O691" s="53"/>
      <c r="P691" s="53"/>
      <c r="Q691" s="53"/>
      <c r="R691" s="53"/>
      <c r="S691" s="53"/>
      <c r="T691" s="53"/>
      <c r="U691" s="53"/>
      <c r="V691" s="53"/>
      <c r="W691" s="53"/>
      <c r="X691" s="53"/>
      <c r="Y691" s="53"/>
    </row>
    <row r="692" spans="1:25" ht="12.75" customHeight="1" x14ac:dyDescent="0.3">
      <c r="A692" s="53"/>
      <c r="B692" s="53"/>
      <c r="C692" s="53"/>
      <c r="D692" s="53"/>
      <c r="E692" s="53"/>
      <c r="F692" s="53"/>
      <c r="G692" s="53"/>
      <c r="H692" s="53"/>
      <c r="I692" s="53"/>
      <c r="J692" s="53"/>
      <c r="K692" s="53"/>
      <c r="L692" s="53"/>
      <c r="M692" s="53"/>
      <c r="N692" s="53"/>
      <c r="O692" s="53"/>
      <c r="P692" s="53"/>
      <c r="Q692" s="53"/>
      <c r="R692" s="53"/>
      <c r="S692" s="53"/>
      <c r="T692" s="53"/>
      <c r="U692" s="53"/>
      <c r="V692" s="53"/>
      <c r="W692" s="53"/>
      <c r="X692" s="53"/>
      <c r="Y692" s="53"/>
    </row>
    <row r="693" spans="1:25" ht="12.75" customHeight="1" x14ac:dyDescent="0.3">
      <c r="A693" s="53"/>
      <c r="B693" s="53"/>
      <c r="C693" s="53"/>
      <c r="D693" s="53"/>
      <c r="E693" s="53"/>
      <c r="F693" s="53"/>
      <c r="G693" s="53"/>
      <c r="H693" s="53"/>
      <c r="I693" s="53"/>
      <c r="J693" s="53"/>
      <c r="K693" s="53"/>
      <c r="L693" s="53"/>
      <c r="M693" s="53"/>
      <c r="N693" s="53"/>
      <c r="O693" s="53"/>
      <c r="P693" s="53"/>
      <c r="Q693" s="53"/>
      <c r="R693" s="53"/>
      <c r="S693" s="53"/>
      <c r="T693" s="53"/>
      <c r="U693" s="53"/>
      <c r="V693" s="53"/>
      <c r="W693" s="53"/>
      <c r="X693" s="53"/>
      <c r="Y693" s="53"/>
    </row>
    <row r="694" spans="1:25" ht="12.75" customHeight="1" x14ac:dyDescent="0.3">
      <c r="A694" s="53"/>
      <c r="B694" s="53"/>
      <c r="C694" s="53"/>
      <c r="D694" s="53"/>
      <c r="E694" s="53"/>
      <c r="F694" s="53"/>
      <c r="G694" s="53"/>
      <c r="H694" s="53"/>
      <c r="I694" s="53"/>
      <c r="J694" s="53"/>
      <c r="K694" s="53"/>
      <c r="L694" s="53"/>
      <c r="M694" s="53"/>
      <c r="N694" s="53"/>
      <c r="O694" s="53"/>
      <c r="P694" s="53"/>
      <c r="Q694" s="53"/>
      <c r="R694" s="53"/>
      <c r="S694" s="53"/>
      <c r="T694" s="53"/>
      <c r="U694" s="53"/>
      <c r="V694" s="53"/>
      <c r="W694" s="53"/>
      <c r="X694" s="53"/>
      <c r="Y694" s="53"/>
    </row>
    <row r="695" spans="1:25" ht="12.75" customHeight="1" x14ac:dyDescent="0.3">
      <c r="A695" s="53"/>
      <c r="B695" s="53"/>
      <c r="C695" s="53"/>
      <c r="D695" s="53"/>
      <c r="E695" s="53"/>
      <c r="F695" s="53"/>
      <c r="G695" s="53"/>
      <c r="H695" s="53"/>
      <c r="I695" s="53"/>
      <c r="J695" s="53"/>
      <c r="K695" s="53"/>
      <c r="L695" s="53"/>
      <c r="M695" s="53"/>
      <c r="N695" s="53"/>
      <c r="O695" s="53"/>
      <c r="P695" s="53"/>
      <c r="Q695" s="53"/>
      <c r="R695" s="53"/>
      <c r="S695" s="53"/>
      <c r="T695" s="53"/>
      <c r="U695" s="53"/>
      <c r="V695" s="53"/>
      <c r="W695" s="53"/>
      <c r="X695" s="53"/>
      <c r="Y695" s="53"/>
    </row>
    <row r="696" spans="1:25" ht="12.75" customHeight="1" x14ac:dyDescent="0.3">
      <c r="A696" s="53"/>
      <c r="B696" s="53"/>
      <c r="C696" s="53"/>
      <c r="D696" s="53"/>
      <c r="E696" s="53"/>
      <c r="F696" s="53"/>
      <c r="G696" s="53"/>
      <c r="H696" s="53"/>
      <c r="I696" s="53"/>
      <c r="J696" s="53"/>
      <c r="K696" s="53"/>
      <c r="L696" s="53"/>
      <c r="M696" s="53"/>
      <c r="N696" s="53"/>
      <c r="O696" s="53"/>
      <c r="P696" s="53"/>
      <c r="Q696" s="53"/>
      <c r="R696" s="53"/>
      <c r="S696" s="53"/>
      <c r="T696" s="53"/>
      <c r="U696" s="53"/>
      <c r="V696" s="53"/>
      <c r="W696" s="53"/>
      <c r="X696" s="53"/>
      <c r="Y696" s="53"/>
    </row>
    <row r="697" spans="1:25" ht="12.75" customHeight="1" x14ac:dyDescent="0.3">
      <c r="A697" s="53"/>
      <c r="B697" s="53"/>
      <c r="C697" s="53"/>
      <c r="D697" s="53"/>
      <c r="E697" s="53"/>
      <c r="F697" s="53"/>
      <c r="G697" s="53"/>
      <c r="H697" s="53"/>
      <c r="I697" s="53"/>
      <c r="J697" s="53"/>
      <c r="K697" s="53"/>
      <c r="L697" s="53"/>
      <c r="M697" s="53"/>
      <c r="N697" s="53"/>
      <c r="O697" s="53"/>
      <c r="P697" s="53"/>
      <c r="Q697" s="53"/>
      <c r="R697" s="53"/>
      <c r="S697" s="53"/>
      <c r="T697" s="53"/>
      <c r="U697" s="53"/>
      <c r="V697" s="53"/>
      <c r="W697" s="53"/>
      <c r="X697" s="53"/>
      <c r="Y697" s="53"/>
    </row>
    <row r="698" spans="1:25" ht="12.75" customHeight="1" x14ac:dyDescent="0.3">
      <c r="A698" s="53"/>
      <c r="B698" s="53"/>
      <c r="C698" s="53"/>
      <c r="D698" s="53"/>
      <c r="E698" s="53"/>
      <c r="F698" s="53"/>
      <c r="G698" s="53"/>
      <c r="H698" s="53"/>
      <c r="I698" s="53"/>
      <c r="J698" s="53"/>
      <c r="K698" s="53"/>
      <c r="L698" s="53"/>
      <c r="M698" s="53"/>
      <c r="N698" s="53"/>
      <c r="O698" s="53"/>
      <c r="P698" s="53"/>
      <c r="Q698" s="53"/>
      <c r="R698" s="53"/>
      <c r="S698" s="53"/>
      <c r="T698" s="53"/>
      <c r="U698" s="53"/>
      <c r="V698" s="53"/>
      <c r="W698" s="53"/>
      <c r="X698" s="53"/>
      <c r="Y698" s="53"/>
    </row>
    <row r="699" spans="1:25" ht="12.75" customHeight="1" x14ac:dyDescent="0.3">
      <c r="A699" s="53"/>
      <c r="B699" s="53"/>
      <c r="C699" s="53"/>
      <c r="D699" s="53"/>
      <c r="E699" s="53"/>
      <c r="F699" s="53"/>
      <c r="G699" s="53"/>
      <c r="H699" s="53"/>
      <c r="I699" s="53"/>
      <c r="J699" s="53"/>
      <c r="K699" s="53"/>
      <c r="L699" s="53"/>
      <c r="M699" s="53"/>
      <c r="N699" s="53"/>
      <c r="O699" s="53"/>
      <c r="P699" s="53"/>
      <c r="Q699" s="53"/>
      <c r="R699" s="53"/>
      <c r="S699" s="53"/>
      <c r="T699" s="53"/>
      <c r="U699" s="53"/>
      <c r="V699" s="53"/>
      <c r="W699" s="53"/>
      <c r="X699" s="53"/>
      <c r="Y699" s="53"/>
    </row>
    <row r="700" spans="1:25" ht="12.75" customHeight="1" x14ac:dyDescent="0.3">
      <c r="A700" s="53"/>
      <c r="B700" s="53"/>
      <c r="C700" s="53"/>
      <c r="D700" s="53"/>
      <c r="E700" s="53"/>
      <c r="F700" s="53"/>
      <c r="G700" s="53"/>
      <c r="H700" s="53"/>
      <c r="I700" s="53"/>
      <c r="J700" s="53"/>
      <c r="K700" s="53"/>
      <c r="L700" s="53"/>
      <c r="M700" s="53"/>
      <c r="N700" s="53"/>
      <c r="O700" s="53"/>
      <c r="P700" s="53"/>
      <c r="Q700" s="53"/>
      <c r="R700" s="53"/>
      <c r="S700" s="53"/>
      <c r="T700" s="53"/>
      <c r="U700" s="53"/>
      <c r="V700" s="53"/>
      <c r="W700" s="53"/>
      <c r="X700" s="53"/>
      <c r="Y700" s="53"/>
    </row>
    <row r="701" spans="1:25" ht="12.75" customHeight="1" x14ac:dyDescent="0.3">
      <c r="A701" s="53"/>
      <c r="B701" s="53"/>
      <c r="C701" s="53"/>
      <c r="D701" s="53"/>
      <c r="E701" s="53"/>
      <c r="F701" s="53"/>
      <c r="G701" s="53"/>
      <c r="H701" s="53"/>
      <c r="I701" s="53"/>
      <c r="J701" s="53"/>
      <c r="K701" s="53"/>
      <c r="L701" s="53"/>
      <c r="M701" s="53"/>
      <c r="N701" s="53"/>
      <c r="O701" s="53"/>
      <c r="P701" s="53"/>
      <c r="Q701" s="53"/>
      <c r="R701" s="53"/>
      <c r="S701" s="53"/>
      <c r="T701" s="53"/>
      <c r="U701" s="53"/>
      <c r="V701" s="53"/>
      <c r="W701" s="53"/>
      <c r="X701" s="53"/>
      <c r="Y701" s="53"/>
    </row>
    <row r="702" spans="1:25" ht="12.75" customHeight="1" x14ac:dyDescent="0.3">
      <c r="A702" s="53"/>
      <c r="B702" s="53"/>
      <c r="C702" s="53"/>
      <c r="D702" s="53"/>
      <c r="E702" s="53"/>
      <c r="F702" s="53"/>
      <c r="G702" s="53"/>
      <c r="H702" s="53"/>
      <c r="I702" s="53"/>
      <c r="J702" s="53"/>
      <c r="K702" s="53"/>
      <c r="L702" s="53"/>
      <c r="M702" s="53"/>
      <c r="N702" s="53"/>
      <c r="O702" s="53"/>
      <c r="P702" s="53"/>
      <c r="Q702" s="53"/>
      <c r="R702" s="53"/>
      <c r="S702" s="53"/>
      <c r="T702" s="53"/>
      <c r="U702" s="53"/>
      <c r="V702" s="53"/>
      <c r="W702" s="53"/>
      <c r="X702" s="53"/>
      <c r="Y702" s="53"/>
    </row>
    <row r="703" spans="1:25" ht="12.75" customHeight="1" x14ac:dyDescent="0.3">
      <c r="A703" s="53"/>
      <c r="B703" s="53"/>
      <c r="C703" s="53"/>
      <c r="D703" s="53"/>
      <c r="E703" s="53"/>
      <c r="F703" s="53"/>
      <c r="G703" s="53"/>
      <c r="H703" s="53"/>
      <c r="I703" s="53"/>
      <c r="J703" s="53"/>
      <c r="K703" s="53"/>
      <c r="L703" s="53"/>
      <c r="M703" s="53"/>
      <c r="N703" s="53"/>
      <c r="O703" s="53"/>
      <c r="P703" s="53"/>
      <c r="Q703" s="53"/>
      <c r="R703" s="53"/>
      <c r="S703" s="53"/>
      <c r="T703" s="53"/>
      <c r="U703" s="53"/>
      <c r="V703" s="53"/>
      <c r="W703" s="53"/>
      <c r="X703" s="53"/>
      <c r="Y703" s="53"/>
    </row>
    <row r="704" spans="1:25" ht="12.75" customHeight="1" x14ac:dyDescent="0.3">
      <c r="A704" s="53"/>
      <c r="B704" s="53"/>
      <c r="C704" s="53"/>
      <c r="D704" s="53"/>
      <c r="E704" s="53"/>
      <c r="F704" s="53"/>
      <c r="G704" s="53"/>
      <c r="H704" s="53"/>
      <c r="I704" s="53"/>
      <c r="J704" s="53"/>
      <c r="K704" s="53"/>
      <c r="L704" s="53"/>
      <c r="M704" s="53"/>
      <c r="N704" s="53"/>
      <c r="O704" s="53"/>
      <c r="P704" s="53"/>
      <c r="Q704" s="53"/>
      <c r="R704" s="53"/>
      <c r="S704" s="53"/>
      <c r="T704" s="53"/>
      <c r="U704" s="53"/>
      <c r="V704" s="53"/>
      <c r="W704" s="53"/>
      <c r="X704" s="53"/>
      <c r="Y704" s="53"/>
    </row>
    <row r="705" spans="1:25" ht="12.75" customHeight="1" x14ac:dyDescent="0.3">
      <c r="A705" s="53"/>
      <c r="B705" s="53"/>
      <c r="C705" s="53"/>
      <c r="D705" s="53"/>
      <c r="E705" s="53"/>
      <c r="F705" s="53"/>
      <c r="G705" s="53"/>
      <c r="H705" s="53"/>
      <c r="I705" s="53"/>
      <c r="J705" s="53"/>
      <c r="K705" s="53"/>
      <c r="L705" s="53"/>
      <c r="M705" s="53"/>
      <c r="N705" s="53"/>
      <c r="O705" s="53"/>
      <c r="P705" s="53"/>
      <c r="Q705" s="53"/>
      <c r="R705" s="53"/>
      <c r="S705" s="53"/>
      <c r="T705" s="53"/>
      <c r="U705" s="53"/>
      <c r="V705" s="53"/>
      <c r="W705" s="53"/>
      <c r="X705" s="53"/>
      <c r="Y705" s="53"/>
    </row>
    <row r="706" spans="1:25" ht="12.75" customHeight="1" x14ac:dyDescent="0.3">
      <c r="A706" s="53"/>
      <c r="B706" s="53"/>
      <c r="C706" s="53"/>
      <c r="D706" s="53"/>
      <c r="E706" s="53"/>
      <c r="F706" s="53"/>
      <c r="G706" s="53"/>
      <c r="H706" s="53"/>
      <c r="I706" s="53"/>
      <c r="J706" s="53"/>
      <c r="K706" s="53"/>
      <c r="L706" s="53"/>
      <c r="M706" s="53"/>
      <c r="N706" s="53"/>
      <c r="O706" s="53"/>
      <c r="P706" s="53"/>
      <c r="Q706" s="53"/>
      <c r="R706" s="53"/>
      <c r="S706" s="53"/>
      <c r="T706" s="53"/>
      <c r="U706" s="53"/>
      <c r="V706" s="53"/>
      <c r="W706" s="53"/>
      <c r="X706" s="53"/>
      <c r="Y706" s="53"/>
    </row>
    <row r="707" spans="1:25" ht="12.75" customHeight="1" x14ac:dyDescent="0.3">
      <c r="A707" s="53"/>
      <c r="B707" s="53"/>
      <c r="C707" s="53"/>
      <c r="D707" s="53"/>
      <c r="E707" s="53"/>
      <c r="F707" s="53"/>
      <c r="G707" s="53"/>
      <c r="H707" s="53"/>
      <c r="I707" s="53"/>
      <c r="J707" s="53"/>
      <c r="K707" s="53"/>
      <c r="L707" s="53"/>
      <c r="M707" s="53"/>
      <c r="N707" s="53"/>
      <c r="O707" s="53"/>
      <c r="P707" s="53"/>
      <c r="Q707" s="53"/>
      <c r="R707" s="53"/>
      <c r="S707" s="53"/>
      <c r="T707" s="53"/>
      <c r="U707" s="53"/>
      <c r="V707" s="53"/>
      <c r="W707" s="53"/>
      <c r="X707" s="53"/>
      <c r="Y707" s="53"/>
    </row>
    <row r="708" spans="1:25" ht="12.75" customHeight="1" x14ac:dyDescent="0.3">
      <c r="A708" s="53"/>
      <c r="B708" s="53"/>
      <c r="C708" s="53"/>
      <c r="D708" s="53"/>
      <c r="E708" s="53"/>
      <c r="F708" s="53"/>
      <c r="G708" s="53"/>
      <c r="H708" s="53"/>
      <c r="I708" s="53"/>
      <c r="J708" s="53"/>
      <c r="K708" s="53"/>
      <c r="L708" s="53"/>
      <c r="M708" s="53"/>
      <c r="N708" s="53"/>
      <c r="O708" s="53"/>
      <c r="P708" s="53"/>
      <c r="Q708" s="53"/>
      <c r="R708" s="53"/>
      <c r="S708" s="53"/>
      <c r="T708" s="53"/>
      <c r="U708" s="53"/>
      <c r="V708" s="53"/>
      <c r="W708" s="53"/>
      <c r="X708" s="53"/>
      <c r="Y708" s="53"/>
    </row>
    <row r="709" spans="1:25" ht="12.75" customHeight="1" x14ac:dyDescent="0.3">
      <c r="A709" s="53"/>
      <c r="B709" s="53"/>
      <c r="C709" s="53"/>
      <c r="D709" s="53"/>
      <c r="E709" s="53"/>
      <c r="F709" s="53"/>
      <c r="G709" s="53"/>
      <c r="H709" s="53"/>
      <c r="I709" s="53"/>
      <c r="J709" s="53"/>
      <c r="K709" s="53"/>
      <c r="L709" s="53"/>
      <c r="M709" s="53"/>
      <c r="N709" s="53"/>
      <c r="O709" s="53"/>
      <c r="P709" s="53"/>
      <c r="Q709" s="53"/>
      <c r="R709" s="53"/>
      <c r="S709" s="53"/>
      <c r="T709" s="53"/>
      <c r="U709" s="53"/>
      <c r="V709" s="53"/>
      <c r="W709" s="53"/>
      <c r="X709" s="53"/>
      <c r="Y709" s="53"/>
    </row>
    <row r="710" spans="1:25" ht="12.75" customHeight="1" x14ac:dyDescent="0.3">
      <c r="A710" s="53"/>
      <c r="B710" s="53"/>
      <c r="C710" s="53"/>
      <c r="D710" s="53"/>
      <c r="E710" s="53"/>
      <c r="F710" s="53"/>
      <c r="G710" s="53"/>
      <c r="H710" s="53"/>
      <c r="I710" s="53"/>
      <c r="J710" s="53"/>
      <c r="K710" s="53"/>
      <c r="L710" s="53"/>
      <c r="M710" s="53"/>
      <c r="N710" s="53"/>
      <c r="O710" s="53"/>
      <c r="P710" s="53"/>
      <c r="Q710" s="53"/>
      <c r="R710" s="53"/>
      <c r="S710" s="53"/>
      <c r="T710" s="53"/>
      <c r="U710" s="53"/>
      <c r="V710" s="53"/>
      <c r="W710" s="53"/>
      <c r="X710" s="53"/>
      <c r="Y710" s="53"/>
    </row>
    <row r="711" spans="1:25" ht="12.75" customHeight="1" x14ac:dyDescent="0.3">
      <c r="A711" s="53"/>
      <c r="B711" s="53"/>
      <c r="C711" s="53"/>
      <c r="D711" s="53"/>
      <c r="E711" s="53"/>
      <c r="F711" s="53"/>
      <c r="G711" s="53"/>
      <c r="H711" s="53"/>
      <c r="I711" s="53"/>
      <c r="J711" s="53"/>
      <c r="K711" s="53"/>
      <c r="L711" s="53"/>
      <c r="M711" s="53"/>
      <c r="N711" s="53"/>
      <c r="O711" s="53"/>
      <c r="P711" s="53"/>
      <c r="Q711" s="53"/>
      <c r="R711" s="53"/>
      <c r="S711" s="53"/>
      <c r="T711" s="53"/>
      <c r="U711" s="53"/>
      <c r="V711" s="53"/>
      <c r="W711" s="53"/>
      <c r="X711" s="53"/>
      <c r="Y711" s="53"/>
    </row>
    <row r="712" spans="1:25" ht="12.75" customHeight="1" x14ac:dyDescent="0.3">
      <c r="A712" s="53"/>
      <c r="B712" s="53"/>
      <c r="C712" s="53"/>
      <c r="D712" s="53"/>
      <c r="E712" s="53"/>
      <c r="F712" s="53"/>
      <c r="G712" s="53"/>
      <c r="H712" s="53"/>
      <c r="I712" s="53"/>
      <c r="J712" s="53"/>
      <c r="K712" s="53"/>
      <c r="L712" s="53"/>
      <c r="M712" s="53"/>
      <c r="N712" s="53"/>
      <c r="O712" s="53"/>
      <c r="P712" s="53"/>
      <c r="Q712" s="53"/>
      <c r="R712" s="53"/>
      <c r="S712" s="53"/>
      <c r="T712" s="53"/>
      <c r="U712" s="53"/>
      <c r="V712" s="53"/>
      <c r="W712" s="53"/>
      <c r="X712" s="53"/>
      <c r="Y712" s="53"/>
    </row>
    <row r="713" spans="1:25" ht="12.75" customHeight="1" x14ac:dyDescent="0.3">
      <c r="A713" s="53"/>
      <c r="B713" s="53"/>
      <c r="C713" s="53"/>
      <c r="D713" s="53"/>
      <c r="E713" s="53"/>
      <c r="F713" s="53"/>
      <c r="G713" s="53"/>
      <c r="H713" s="53"/>
      <c r="I713" s="53"/>
      <c r="J713" s="53"/>
      <c r="K713" s="53"/>
      <c r="L713" s="53"/>
      <c r="M713" s="53"/>
      <c r="N713" s="53"/>
      <c r="O713" s="53"/>
      <c r="P713" s="53"/>
      <c r="Q713" s="53"/>
      <c r="R713" s="53"/>
      <c r="S713" s="53"/>
      <c r="T713" s="53"/>
      <c r="U713" s="53"/>
      <c r="V713" s="53"/>
      <c r="W713" s="53"/>
      <c r="X713" s="53"/>
      <c r="Y713" s="53"/>
    </row>
    <row r="714" spans="1:25" ht="12.75" customHeight="1" x14ac:dyDescent="0.3">
      <c r="A714" s="53"/>
      <c r="B714" s="53"/>
      <c r="C714" s="53"/>
      <c r="D714" s="53"/>
      <c r="E714" s="53"/>
      <c r="F714" s="53"/>
      <c r="G714" s="53"/>
      <c r="H714" s="53"/>
      <c r="I714" s="53"/>
      <c r="J714" s="53"/>
      <c r="K714" s="53"/>
      <c r="L714" s="53"/>
      <c r="M714" s="53"/>
      <c r="N714" s="53"/>
      <c r="O714" s="53"/>
      <c r="P714" s="53"/>
      <c r="Q714" s="53"/>
      <c r="R714" s="53"/>
      <c r="S714" s="53"/>
      <c r="T714" s="53"/>
      <c r="U714" s="53"/>
      <c r="V714" s="53"/>
      <c r="W714" s="53"/>
      <c r="X714" s="53"/>
      <c r="Y714" s="53"/>
    </row>
    <row r="715" spans="1:25" ht="12.75" customHeight="1" x14ac:dyDescent="0.3">
      <c r="A715" s="53"/>
      <c r="B715" s="53"/>
      <c r="C715" s="53"/>
      <c r="D715" s="53"/>
      <c r="E715" s="53"/>
      <c r="F715" s="53"/>
      <c r="G715" s="53"/>
      <c r="H715" s="53"/>
      <c r="I715" s="53"/>
      <c r="J715" s="53"/>
      <c r="K715" s="53"/>
      <c r="L715" s="53"/>
      <c r="M715" s="53"/>
      <c r="N715" s="53"/>
      <c r="O715" s="53"/>
      <c r="P715" s="53"/>
      <c r="Q715" s="53"/>
      <c r="R715" s="53"/>
      <c r="S715" s="53"/>
      <c r="T715" s="53"/>
      <c r="U715" s="53"/>
      <c r="V715" s="53"/>
      <c r="W715" s="53"/>
      <c r="X715" s="53"/>
      <c r="Y715" s="53"/>
    </row>
    <row r="716" spans="1:25" ht="12.75" customHeight="1" x14ac:dyDescent="0.3">
      <c r="A716" s="53"/>
      <c r="B716" s="53"/>
      <c r="C716" s="53"/>
      <c r="D716" s="53"/>
      <c r="E716" s="53"/>
      <c r="F716" s="53"/>
      <c r="G716" s="53"/>
      <c r="H716" s="53"/>
      <c r="I716" s="53"/>
      <c r="J716" s="53"/>
      <c r="K716" s="53"/>
      <c r="L716" s="53"/>
      <c r="M716" s="53"/>
      <c r="N716" s="53"/>
      <c r="O716" s="53"/>
      <c r="P716" s="53"/>
      <c r="Q716" s="53"/>
      <c r="R716" s="53"/>
      <c r="S716" s="53"/>
      <c r="T716" s="53"/>
      <c r="U716" s="53"/>
      <c r="V716" s="53"/>
      <c r="W716" s="53"/>
      <c r="X716" s="53"/>
      <c r="Y716" s="53"/>
    </row>
    <row r="717" spans="1:25" ht="12.75" customHeight="1" x14ac:dyDescent="0.3">
      <c r="A717" s="53"/>
      <c r="B717" s="53"/>
      <c r="C717" s="53"/>
      <c r="D717" s="53"/>
      <c r="E717" s="53"/>
      <c r="F717" s="53"/>
      <c r="G717" s="53"/>
      <c r="H717" s="53"/>
      <c r="I717" s="53"/>
      <c r="J717" s="53"/>
      <c r="K717" s="53"/>
      <c r="L717" s="53"/>
      <c r="M717" s="53"/>
      <c r="N717" s="53"/>
      <c r="O717" s="53"/>
      <c r="P717" s="53"/>
      <c r="Q717" s="53"/>
      <c r="R717" s="53"/>
      <c r="S717" s="53"/>
      <c r="T717" s="53"/>
      <c r="U717" s="53"/>
      <c r="V717" s="53"/>
      <c r="W717" s="53"/>
      <c r="X717" s="53"/>
      <c r="Y717" s="53"/>
    </row>
    <row r="718" spans="1:25" ht="12.75" customHeight="1" x14ac:dyDescent="0.3">
      <c r="A718" s="53"/>
      <c r="B718" s="53"/>
      <c r="C718" s="53"/>
      <c r="D718" s="53"/>
      <c r="E718" s="53"/>
      <c r="F718" s="53"/>
      <c r="G718" s="53"/>
      <c r="H718" s="53"/>
      <c r="I718" s="53"/>
      <c r="J718" s="53"/>
      <c r="K718" s="53"/>
      <c r="L718" s="53"/>
      <c r="M718" s="53"/>
      <c r="N718" s="53"/>
      <c r="O718" s="53"/>
      <c r="P718" s="53"/>
      <c r="Q718" s="53"/>
      <c r="R718" s="53"/>
      <c r="S718" s="53"/>
      <c r="T718" s="53"/>
      <c r="U718" s="53"/>
      <c r="V718" s="53"/>
      <c r="W718" s="53"/>
      <c r="X718" s="53"/>
      <c r="Y718" s="53"/>
    </row>
    <row r="719" spans="1:25" ht="12.75" customHeight="1" x14ac:dyDescent="0.3">
      <c r="A719" s="53"/>
      <c r="B719" s="53"/>
      <c r="C719" s="53"/>
      <c r="D719" s="53"/>
      <c r="E719" s="53"/>
      <c r="F719" s="53"/>
      <c r="G719" s="53"/>
      <c r="H719" s="53"/>
      <c r="I719" s="53"/>
      <c r="J719" s="53"/>
      <c r="K719" s="53"/>
      <c r="L719" s="53"/>
      <c r="M719" s="53"/>
      <c r="N719" s="53"/>
      <c r="O719" s="53"/>
      <c r="P719" s="53"/>
      <c r="Q719" s="53"/>
      <c r="R719" s="53"/>
      <c r="S719" s="53"/>
      <c r="T719" s="53"/>
      <c r="U719" s="53"/>
      <c r="V719" s="53"/>
      <c r="W719" s="53"/>
      <c r="X719" s="53"/>
      <c r="Y719" s="53"/>
    </row>
    <row r="720" spans="1:25" ht="12.75" customHeight="1" x14ac:dyDescent="0.3">
      <c r="A720" s="53"/>
      <c r="B720" s="53"/>
      <c r="C720" s="53"/>
      <c r="D720" s="53"/>
      <c r="E720" s="53"/>
      <c r="F720" s="53"/>
      <c r="G720" s="53"/>
      <c r="H720" s="53"/>
      <c r="I720" s="53"/>
      <c r="J720" s="53"/>
      <c r="K720" s="53"/>
      <c r="L720" s="53"/>
      <c r="M720" s="53"/>
      <c r="N720" s="53"/>
      <c r="O720" s="53"/>
      <c r="P720" s="53"/>
      <c r="Q720" s="53"/>
      <c r="R720" s="53"/>
      <c r="S720" s="53"/>
      <c r="T720" s="53"/>
      <c r="U720" s="53"/>
      <c r="V720" s="53"/>
      <c r="W720" s="53"/>
      <c r="X720" s="53"/>
      <c r="Y720" s="53"/>
    </row>
    <row r="721" spans="1:25" ht="12.75" customHeight="1" x14ac:dyDescent="0.3">
      <c r="A721" s="53"/>
      <c r="B721" s="53"/>
      <c r="C721" s="53"/>
      <c r="D721" s="53"/>
      <c r="E721" s="53"/>
      <c r="F721" s="53"/>
      <c r="G721" s="53"/>
      <c r="H721" s="53"/>
      <c r="I721" s="53"/>
      <c r="J721" s="53"/>
      <c r="K721" s="53"/>
      <c r="L721" s="53"/>
      <c r="M721" s="53"/>
      <c r="N721" s="53"/>
      <c r="O721" s="53"/>
      <c r="P721" s="53"/>
      <c r="Q721" s="53"/>
      <c r="R721" s="53"/>
      <c r="S721" s="53"/>
      <c r="T721" s="53"/>
      <c r="U721" s="53"/>
      <c r="V721" s="53"/>
      <c r="W721" s="53"/>
      <c r="X721" s="53"/>
      <c r="Y721" s="53"/>
    </row>
    <row r="722" spans="1:25" ht="12.75" customHeight="1" x14ac:dyDescent="0.3">
      <c r="A722" s="53"/>
      <c r="B722" s="53"/>
      <c r="C722" s="53"/>
      <c r="D722" s="53"/>
      <c r="E722" s="53"/>
      <c r="F722" s="53"/>
      <c r="G722" s="53"/>
      <c r="H722" s="53"/>
      <c r="I722" s="53"/>
      <c r="J722" s="53"/>
      <c r="K722" s="53"/>
      <c r="L722" s="53"/>
      <c r="M722" s="53"/>
      <c r="N722" s="53"/>
      <c r="O722" s="53"/>
      <c r="P722" s="53"/>
      <c r="Q722" s="53"/>
      <c r="R722" s="53"/>
      <c r="S722" s="53"/>
      <c r="T722" s="53"/>
      <c r="U722" s="53"/>
      <c r="V722" s="53"/>
      <c r="W722" s="53"/>
      <c r="X722" s="53"/>
      <c r="Y722" s="53"/>
    </row>
    <row r="723" spans="1:25" ht="12.75" customHeight="1" x14ac:dyDescent="0.3">
      <c r="A723" s="53"/>
      <c r="B723" s="53"/>
      <c r="C723" s="53"/>
      <c r="D723" s="53"/>
      <c r="E723" s="53"/>
      <c r="F723" s="53"/>
      <c r="G723" s="53"/>
      <c r="H723" s="53"/>
      <c r="I723" s="53"/>
      <c r="J723" s="53"/>
      <c r="K723" s="53"/>
      <c r="L723" s="53"/>
      <c r="M723" s="53"/>
      <c r="N723" s="53"/>
      <c r="O723" s="53"/>
      <c r="P723" s="53"/>
      <c r="Q723" s="53"/>
      <c r="R723" s="53"/>
      <c r="S723" s="53"/>
      <c r="T723" s="53"/>
      <c r="U723" s="53"/>
      <c r="V723" s="53"/>
      <c r="W723" s="53"/>
      <c r="X723" s="53"/>
      <c r="Y723" s="53"/>
    </row>
    <row r="724" spans="1:25" ht="12.75" customHeight="1" x14ac:dyDescent="0.3">
      <c r="A724" s="53"/>
      <c r="B724" s="53"/>
      <c r="C724" s="53"/>
      <c r="D724" s="53"/>
      <c r="E724" s="53"/>
      <c r="F724" s="53"/>
      <c r="G724" s="53"/>
      <c r="H724" s="53"/>
      <c r="I724" s="53"/>
      <c r="J724" s="53"/>
      <c r="K724" s="53"/>
      <c r="L724" s="53"/>
      <c r="M724" s="53"/>
      <c r="N724" s="53"/>
      <c r="O724" s="53"/>
      <c r="P724" s="53"/>
      <c r="Q724" s="53"/>
      <c r="R724" s="53"/>
      <c r="S724" s="53"/>
      <c r="T724" s="53"/>
      <c r="U724" s="53"/>
      <c r="V724" s="53"/>
      <c r="W724" s="53"/>
      <c r="X724" s="53"/>
      <c r="Y724" s="53"/>
    </row>
    <row r="725" spans="1:25" ht="12.75" customHeight="1" x14ac:dyDescent="0.3">
      <c r="A725" s="53"/>
      <c r="B725" s="53"/>
      <c r="C725" s="53"/>
      <c r="D725" s="53"/>
      <c r="E725" s="53"/>
      <c r="F725" s="53"/>
      <c r="G725" s="53"/>
      <c r="H725" s="53"/>
      <c r="I725" s="53"/>
      <c r="J725" s="53"/>
      <c r="K725" s="53"/>
      <c r="L725" s="53"/>
      <c r="M725" s="53"/>
      <c r="N725" s="53"/>
      <c r="O725" s="53"/>
      <c r="P725" s="53"/>
      <c r="Q725" s="53"/>
      <c r="R725" s="53"/>
      <c r="S725" s="53"/>
      <c r="T725" s="53"/>
      <c r="U725" s="53"/>
      <c r="V725" s="53"/>
      <c r="W725" s="53"/>
      <c r="X725" s="53"/>
      <c r="Y725" s="53"/>
    </row>
    <row r="726" spans="1:25" ht="12.75" customHeight="1" x14ac:dyDescent="0.3">
      <c r="A726" s="53"/>
      <c r="B726" s="53"/>
      <c r="C726" s="53"/>
      <c r="D726" s="53"/>
      <c r="E726" s="53"/>
      <c r="F726" s="53"/>
      <c r="G726" s="53"/>
      <c r="H726" s="53"/>
      <c r="I726" s="53"/>
      <c r="J726" s="53"/>
      <c r="K726" s="53"/>
      <c r="L726" s="53"/>
      <c r="M726" s="53"/>
      <c r="N726" s="53"/>
      <c r="O726" s="53"/>
      <c r="P726" s="53"/>
      <c r="Q726" s="53"/>
      <c r="R726" s="53"/>
      <c r="S726" s="53"/>
      <c r="T726" s="53"/>
      <c r="U726" s="53"/>
      <c r="V726" s="53"/>
      <c r="W726" s="53"/>
      <c r="X726" s="53"/>
      <c r="Y726" s="53"/>
    </row>
    <row r="727" spans="1:25" ht="12.75" customHeight="1" x14ac:dyDescent="0.3">
      <c r="A727" s="53"/>
      <c r="B727" s="53"/>
      <c r="C727" s="53"/>
      <c r="D727" s="53"/>
      <c r="E727" s="53"/>
      <c r="F727" s="53"/>
      <c r="G727" s="53"/>
      <c r="H727" s="53"/>
      <c r="I727" s="53"/>
      <c r="J727" s="53"/>
      <c r="K727" s="53"/>
      <c r="L727" s="53"/>
      <c r="M727" s="53"/>
      <c r="N727" s="53"/>
      <c r="O727" s="53"/>
      <c r="P727" s="53"/>
      <c r="Q727" s="53"/>
      <c r="R727" s="53"/>
      <c r="S727" s="53"/>
      <c r="T727" s="53"/>
      <c r="U727" s="53"/>
      <c r="V727" s="53"/>
      <c r="W727" s="53"/>
      <c r="X727" s="53"/>
      <c r="Y727" s="53"/>
    </row>
    <row r="728" spans="1:25" ht="12.75" customHeight="1" x14ac:dyDescent="0.3">
      <c r="A728" s="53"/>
      <c r="B728" s="53"/>
      <c r="C728" s="53"/>
      <c r="D728" s="53"/>
      <c r="E728" s="53"/>
      <c r="F728" s="53"/>
      <c r="G728" s="53"/>
      <c r="H728" s="53"/>
      <c r="I728" s="53"/>
      <c r="J728" s="53"/>
      <c r="K728" s="53"/>
      <c r="L728" s="53"/>
      <c r="M728" s="53"/>
      <c r="N728" s="53"/>
      <c r="O728" s="53"/>
      <c r="P728" s="53"/>
      <c r="Q728" s="53"/>
      <c r="R728" s="53"/>
      <c r="S728" s="53"/>
      <c r="T728" s="53"/>
      <c r="U728" s="53"/>
      <c r="V728" s="53"/>
      <c r="W728" s="53"/>
      <c r="X728" s="53"/>
      <c r="Y728" s="53"/>
    </row>
    <row r="729" spans="1:25" ht="12.75" customHeight="1" x14ac:dyDescent="0.3">
      <c r="A729" s="53"/>
      <c r="B729" s="53"/>
      <c r="C729" s="53"/>
      <c r="D729" s="53"/>
      <c r="E729" s="53"/>
      <c r="F729" s="53"/>
      <c r="G729" s="53"/>
      <c r="H729" s="53"/>
      <c r="I729" s="53"/>
      <c r="J729" s="53"/>
      <c r="K729" s="53"/>
      <c r="L729" s="53"/>
      <c r="M729" s="53"/>
      <c r="N729" s="53"/>
      <c r="O729" s="53"/>
      <c r="P729" s="53"/>
      <c r="Q729" s="53"/>
      <c r="R729" s="53"/>
      <c r="S729" s="53"/>
      <c r="T729" s="53"/>
      <c r="U729" s="53"/>
      <c r="V729" s="53"/>
      <c r="W729" s="53"/>
      <c r="X729" s="53"/>
      <c r="Y729" s="53"/>
    </row>
    <row r="730" spans="1:25" ht="12.75" customHeight="1" x14ac:dyDescent="0.3">
      <c r="A730" s="53"/>
      <c r="B730" s="53"/>
      <c r="C730" s="53"/>
      <c r="D730" s="53"/>
      <c r="E730" s="53"/>
      <c r="F730" s="53"/>
      <c r="G730" s="53"/>
      <c r="H730" s="53"/>
      <c r="I730" s="53"/>
      <c r="J730" s="53"/>
      <c r="K730" s="53"/>
      <c r="L730" s="53"/>
      <c r="M730" s="53"/>
      <c r="N730" s="53"/>
      <c r="O730" s="53"/>
      <c r="P730" s="53"/>
      <c r="Q730" s="53"/>
      <c r="R730" s="53"/>
      <c r="S730" s="53"/>
      <c r="T730" s="53"/>
      <c r="U730" s="53"/>
      <c r="V730" s="53"/>
      <c r="W730" s="53"/>
      <c r="X730" s="53"/>
      <c r="Y730" s="53"/>
    </row>
    <row r="731" spans="1:25" ht="12.75" customHeight="1" x14ac:dyDescent="0.3">
      <c r="A731" s="53"/>
      <c r="B731" s="53"/>
      <c r="C731" s="53"/>
      <c r="D731" s="53"/>
      <c r="E731" s="53"/>
      <c r="F731" s="53"/>
      <c r="G731" s="53"/>
      <c r="H731" s="53"/>
      <c r="I731" s="53"/>
      <c r="J731" s="53"/>
      <c r="K731" s="53"/>
      <c r="L731" s="53"/>
      <c r="M731" s="53"/>
      <c r="N731" s="53"/>
      <c r="O731" s="53"/>
      <c r="P731" s="53"/>
      <c r="Q731" s="53"/>
      <c r="R731" s="53"/>
      <c r="S731" s="53"/>
      <c r="T731" s="53"/>
      <c r="U731" s="53"/>
      <c r="V731" s="53"/>
      <c r="W731" s="53"/>
      <c r="X731" s="53"/>
      <c r="Y731" s="53"/>
    </row>
    <row r="732" spans="1:25" ht="12.75" customHeight="1" x14ac:dyDescent="0.3">
      <c r="A732" s="53"/>
      <c r="B732" s="53"/>
      <c r="C732" s="53"/>
      <c r="D732" s="53"/>
      <c r="E732" s="53"/>
      <c r="F732" s="53"/>
      <c r="G732" s="53"/>
      <c r="H732" s="53"/>
      <c r="I732" s="53"/>
      <c r="J732" s="53"/>
      <c r="K732" s="53"/>
      <c r="L732" s="53"/>
      <c r="M732" s="53"/>
      <c r="N732" s="53"/>
      <c r="O732" s="53"/>
      <c r="P732" s="53"/>
      <c r="Q732" s="53"/>
      <c r="R732" s="53"/>
      <c r="S732" s="53"/>
      <c r="T732" s="53"/>
      <c r="U732" s="53"/>
      <c r="V732" s="53"/>
      <c r="W732" s="53"/>
      <c r="X732" s="53"/>
      <c r="Y732" s="53"/>
    </row>
    <row r="733" spans="1:25" ht="12.75" customHeight="1" x14ac:dyDescent="0.3">
      <c r="A733" s="53"/>
      <c r="B733" s="53"/>
      <c r="C733" s="53"/>
      <c r="D733" s="53"/>
      <c r="E733" s="53"/>
      <c r="F733" s="53"/>
      <c r="G733" s="53"/>
      <c r="H733" s="53"/>
      <c r="I733" s="53"/>
      <c r="J733" s="53"/>
      <c r="K733" s="53"/>
      <c r="L733" s="53"/>
      <c r="M733" s="53"/>
      <c r="N733" s="53"/>
      <c r="O733" s="53"/>
      <c r="P733" s="53"/>
      <c r="Q733" s="53"/>
      <c r="R733" s="53"/>
      <c r="S733" s="53"/>
      <c r="T733" s="53"/>
      <c r="U733" s="53"/>
      <c r="V733" s="53"/>
      <c r="W733" s="53"/>
      <c r="X733" s="53"/>
      <c r="Y733" s="53"/>
    </row>
    <row r="734" spans="1:25" ht="12.75" customHeight="1" x14ac:dyDescent="0.3">
      <c r="A734" s="53"/>
      <c r="B734" s="53"/>
      <c r="C734" s="53"/>
      <c r="D734" s="53"/>
      <c r="E734" s="53"/>
      <c r="F734" s="53"/>
      <c r="G734" s="53"/>
      <c r="H734" s="53"/>
      <c r="I734" s="53"/>
      <c r="J734" s="53"/>
      <c r="K734" s="53"/>
      <c r="L734" s="53"/>
      <c r="M734" s="53"/>
      <c r="N734" s="53"/>
      <c r="O734" s="53"/>
      <c r="P734" s="53"/>
      <c r="Q734" s="53"/>
      <c r="R734" s="53"/>
      <c r="S734" s="53"/>
      <c r="T734" s="53"/>
      <c r="U734" s="53"/>
      <c r="V734" s="53"/>
      <c r="W734" s="53"/>
      <c r="X734" s="53"/>
      <c r="Y734" s="53"/>
    </row>
    <row r="735" spans="1:25" ht="12.75" customHeight="1" x14ac:dyDescent="0.3">
      <c r="A735" s="53"/>
      <c r="B735" s="53"/>
      <c r="C735" s="53"/>
      <c r="D735" s="53"/>
      <c r="E735" s="53"/>
      <c r="F735" s="53"/>
      <c r="G735" s="53"/>
      <c r="H735" s="53"/>
      <c r="I735" s="53"/>
      <c r="J735" s="53"/>
      <c r="K735" s="53"/>
      <c r="L735" s="53"/>
      <c r="M735" s="53"/>
      <c r="N735" s="53"/>
      <c r="O735" s="53"/>
      <c r="P735" s="53"/>
      <c r="Q735" s="53"/>
      <c r="R735" s="53"/>
      <c r="S735" s="53"/>
      <c r="T735" s="53"/>
      <c r="U735" s="53"/>
      <c r="V735" s="53"/>
      <c r="W735" s="53"/>
      <c r="X735" s="53"/>
      <c r="Y735" s="53"/>
    </row>
    <row r="736" spans="1:25" ht="12.75" customHeight="1" x14ac:dyDescent="0.3">
      <c r="A736" s="53"/>
      <c r="B736" s="53"/>
      <c r="C736" s="53"/>
      <c r="D736" s="53"/>
      <c r="E736" s="53"/>
      <c r="F736" s="53"/>
      <c r="G736" s="53"/>
      <c r="H736" s="53"/>
      <c r="I736" s="53"/>
      <c r="J736" s="53"/>
      <c r="K736" s="53"/>
      <c r="L736" s="53"/>
      <c r="M736" s="53"/>
      <c r="N736" s="53"/>
      <c r="O736" s="53"/>
      <c r="P736" s="53"/>
      <c r="Q736" s="53"/>
      <c r="R736" s="53"/>
      <c r="S736" s="53"/>
      <c r="T736" s="53"/>
      <c r="U736" s="53"/>
      <c r="V736" s="53"/>
      <c r="W736" s="53"/>
      <c r="X736" s="53"/>
      <c r="Y736" s="53"/>
    </row>
    <row r="737" spans="1:25" ht="12.75" customHeight="1" x14ac:dyDescent="0.3">
      <c r="A737" s="53"/>
      <c r="B737" s="53"/>
      <c r="C737" s="53"/>
      <c r="D737" s="53"/>
      <c r="E737" s="53"/>
      <c r="F737" s="53"/>
      <c r="G737" s="53"/>
      <c r="H737" s="53"/>
      <c r="I737" s="53"/>
      <c r="J737" s="53"/>
      <c r="K737" s="53"/>
      <c r="L737" s="53"/>
      <c r="M737" s="53"/>
      <c r="N737" s="53"/>
      <c r="O737" s="53"/>
      <c r="P737" s="53"/>
      <c r="Q737" s="53"/>
      <c r="R737" s="53"/>
      <c r="S737" s="53"/>
      <c r="T737" s="53"/>
      <c r="U737" s="53"/>
      <c r="V737" s="53"/>
      <c r="W737" s="53"/>
      <c r="X737" s="53"/>
      <c r="Y737" s="53"/>
    </row>
    <row r="738" spans="1:25" ht="12.75" customHeight="1" x14ac:dyDescent="0.3">
      <c r="A738" s="53"/>
      <c r="B738" s="53"/>
      <c r="C738" s="53"/>
      <c r="D738" s="53"/>
      <c r="E738" s="53"/>
      <c r="F738" s="53"/>
      <c r="G738" s="53"/>
      <c r="H738" s="53"/>
      <c r="I738" s="53"/>
      <c r="J738" s="53"/>
      <c r="K738" s="53"/>
      <c r="L738" s="53"/>
      <c r="M738" s="53"/>
      <c r="N738" s="53"/>
      <c r="O738" s="53"/>
      <c r="P738" s="53"/>
      <c r="Q738" s="53"/>
      <c r="R738" s="53"/>
      <c r="S738" s="53"/>
      <c r="T738" s="53"/>
      <c r="U738" s="53"/>
      <c r="V738" s="53"/>
      <c r="W738" s="53"/>
      <c r="X738" s="53"/>
      <c r="Y738" s="53"/>
    </row>
    <row r="739" spans="1:25" ht="12.75" customHeight="1" x14ac:dyDescent="0.3">
      <c r="A739" s="53"/>
      <c r="B739" s="53"/>
      <c r="C739" s="53"/>
      <c r="D739" s="53"/>
      <c r="E739" s="53"/>
      <c r="F739" s="53"/>
      <c r="G739" s="53"/>
      <c r="H739" s="53"/>
      <c r="I739" s="53"/>
      <c r="J739" s="53"/>
      <c r="K739" s="53"/>
      <c r="L739" s="53"/>
      <c r="M739" s="53"/>
      <c r="N739" s="53"/>
      <c r="O739" s="53"/>
      <c r="P739" s="53"/>
      <c r="Q739" s="53"/>
      <c r="R739" s="53"/>
      <c r="S739" s="53"/>
      <c r="T739" s="53"/>
      <c r="U739" s="53"/>
      <c r="V739" s="53"/>
      <c r="W739" s="53"/>
      <c r="X739" s="53"/>
      <c r="Y739" s="53"/>
    </row>
    <row r="740" spans="1:25" ht="12.75" customHeight="1" x14ac:dyDescent="0.3">
      <c r="A740" s="53"/>
      <c r="B740" s="53"/>
      <c r="C740" s="53"/>
      <c r="D740" s="53"/>
      <c r="E740" s="53"/>
      <c r="F740" s="53"/>
      <c r="G740" s="53"/>
      <c r="H740" s="53"/>
      <c r="I740" s="53"/>
      <c r="J740" s="53"/>
      <c r="K740" s="53"/>
      <c r="L740" s="53"/>
      <c r="M740" s="53"/>
      <c r="N740" s="53"/>
      <c r="O740" s="53"/>
      <c r="P740" s="53"/>
      <c r="Q740" s="53"/>
      <c r="R740" s="53"/>
      <c r="S740" s="53"/>
      <c r="T740" s="53"/>
      <c r="U740" s="53"/>
      <c r="V740" s="53"/>
      <c r="W740" s="53"/>
      <c r="X740" s="53"/>
      <c r="Y740" s="53"/>
    </row>
    <row r="741" spans="1:25" ht="12.75" customHeight="1" x14ac:dyDescent="0.3">
      <c r="A741" s="53"/>
      <c r="B741" s="53"/>
      <c r="C741" s="53"/>
      <c r="D741" s="53"/>
      <c r="E741" s="53"/>
      <c r="F741" s="53"/>
      <c r="G741" s="53"/>
      <c r="H741" s="53"/>
      <c r="I741" s="53"/>
      <c r="J741" s="53"/>
      <c r="K741" s="53"/>
      <c r="L741" s="53"/>
      <c r="M741" s="53"/>
      <c r="N741" s="53"/>
      <c r="O741" s="53"/>
      <c r="P741" s="53"/>
      <c r="Q741" s="53"/>
      <c r="R741" s="53"/>
      <c r="S741" s="53"/>
      <c r="T741" s="53"/>
      <c r="U741" s="53"/>
      <c r="V741" s="53"/>
      <c r="W741" s="53"/>
      <c r="X741" s="53"/>
      <c r="Y741" s="53"/>
    </row>
    <row r="742" spans="1:25" ht="12.75" customHeight="1" x14ac:dyDescent="0.3">
      <c r="A742" s="53"/>
      <c r="B742" s="53"/>
      <c r="C742" s="53"/>
      <c r="D742" s="53"/>
      <c r="E742" s="53"/>
      <c r="F742" s="53"/>
      <c r="G742" s="53"/>
      <c r="H742" s="53"/>
      <c r="I742" s="53"/>
      <c r="J742" s="53"/>
      <c r="K742" s="53"/>
      <c r="L742" s="53"/>
      <c r="M742" s="53"/>
      <c r="N742" s="53"/>
      <c r="O742" s="53"/>
      <c r="P742" s="53"/>
      <c r="Q742" s="53"/>
      <c r="R742" s="53"/>
      <c r="S742" s="53"/>
      <c r="T742" s="53"/>
      <c r="U742" s="53"/>
      <c r="V742" s="53"/>
      <c r="W742" s="53"/>
      <c r="X742" s="53"/>
      <c r="Y742" s="53"/>
    </row>
    <row r="743" spans="1:25" ht="12.75" customHeight="1" x14ac:dyDescent="0.3">
      <c r="A743" s="53"/>
      <c r="B743" s="53"/>
      <c r="C743" s="53"/>
      <c r="D743" s="53"/>
      <c r="E743" s="53"/>
      <c r="F743" s="53"/>
      <c r="G743" s="53"/>
      <c r="H743" s="53"/>
      <c r="I743" s="53"/>
      <c r="J743" s="53"/>
      <c r="K743" s="53"/>
      <c r="L743" s="53"/>
      <c r="M743" s="53"/>
      <c r="N743" s="53"/>
      <c r="O743" s="53"/>
      <c r="P743" s="53"/>
      <c r="Q743" s="53"/>
      <c r="R743" s="53"/>
      <c r="S743" s="53"/>
      <c r="T743" s="53"/>
      <c r="U743" s="53"/>
      <c r="V743" s="53"/>
      <c r="W743" s="53"/>
      <c r="X743" s="53"/>
      <c r="Y743" s="53"/>
    </row>
    <row r="744" spans="1:25" ht="12.75" customHeight="1" x14ac:dyDescent="0.3">
      <c r="A744" s="53"/>
      <c r="B744" s="53"/>
      <c r="C744" s="53"/>
      <c r="D744" s="53"/>
      <c r="E744" s="53"/>
      <c r="F744" s="53"/>
      <c r="G744" s="53"/>
      <c r="H744" s="53"/>
      <c r="I744" s="53"/>
      <c r="J744" s="53"/>
      <c r="K744" s="53"/>
      <c r="L744" s="53"/>
      <c r="M744" s="53"/>
      <c r="N744" s="53"/>
      <c r="O744" s="53"/>
      <c r="P744" s="53"/>
      <c r="Q744" s="53"/>
      <c r="R744" s="53"/>
      <c r="S744" s="53"/>
      <c r="T744" s="53"/>
      <c r="U744" s="53"/>
      <c r="V744" s="53"/>
      <c r="W744" s="53"/>
      <c r="X744" s="53"/>
      <c r="Y744" s="53"/>
    </row>
    <row r="745" spans="1:25" ht="12.75" customHeight="1" x14ac:dyDescent="0.3">
      <c r="A745" s="53"/>
      <c r="B745" s="53"/>
      <c r="C745" s="53"/>
      <c r="D745" s="53"/>
      <c r="E745" s="53"/>
      <c r="F745" s="53"/>
      <c r="G745" s="53"/>
      <c r="H745" s="53"/>
      <c r="I745" s="53"/>
      <c r="J745" s="53"/>
      <c r="K745" s="53"/>
      <c r="L745" s="53"/>
      <c r="M745" s="53"/>
      <c r="N745" s="53"/>
      <c r="O745" s="53"/>
      <c r="P745" s="53"/>
      <c r="Q745" s="53"/>
      <c r="R745" s="53"/>
      <c r="S745" s="53"/>
      <c r="T745" s="53"/>
      <c r="U745" s="53"/>
      <c r="V745" s="53"/>
      <c r="W745" s="53"/>
      <c r="X745" s="53"/>
      <c r="Y745" s="53"/>
    </row>
    <row r="746" spans="1:25" ht="12.75" customHeight="1" x14ac:dyDescent="0.3">
      <c r="A746" s="53"/>
      <c r="B746" s="53"/>
      <c r="C746" s="53"/>
      <c r="D746" s="53"/>
      <c r="E746" s="53"/>
      <c r="F746" s="53"/>
      <c r="G746" s="53"/>
      <c r="H746" s="53"/>
      <c r="I746" s="53"/>
      <c r="J746" s="53"/>
      <c r="K746" s="53"/>
      <c r="L746" s="53"/>
      <c r="M746" s="53"/>
      <c r="N746" s="53"/>
      <c r="O746" s="53"/>
      <c r="P746" s="53"/>
      <c r="Q746" s="53"/>
      <c r="R746" s="53"/>
      <c r="S746" s="53"/>
      <c r="T746" s="53"/>
      <c r="U746" s="53"/>
      <c r="V746" s="53"/>
      <c r="W746" s="53"/>
      <c r="X746" s="53"/>
      <c r="Y746" s="53"/>
    </row>
    <row r="747" spans="1:25" ht="12.75" customHeight="1" x14ac:dyDescent="0.3">
      <c r="A747" s="53"/>
      <c r="B747" s="53"/>
      <c r="C747" s="53"/>
      <c r="D747" s="53"/>
      <c r="E747" s="53"/>
      <c r="F747" s="53"/>
      <c r="G747" s="53"/>
      <c r="H747" s="53"/>
      <c r="I747" s="53"/>
      <c r="J747" s="53"/>
      <c r="K747" s="53"/>
      <c r="L747" s="53"/>
      <c r="M747" s="53"/>
      <c r="N747" s="53"/>
      <c r="O747" s="53"/>
      <c r="P747" s="53"/>
      <c r="Q747" s="53"/>
      <c r="R747" s="53"/>
      <c r="S747" s="53"/>
      <c r="T747" s="53"/>
      <c r="U747" s="53"/>
      <c r="V747" s="53"/>
      <c r="W747" s="53"/>
      <c r="X747" s="53"/>
      <c r="Y747" s="53"/>
    </row>
    <row r="748" spans="1:25" ht="12.75" customHeight="1" x14ac:dyDescent="0.3">
      <c r="A748" s="53"/>
      <c r="B748" s="53"/>
      <c r="C748" s="53"/>
      <c r="D748" s="53"/>
      <c r="E748" s="53"/>
      <c r="F748" s="53"/>
      <c r="G748" s="53"/>
      <c r="H748" s="53"/>
      <c r="I748" s="53"/>
      <c r="J748" s="53"/>
      <c r="K748" s="53"/>
      <c r="L748" s="53"/>
      <c r="M748" s="53"/>
      <c r="N748" s="53"/>
      <c r="O748" s="53"/>
      <c r="P748" s="53"/>
      <c r="Q748" s="53"/>
      <c r="R748" s="53"/>
      <c r="S748" s="53"/>
      <c r="T748" s="53"/>
      <c r="U748" s="53"/>
      <c r="V748" s="53"/>
      <c r="W748" s="53"/>
      <c r="X748" s="53"/>
      <c r="Y748" s="53"/>
    </row>
    <row r="749" spans="1:25" ht="12.75" customHeight="1" x14ac:dyDescent="0.3">
      <c r="A749" s="53"/>
      <c r="B749" s="53"/>
      <c r="C749" s="53"/>
      <c r="D749" s="53"/>
      <c r="E749" s="53"/>
      <c r="F749" s="53"/>
      <c r="G749" s="53"/>
      <c r="H749" s="53"/>
      <c r="I749" s="53"/>
      <c r="J749" s="53"/>
      <c r="K749" s="53"/>
      <c r="L749" s="53"/>
      <c r="M749" s="53"/>
      <c r="N749" s="53"/>
      <c r="O749" s="53"/>
      <c r="P749" s="53"/>
      <c r="Q749" s="53"/>
      <c r="R749" s="53"/>
      <c r="S749" s="53"/>
      <c r="T749" s="53"/>
      <c r="U749" s="53"/>
      <c r="V749" s="53"/>
      <c r="W749" s="53"/>
      <c r="X749" s="53"/>
      <c r="Y749" s="53"/>
    </row>
    <row r="750" spans="1:25" ht="12.75" customHeight="1" x14ac:dyDescent="0.3">
      <c r="A750" s="53"/>
      <c r="B750" s="53"/>
      <c r="C750" s="53"/>
      <c r="D750" s="53"/>
      <c r="E750" s="53"/>
      <c r="F750" s="53"/>
      <c r="G750" s="53"/>
      <c r="H750" s="53"/>
      <c r="I750" s="53"/>
      <c r="J750" s="53"/>
      <c r="K750" s="53"/>
      <c r="L750" s="53"/>
      <c r="M750" s="53"/>
      <c r="N750" s="53"/>
      <c r="O750" s="53"/>
      <c r="P750" s="53"/>
      <c r="Q750" s="53"/>
      <c r="R750" s="53"/>
      <c r="S750" s="53"/>
      <c r="T750" s="53"/>
      <c r="U750" s="53"/>
      <c r="V750" s="53"/>
      <c r="W750" s="53"/>
      <c r="X750" s="53"/>
      <c r="Y750" s="53"/>
    </row>
    <row r="751" spans="1:25" ht="12.75" customHeight="1" x14ac:dyDescent="0.3">
      <c r="A751" s="53"/>
      <c r="B751" s="53"/>
      <c r="C751" s="53"/>
      <c r="D751" s="53"/>
      <c r="E751" s="53"/>
      <c r="F751" s="53"/>
      <c r="G751" s="53"/>
      <c r="H751" s="53"/>
      <c r="I751" s="53"/>
      <c r="J751" s="53"/>
      <c r="K751" s="53"/>
      <c r="L751" s="53"/>
      <c r="M751" s="53"/>
      <c r="N751" s="53"/>
      <c r="O751" s="53"/>
      <c r="P751" s="53"/>
      <c r="Q751" s="53"/>
      <c r="R751" s="53"/>
      <c r="S751" s="53"/>
      <c r="T751" s="53"/>
      <c r="U751" s="53"/>
      <c r="V751" s="53"/>
      <c r="W751" s="53"/>
      <c r="X751" s="53"/>
      <c r="Y751" s="53"/>
    </row>
    <row r="752" spans="1:25" ht="12.75" customHeight="1" x14ac:dyDescent="0.3">
      <c r="A752" s="53"/>
      <c r="B752" s="53"/>
      <c r="C752" s="53"/>
      <c r="D752" s="53"/>
      <c r="E752" s="53"/>
      <c r="F752" s="53"/>
      <c r="G752" s="53"/>
      <c r="H752" s="53"/>
      <c r="I752" s="53"/>
      <c r="J752" s="53"/>
      <c r="K752" s="53"/>
      <c r="L752" s="53"/>
      <c r="M752" s="53"/>
      <c r="N752" s="53"/>
      <c r="O752" s="53"/>
      <c r="P752" s="53"/>
      <c r="Q752" s="53"/>
      <c r="R752" s="53"/>
      <c r="S752" s="53"/>
      <c r="T752" s="53"/>
      <c r="U752" s="53"/>
      <c r="V752" s="53"/>
      <c r="W752" s="53"/>
      <c r="X752" s="53"/>
      <c r="Y752" s="53"/>
    </row>
    <row r="753" spans="1:25" ht="12.75" customHeight="1" x14ac:dyDescent="0.3">
      <c r="A753" s="53"/>
      <c r="B753" s="53"/>
      <c r="C753" s="53"/>
      <c r="D753" s="53"/>
      <c r="E753" s="53"/>
      <c r="F753" s="53"/>
      <c r="G753" s="53"/>
      <c r="H753" s="53"/>
      <c r="I753" s="53"/>
      <c r="J753" s="53"/>
      <c r="K753" s="53"/>
      <c r="L753" s="53"/>
      <c r="M753" s="53"/>
      <c r="N753" s="53"/>
      <c r="O753" s="53"/>
      <c r="P753" s="53"/>
      <c r="Q753" s="53"/>
      <c r="R753" s="53"/>
      <c r="S753" s="53"/>
      <c r="T753" s="53"/>
      <c r="U753" s="53"/>
      <c r="V753" s="53"/>
      <c r="W753" s="53"/>
      <c r="X753" s="53"/>
      <c r="Y753" s="53"/>
    </row>
    <row r="754" spans="1:25" ht="12.75" customHeight="1" x14ac:dyDescent="0.3">
      <c r="A754" s="53"/>
      <c r="B754" s="53"/>
      <c r="C754" s="53"/>
      <c r="D754" s="53"/>
      <c r="E754" s="53"/>
      <c r="F754" s="53"/>
      <c r="G754" s="53"/>
      <c r="H754" s="53"/>
      <c r="I754" s="53"/>
      <c r="J754" s="53"/>
      <c r="K754" s="53"/>
      <c r="L754" s="53"/>
      <c r="M754" s="53"/>
      <c r="N754" s="53"/>
      <c r="O754" s="53"/>
      <c r="P754" s="53"/>
      <c r="Q754" s="53"/>
      <c r="R754" s="53"/>
      <c r="S754" s="53"/>
      <c r="T754" s="53"/>
      <c r="U754" s="53"/>
      <c r="V754" s="53"/>
      <c r="W754" s="53"/>
      <c r="X754" s="53"/>
      <c r="Y754" s="53"/>
    </row>
    <row r="755" spans="1:25" ht="12.75" customHeight="1" x14ac:dyDescent="0.3">
      <c r="A755" s="53"/>
      <c r="B755" s="53"/>
      <c r="C755" s="53"/>
      <c r="D755" s="53"/>
      <c r="E755" s="53"/>
      <c r="F755" s="53"/>
      <c r="G755" s="53"/>
      <c r="H755" s="53"/>
      <c r="I755" s="53"/>
      <c r="J755" s="53"/>
      <c r="K755" s="53"/>
      <c r="L755" s="53"/>
      <c r="M755" s="53"/>
      <c r="N755" s="53"/>
      <c r="O755" s="53"/>
      <c r="P755" s="53"/>
      <c r="Q755" s="53"/>
      <c r="R755" s="53"/>
      <c r="S755" s="53"/>
      <c r="T755" s="53"/>
      <c r="U755" s="53"/>
      <c r="V755" s="53"/>
      <c r="W755" s="53"/>
      <c r="X755" s="53"/>
      <c r="Y755" s="53"/>
    </row>
    <row r="756" spans="1:25" ht="12.75" customHeight="1" x14ac:dyDescent="0.3">
      <c r="A756" s="53"/>
      <c r="B756" s="53"/>
      <c r="C756" s="53"/>
      <c r="D756" s="53"/>
      <c r="E756" s="53"/>
      <c r="F756" s="53"/>
      <c r="G756" s="53"/>
      <c r="H756" s="53"/>
      <c r="I756" s="53"/>
      <c r="J756" s="53"/>
      <c r="K756" s="53"/>
      <c r="L756" s="53"/>
      <c r="M756" s="53"/>
      <c r="N756" s="53"/>
      <c r="O756" s="53"/>
      <c r="P756" s="53"/>
      <c r="Q756" s="53"/>
      <c r="R756" s="53"/>
      <c r="S756" s="53"/>
      <c r="T756" s="53"/>
      <c r="U756" s="53"/>
      <c r="V756" s="53"/>
      <c r="W756" s="53"/>
      <c r="X756" s="53"/>
      <c r="Y756" s="53"/>
    </row>
    <row r="757" spans="1:25" ht="12.75" customHeight="1" x14ac:dyDescent="0.3">
      <c r="A757" s="53"/>
      <c r="B757" s="53"/>
      <c r="C757" s="53"/>
      <c r="D757" s="53"/>
      <c r="E757" s="53"/>
      <c r="F757" s="53"/>
      <c r="G757" s="53"/>
      <c r="H757" s="53"/>
      <c r="I757" s="53"/>
      <c r="J757" s="53"/>
      <c r="K757" s="53"/>
      <c r="L757" s="53"/>
      <c r="M757" s="53"/>
      <c r="N757" s="53"/>
      <c r="O757" s="53"/>
      <c r="P757" s="53"/>
      <c r="Q757" s="53"/>
      <c r="R757" s="53"/>
      <c r="S757" s="53"/>
      <c r="T757" s="53"/>
      <c r="U757" s="53"/>
      <c r="V757" s="53"/>
      <c r="W757" s="53"/>
      <c r="X757" s="53"/>
      <c r="Y757" s="53"/>
    </row>
    <row r="758" spans="1:25" ht="12.75" customHeight="1" x14ac:dyDescent="0.3">
      <c r="A758" s="53"/>
      <c r="B758" s="53"/>
      <c r="C758" s="53"/>
      <c r="D758" s="53"/>
      <c r="E758" s="53"/>
      <c r="F758" s="53"/>
      <c r="G758" s="53"/>
      <c r="H758" s="53"/>
      <c r="I758" s="53"/>
      <c r="J758" s="53"/>
      <c r="K758" s="53"/>
      <c r="L758" s="53"/>
      <c r="M758" s="53"/>
      <c r="N758" s="53"/>
      <c r="O758" s="53"/>
      <c r="P758" s="53"/>
      <c r="Q758" s="53"/>
      <c r="R758" s="53"/>
      <c r="S758" s="53"/>
      <c r="T758" s="53"/>
      <c r="U758" s="53"/>
      <c r="V758" s="53"/>
      <c r="W758" s="53"/>
      <c r="X758" s="53"/>
      <c r="Y758" s="53"/>
    </row>
    <row r="759" spans="1:25" ht="12.75" customHeight="1" x14ac:dyDescent="0.3">
      <c r="A759" s="53"/>
      <c r="B759" s="53"/>
      <c r="C759" s="53"/>
      <c r="D759" s="53"/>
      <c r="E759" s="53"/>
      <c r="F759" s="53"/>
      <c r="G759" s="53"/>
      <c r="H759" s="53"/>
      <c r="I759" s="53"/>
      <c r="J759" s="53"/>
      <c r="K759" s="53"/>
      <c r="L759" s="53"/>
      <c r="M759" s="53"/>
      <c r="N759" s="53"/>
      <c r="O759" s="53"/>
      <c r="P759" s="53"/>
      <c r="Q759" s="53"/>
      <c r="R759" s="53"/>
      <c r="S759" s="53"/>
      <c r="T759" s="53"/>
      <c r="U759" s="53"/>
      <c r="V759" s="53"/>
      <c r="W759" s="53"/>
      <c r="X759" s="53"/>
      <c r="Y759" s="53"/>
    </row>
    <row r="760" spans="1:25" ht="12.75" customHeight="1" x14ac:dyDescent="0.3">
      <c r="A760" s="53"/>
      <c r="B760" s="53"/>
      <c r="C760" s="53"/>
      <c r="D760" s="53"/>
      <c r="E760" s="53"/>
      <c r="F760" s="53"/>
      <c r="G760" s="53"/>
      <c r="H760" s="53"/>
      <c r="I760" s="53"/>
      <c r="J760" s="53"/>
      <c r="K760" s="53"/>
      <c r="L760" s="53"/>
      <c r="M760" s="53"/>
      <c r="N760" s="53"/>
      <c r="O760" s="53"/>
      <c r="P760" s="53"/>
      <c r="Q760" s="53"/>
      <c r="R760" s="53"/>
      <c r="S760" s="53"/>
      <c r="T760" s="53"/>
      <c r="U760" s="53"/>
      <c r="V760" s="53"/>
      <c r="W760" s="53"/>
      <c r="X760" s="53"/>
      <c r="Y760" s="53"/>
    </row>
    <row r="761" spans="1:25" ht="12.75" customHeight="1" x14ac:dyDescent="0.3">
      <c r="A761" s="53"/>
      <c r="B761" s="53"/>
      <c r="C761" s="53"/>
      <c r="D761" s="53"/>
      <c r="E761" s="53"/>
      <c r="F761" s="53"/>
      <c r="G761" s="53"/>
      <c r="H761" s="53"/>
      <c r="I761" s="53"/>
      <c r="J761" s="53"/>
      <c r="K761" s="53"/>
      <c r="L761" s="53"/>
      <c r="M761" s="53"/>
      <c r="N761" s="53"/>
      <c r="O761" s="53"/>
      <c r="P761" s="53"/>
      <c r="Q761" s="53"/>
      <c r="R761" s="53"/>
      <c r="S761" s="53"/>
      <c r="T761" s="53"/>
      <c r="U761" s="53"/>
      <c r="V761" s="53"/>
      <c r="W761" s="53"/>
      <c r="X761" s="53"/>
      <c r="Y761" s="53"/>
    </row>
    <row r="762" spans="1:25" ht="12.75" customHeight="1" x14ac:dyDescent="0.3">
      <c r="A762" s="53"/>
      <c r="B762" s="53"/>
      <c r="C762" s="53"/>
      <c r="D762" s="53"/>
      <c r="E762" s="53"/>
      <c r="F762" s="53"/>
      <c r="G762" s="53"/>
      <c r="H762" s="53"/>
      <c r="I762" s="53"/>
      <c r="J762" s="53"/>
      <c r="K762" s="53"/>
      <c r="L762" s="53"/>
      <c r="M762" s="53"/>
      <c r="N762" s="53"/>
      <c r="O762" s="53"/>
      <c r="P762" s="53"/>
      <c r="Q762" s="53"/>
      <c r="R762" s="53"/>
      <c r="S762" s="53"/>
      <c r="T762" s="53"/>
      <c r="U762" s="53"/>
      <c r="V762" s="53"/>
      <c r="W762" s="53"/>
      <c r="X762" s="53"/>
      <c r="Y762" s="53"/>
    </row>
    <row r="763" spans="1:25" ht="12.75" customHeight="1" x14ac:dyDescent="0.3">
      <c r="A763" s="53"/>
      <c r="B763" s="53"/>
      <c r="C763" s="53"/>
      <c r="D763" s="53"/>
      <c r="E763" s="53"/>
      <c r="F763" s="53"/>
      <c r="G763" s="53"/>
      <c r="H763" s="53"/>
      <c r="I763" s="53"/>
      <c r="J763" s="53"/>
      <c r="K763" s="53"/>
      <c r="L763" s="53"/>
      <c r="M763" s="53"/>
      <c r="N763" s="53"/>
      <c r="O763" s="53"/>
      <c r="P763" s="53"/>
      <c r="Q763" s="53"/>
      <c r="R763" s="53"/>
      <c r="S763" s="53"/>
      <c r="T763" s="53"/>
      <c r="U763" s="53"/>
      <c r="V763" s="53"/>
      <c r="W763" s="53"/>
      <c r="X763" s="53"/>
      <c r="Y763" s="53"/>
    </row>
    <row r="764" spans="1:25" ht="12.75" customHeight="1" x14ac:dyDescent="0.3">
      <c r="A764" s="53"/>
      <c r="B764" s="53"/>
      <c r="C764" s="53"/>
      <c r="D764" s="53"/>
      <c r="E764" s="53"/>
      <c r="F764" s="53"/>
      <c r="G764" s="53"/>
      <c r="H764" s="53"/>
      <c r="I764" s="53"/>
      <c r="J764" s="53"/>
      <c r="K764" s="53"/>
      <c r="L764" s="53"/>
      <c r="M764" s="53"/>
      <c r="N764" s="53"/>
      <c r="O764" s="53"/>
      <c r="P764" s="53"/>
      <c r="Q764" s="53"/>
      <c r="R764" s="53"/>
      <c r="S764" s="53"/>
      <c r="T764" s="53"/>
      <c r="U764" s="53"/>
      <c r="V764" s="53"/>
      <c r="W764" s="53"/>
      <c r="X764" s="53"/>
      <c r="Y764" s="53"/>
    </row>
    <row r="765" spans="1:25" ht="12.75" customHeight="1" x14ac:dyDescent="0.3">
      <c r="A765" s="53"/>
      <c r="B765" s="53"/>
      <c r="C765" s="53"/>
      <c r="D765" s="53"/>
      <c r="E765" s="53"/>
      <c r="F765" s="53"/>
      <c r="G765" s="53"/>
      <c r="H765" s="53"/>
      <c r="I765" s="53"/>
      <c r="J765" s="53"/>
      <c r="K765" s="53"/>
      <c r="L765" s="53"/>
      <c r="M765" s="53"/>
      <c r="N765" s="53"/>
      <c r="O765" s="53"/>
      <c r="P765" s="53"/>
      <c r="Q765" s="53"/>
      <c r="R765" s="53"/>
      <c r="S765" s="53"/>
      <c r="T765" s="53"/>
      <c r="U765" s="53"/>
      <c r="V765" s="53"/>
      <c r="W765" s="53"/>
      <c r="X765" s="53"/>
      <c r="Y765" s="53"/>
    </row>
    <row r="766" spans="1:25" ht="12.75" customHeight="1" x14ac:dyDescent="0.3">
      <c r="A766" s="53"/>
      <c r="B766" s="53"/>
      <c r="C766" s="53"/>
      <c r="D766" s="53"/>
      <c r="E766" s="53"/>
      <c r="F766" s="53"/>
      <c r="G766" s="53"/>
      <c r="H766" s="53"/>
      <c r="I766" s="53"/>
      <c r="J766" s="53"/>
      <c r="K766" s="53"/>
      <c r="L766" s="53"/>
      <c r="M766" s="53"/>
      <c r="N766" s="53"/>
      <c r="O766" s="53"/>
      <c r="P766" s="53"/>
      <c r="Q766" s="53"/>
      <c r="R766" s="53"/>
      <c r="S766" s="53"/>
      <c r="T766" s="53"/>
      <c r="U766" s="53"/>
      <c r="V766" s="53"/>
      <c r="W766" s="53"/>
      <c r="X766" s="53"/>
      <c r="Y766" s="53"/>
    </row>
    <row r="767" spans="1:25" ht="12.75" customHeight="1" x14ac:dyDescent="0.3">
      <c r="A767" s="53"/>
      <c r="B767" s="53"/>
      <c r="C767" s="53"/>
      <c r="D767" s="53"/>
      <c r="E767" s="53"/>
      <c r="F767" s="53"/>
      <c r="G767" s="53"/>
      <c r="H767" s="53"/>
      <c r="I767" s="53"/>
      <c r="J767" s="53"/>
      <c r="K767" s="53"/>
      <c r="L767" s="53"/>
      <c r="M767" s="53"/>
      <c r="N767" s="53"/>
      <c r="O767" s="53"/>
      <c r="P767" s="53"/>
      <c r="Q767" s="53"/>
      <c r="R767" s="53"/>
      <c r="S767" s="53"/>
      <c r="T767" s="53"/>
      <c r="U767" s="53"/>
      <c r="V767" s="53"/>
      <c r="W767" s="53"/>
      <c r="X767" s="53"/>
      <c r="Y767" s="53"/>
    </row>
    <row r="768" spans="1:25" ht="12.75" customHeight="1" x14ac:dyDescent="0.3">
      <c r="A768" s="53"/>
      <c r="B768" s="53"/>
      <c r="C768" s="53"/>
      <c r="D768" s="53"/>
      <c r="E768" s="53"/>
      <c r="F768" s="53"/>
      <c r="G768" s="53"/>
      <c r="H768" s="53"/>
      <c r="I768" s="53"/>
      <c r="J768" s="53"/>
      <c r="K768" s="53"/>
      <c r="L768" s="53"/>
      <c r="M768" s="53"/>
      <c r="N768" s="53"/>
      <c r="O768" s="53"/>
      <c r="P768" s="53"/>
      <c r="Q768" s="53"/>
      <c r="R768" s="53"/>
      <c r="S768" s="53"/>
      <c r="T768" s="53"/>
      <c r="U768" s="53"/>
      <c r="V768" s="53"/>
      <c r="W768" s="53"/>
      <c r="X768" s="53"/>
      <c r="Y768" s="53"/>
    </row>
    <row r="769" spans="1:25" ht="12.75" customHeight="1" x14ac:dyDescent="0.3">
      <c r="A769" s="53"/>
      <c r="B769" s="53"/>
      <c r="C769" s="53"/>
      <c r="D769" s="53"/>
      <c r="E769" s="53"/>
      <c r="F769" s="53"/>
      <c r="G769" s="53"/>
      <c r="H769" s="53"/>
      <c r="I769" s="53"/>
      <c r="J769" s="53"/>
      <c r="K769" s="53"/>
      <c r="L769" s="53"/>
      <c r="M769" s="53"/>
      <c r="N769" s="53"/>
      <c r="O769" s="53"/>
      <c r="P769" s="53"/>
      <c r="Q769" s="53"/>
      <c r="R769" s="53"/>
      <c r="S769" s="53"/>
      <c r="T769" s="53"/>
      <c r="U769" s="53"/>
      <c r="V769" s="53"/>
      <c r="W769" s="53"/>
      <c r="X769" s="53"/>
      <c r="Y769" s="53"/>
    </row>
    <row r="770" spans="1:25" ht="12.75" customHeight="1" x14ac:dyDescent="0.3">
      <c r="A770" s="53"/>
      <c r="B770" s="53"/>
      <c r="C770" s="53"/>
      <c r="D770" s="53"/>
      <c r="E770" s="53"/>
      <c r="F770" s="53"/>
      <c r="G770" s="53"/>
      <c r="H770" s="53"/>
      <c r="I770" s="53"/>
      <c r="J770" s="53"/>
      <c r="K770" s="53"/>
      <c r="L770" s="53"/>
      <c r="M770" s="53"/>
      <c r="N770" s="53"/>
      <c r="O770" s="53"/>
      <c r="P770" s="53"/>
      <c r="Q770" s="53"/>
      <c r="R770" s="53"/>
      <c r="S770" s="53"/>
      <c r="T770" s="53"/>
      <c r="U770" s="53"/>
      <c r="V770" s="53"/>
      <c r="W770" s="53"/>
      <c r="X770" s="53"/>
      <c r="Y770" s="53"/>
    </row>
    <row r="771" spans="1:25" ht="12.75" customHeight="1" x14ac:dyDescent="0.3">
      <c r="A771" s="53"/>
      <c r="B771" s="53"/>
      <c r="C771" s="53"/>
      <c r="D771" s="53"/>
      <c r="E771" s="53"/>
      <c r="F771" s="53"/>
      <c r="G771" s="53"/>
      <c r="H771" s="53"/>
      <c r="I771" s="53"/>
      <c r="J771" s="53"/>
      <c r="K771" s="53"/>
      <c r="L771" s="53"/>
      <c r="M771" s="53"/>
      <c r="N771" s="53"/>
      <c r="O771" s="53"/>
      <c r="P771" s="53"/>
      <c r="Q771" s="53"/>
      <c r="R771" s="53"/>
      <c r="S771" s="53"/>
      <c r="T771" s="53"/>
      <c r="U771" s="53"/>
      <c r="V771" s="53"/>
      <c r="W771" s="53"/>
      <c r="X771" s="53"/>
      <c r="Y771" s="53"/>
    </row>
    <row r="772" spans="1:25" ht="12.75" customHeight="1" x14ac:dyDescent="0.3">
      <c r="A772" s="53"/>
      <c r="B772" s="53"/>
      <c r="C772" s="53"/>
      <c r="D772" s="53"/>
      <c r="E772" s="53"/>
      <c r="F772" s="53"/>
      <c r="G772" s="53"/>
      <c r="H772" s="53"/>
      <c r="I772" s="53"/>
      <c r="J772" s="53"/>
      <c r="K772" s="53"/>
      <c r="L772" s="53"/>
      <c r="M772" s="53"/>
      <c r="N772" s="53"/>
      <c r="O772" s="53"/>
      <c r="P772" s="53"/>
      <c r="Q772" s="53"/>
      <c r="R772" s="53"/>
      <c r="S772" s="53"/>
      <c r="T772" s="53"/>
      <c r="U772" s="53"/>
      <c r="V772" s="53"/>
      <c r="W772" s="53"/>
      <c r="X772" s="53"/>
      <c r="Y772" s="53"/>
    </row>
    <row r="773" spans="1:25" ht="12.75" customHeight="1" x14ac:dyDescent="0.3">
      <c r="A773" s="53"/>
      <c r="B773" s="53"/>
      <c r="C773" s="53"/>
      <c r="D773" s="53"/>
      <c r="E773" s="53"/>
      <c r="F773" s="53"/>
      <c r="G773" s="53"/>
      <c r="H773" s="53"/>
      <c r="I773" s="53"/>
      <c r="J773" s="53"/>
      <c r="K773" s="53"/>
      <c r="L773" s="53"/>
      <c r="M773" s="53"/>
      <c r="N773" s="53"/>
      <c r="O773" s="53"/>
      <c r="P773" s="53"/>
      <c r="Q773" s="53"/>
      <c r="R773" s="53"/>
      <c r="S773" s="53"/>
      <c r="T773" s="53"/>
      <c r="U773" s="53"/>
      <c r="V773" s="53"/>
      <c r="W773" s="53"/>
      <c r="X773" s="53"/>
      <c r="Y773" s="53"/>
    </row>
    <row r="774" spans="1:25" ht="12.75" customHeight="1" x14ac:dyDescent="0.3">
      <c r="A774" s="53"/>
      <c r="B774" s="53"/>
      <c r="C774" s="53"/>
      <c r="D774" s="53"/>
      <c r="E774" s="53"/>
      <c r="F774" s="53"/>
      <c r="G774" s="53"/>
      <c r="H774" s="53"/>
      <c r="I774" s="53"/>
      <c r="J774" s="53"/>
      <c r="K774" s="53"/>
      <c r="L774" s="53"/>
      <c r="M774" s="53"/>
      <c r="N774" s="53"/>
      <c r="O774" s="53"/>
      <c r="P774" s="53"/>
      <c r="Q774" s="53"/>
      <c r="R774" s="53"/>
      <c r="S774" s="53"/>
      <c r="T774" s="53"/>
      <c r="U774" s="53"/>
      <c r="V774" s="53"/>
      <c r="W774" s="53"/>
      <c r="X774" s="53"/>
      <c r="Y774" s="53"/>
    </row>
    <row r="775" spans="1:25" ht="12.75" customHeight="1" x14ac:dyDescent="0.3">
      <c r="A775" s="53"/>
      <c r="B775" s="53"/>
      <c r="C775" s="53"/>
      <c r="D775" s="53"/>
      <c r="E775" s="53"/>
      <c r="F775" s="53"/>
      <c r="G775" s="53"/>
      <c r="H775" s="53"/>
      <c r="I775" s="53"/>
      <c r="J775" s="53"/>
      <c r="K775" s="53"/>
      <c r="L775" s="53"/>
      <c r="M775" s="53"/>
      <c r="N775" s="53"/>
      <c r="O775" s="53"/>
      <c r="P775" s="53"/>
      <c r="Q775" s="53"/>
      <c r="R775" s="53"/>
      <c r="S775" s="53"/>
      <c r="T775" s="53"/>
      <c r="U775" s="53"/>
      <c r="V775" s="53"/>
      <c r="W775" s="53"/>
      <c r="X775" s="53"/>
      <c r="Y775" s="53"/>
    </row>
    <row r="776" spans="1:25" ht="12.75" customHeight="1" x14ac:dyDescent="0.3">
      <c r="A776" s="53"/>
      <c r="B776" s="53"/>
      <c r="C776" s="53"/>
      <c r="D776" s="53"/>
      <c r="E776" s="53"/>
      <c r="F776" s="53"/>
      <c r="G776" s="53"/>
      <c r="H776" s="53"/>
      <c r="I776" s="53"/>
      <c r="J776" s="53"/>
      <c r="K776" s="53"/>
      <c r="L776" s="53"/>
      <c r="M776" s="53"/>
      <c r="N776" s="53"/>
      <c r="O776" s="53"/>
      <c r="P776" s="53"/>
      <c r="Q776" s="53"/>
      <c r="R776" s="53"/>
      <c r="S776" s="53"/>
      <c r="T776" s="53"/>
      <c r="U776" s="53"/>
      <c r="V776" s="53"/>
      <c r="W776" s="53"/>
      <c r="X776" s="53"/>
      <c r="Y776" s="53"/>
    </row>
    <row r="777" spans="1:25" ht="12.75" customHeight="1" x14ac:dyDescent="0.3">
      <c r="A777" s="53"/>
      <c r="B777" s="53"/>
      <c r="C777" s="53"/>
      <c r="D777" s="53"/>
      <c r="E777" s="53"/>
      <c r="F777" s="53"/>
      <c r="G777" s="53"/>
      <c r="H777" s="53"/>
      <c r="I777" s="53"/>
      <c r="J777" s="53"/>
      <c r="K777" s="53"/>
      <c r="L777" s="53"/>
      <c r="M777" s="53"/>
      <c r="N777" s="53"/>
      <c r="O777" s="53"/>
      <c r="P777" s="53"/>
      <c r="Q777" s="53"/>
      <c r="R777" s="53"/>
      <c r="S777" s="53"/>
      <c r="T777" s="53"/>
      <c r="U777" s="53"/>
      <c r="V777" s="53"/>
      <c r="W777" s="53"/>
      <c r="X777" s="53"/>
      <c r="Y777" s="53"/>
    </row>
    <row r="778" spans="1:25" ht="12.75" customHeight="1" x14ac:dyDescent="0.3">
      <c r="A778" s="53"/>
      <c r="B778" s="53"/>
      <c r="C778" s="53"/>
      <c r="D778" s="53"/>
      <c r="E778" s="53"/>
      <c r="F778" s="53"/>
      <c r="G778" s="53"/>
      <c r="H778" s="53"/>
      <c r="I778" s="53"/>
      <c r="J778" s="53"/>
      <c r="K778" s="53"/>
      <c r="L778" s="53"/>
      <c r="M778" s="53"/>
      <c r="N778" s="53"/>
      <c r="O778" s="53"/>
      <c r="P778" s="53"/>
      <c r="Q778" s="53"/>
      <c r="R778" s="53"/>
      <c r="S778" s="53"/>
      <c r="T778" s="53"/>
      <c r="U778" s="53"/>
      <c r="V778" s="53"/>
      <c r="W778" s="53"/>
      <c r="X778" s="53"/>
      <c r="Y778" s="53"/>
    </row>
    <row r="779" spans="1:25" ht="12.75" customHeight="1" x14ac:dyDescent="0.3">
      <c r="A779" s="53"/>
      <c r="B779" s="53"/>
      <c r="C779" s="53"/>
      <c r="D779" s="53"/>
      <c r="E779" s="53"/>
      <c r="F779" s="53"/>
      <c r="G779" s="53"/>
      <c r="H779" s="53"/>
      <c r="I779" s="53"/>
      <c r="J779" s="53"/>
      <c r="K779" s="53"/>
      <c r="L779" s="53"/>
      <c r="M779" s="53"/>
      <c r="N779" s="53"/>
      <c r="O779" s="53"/>
      <c r="P779" s="53"/>
      <c r="Q779" s="53"/>
      <c r="R779" s="53"/>
      <c r="S779" s="53"/>
      <c r="T779" s="53"/>
      <c r="U779" s="53"/>
      <c r="V779" s="53"/>
      <c r="W779" s="53"/>
      <c r="X779" s="53"/>
      <c r="Y779" s="53"/>
    </row>
    <row r="780" spans="1:25" ht="12.75" customHeight="1" x14ac:dyDescent="0.3">
      <c r="A780" s="53"/>
      <c r="B780" s="53"/>
      <c r="C780" s="53"/>
      <c r="D780" s="53"/>
      <c r="E780" s="53"/>
      <c r="F780" s="53"/>
      <c r="G780" s="53"/>
      <c r="H780" s="53"/>
      <c r="I780" s="53"/>
      <c r="J780" s="53"/>
      <c r="K780" s="53"/>
      <c r="L780" s="53"/>
      <c r="M780" s="53"/>
      <c r="N780" s="53"/>
      <c r="O780" s="53"/>
      <c r="P780" s="53"/>
      <c r="Q780" s="53"/>
      <c r="R780" s="53"/>
      <c r="S780" s="53"/>
      <c r="T780" s="53"/>
      <c r="U780" s="53"/>
      <c r="V780" s="53"/>
      <c r="W780" s="53"/>
      <c r="X780" s="53"/>
      <c r="Y780" s="53"/>
    </row>
    <row r="781" spans="1:25" ht="12.75" customHeight="1" x14ac:dyDescent="0.3">
      <c r="A781" s="53"/>
      <c r="B781" s="53"/>
      <c r="C781" s="53"/>
      <c r="D781" s="53"/>
      <c r="E781" s="53"/>
      <c r="F781" s="53"/>
      <c r="G781" s="53"/>
      <c r="H781" s="53"/>
      <c r="I781" s="53"/>
      <c r="J781" s="53"/>
      <c r="K781" s="53"/>
      <c r="L781" s="53"/>
      <c r="M781" s="53"/>
      <c r="N781" s="53"/>
      <c r="O781" s="53"/>
      <c r="P781" s="53"/>
      <c r="Q781" s="53"/>
      <c r="R781" s="53"/>
      <c r="S781" s="53"/>
      <c r="T781" s="53"/>
      <c r="U781" s="53"/>
      <c r="V781" s="53"/>
      <c r="W781" s="53"/>
      <c r="X781" s="53"/>
      <c r="Y781" s="53"/>
    </row>
    <row r="782" spans="1:25" ht="12.75" customHeight="1" x14ac:dyDescent="0.3">
      <c r="A782" s="53"/>
      <c r="B782" s="53"/>
      <c r="C782" s="53"/>
      <c r="D782" s="53"/>
      <c r="E782" s="53"/>
      <c r="F782" s="53"/>
      <c r="G782" s="53"/>
      <c r="H782" s="53"/>
      <c r="I782" s="53"/>
      <c r="J782" s="53"/>
      <c r="K782" s="53"/>
      <c r="L782" s="53"/>
      <c r="M782" s="53"/>
      <c r="N782" s="53"/>
      <c r="O782" s="53"/>
      <c r="P782" s="53"/>
      <c r="Q782" s="53"/>
      <c r="R782" s="53"/>
      <c r="S782" s="53"/>
      <c r="T782" s="53"/>
      <c r="U782" s="53"/>
      <c r="V782" s="53"/>
      <c r="W782" s="53"/>
      <c r="X782" s="53"/>
      <c r="Y782" s="53"/>
    </row>
    <row r="783" spans="1:25" ht="12.75" customHeight="1" x14ac:dyDescent="0.3">
      <c r="A783" s="53"/>
      <c r="B783" s="53"/>
      <c r="C783" s="53"/>
      <c r="D783" s="53"/>
      <c r="E783" s="53"/>
      <c r="F783" s="53"/>
      <c r="G783" s="53"/>
      <c r="H783" s="53"/>
      <c r="I783" s="53"/>
      <c r="J783" s="53"/>
      <c r="K783" s="53"/>
      <c r="L783" s="53"/>
      <c r="M783" s="53"/>
      <c r="N783" s="53"/>
      <c r="O783" s="53"/>
      <c r="P783" s="53"/>
      <c r="Q783" s="53"/>
      <c r="R783" s="53"/>
      <c r="S783" s="53"/>
      <c r="T783" s="53"/>
      <c r="U783" s="53"/>
      <c r="V783" s="53"/>
      <c r="W783" s="53"/>
      <c r="X783" s="53"/>
      <c r="Y783" s="53"/>
    </row>
    <row r="784" spans="1:25" ht="12.75" customHeight="1" x14ac:dyDescent="0.3">
      <c r="A784" s="53"/>
      <c r="B784" s="53"/>
      <c r="C784" s="53"/>
      <c r="D784" s="53"/>
      <c r="E784" s="53"/>
      <c r="F784" s="53"/>
      <c r="G784" s="53"/>
      <c r="H784" s="53"/>
      <c r="I784" s="53"/>
      <c r="J784" s="53"/>
      <c r="K784" s="53"/>
      <c r="L784" s="53"/>
      <c r="M784" s="53"/>
      <c r="N784" s="53"/>
      <c r="O784" s="53"/>
      <c r="P784" s="53"/>
      <c r="Q784" s="53"/>
      <c r="R784" s="53"/>
      <c r="S784" s="53"/>
      <c r="T784" s="53"/>
      <c r="U784" s="53"/>
      <c r="V784" s="53"/>
      <c r="W784" s="53"/>
      <c r="X784" s="53"/>
      <c r="Y784" s="53"/>
    </row>
    <row r="785" spans="1:25" ht="12.75" customHeight="1" x14ac:dyDescent="0.3">
      <c r="A785" s="53"/>
      <c r="B785" s="53"/>
      <c r="C785" s="53"/>
      <c r="D785" s="53"/>
      <c r="E785" s="53"/>
      <c r="F785" s="53"/>
      <c r="G785" s="53"/>
      <c r="H785" s="53"/>
      <c r="I785" s="53"/>
      <c r="J785" s="53"/>
      <c r="K785" s="53"/>
      <c r="L785" s="53"/>
      <c r="M785" s="53"/>
      <c r="N785" s="53"/>
      <c r="O785" s="53"/>
      <c r="P785" s="53"/>
      <c r="Q785" s="53"/>
      <c r="R785" s="53"/>
      <c r="S785" s="53"/>
      <c r="T785" s="53"/>
      <c r="U785" s="53"/>
      <c r="V785" s="53"/>
      <c r="W785" s="53"/>
      <c r="X785" s="53"/>
      <c r="Y785" s="53"/>
    </row>
    <row r="786" spans="1:25" ht="12.75" customHeight="1" x14ac:dyDescent="0.3">
      <c r="A786" s="53"/>
      <c r="B786" s="53"/>
      <c r="C786" s="53"/>
      <c r="D786" s="53"/>
      <c r="E786" s="53"/>
      <c r="F786" s="53"/>
      <c r="G786" s="53"/>
      <c r="H786" s="53"/>
      <c r="I786" s="53"/>
      <c r="J786" s="53"/>
      <c r="K786" s="53"/>
      <c r="L786" s="53"/>
      <c r="M786" s="53"/>
      <c r="N786" s="53"/>
      <c r="O786" s="53"/>
      <c r="P786" s="53"/>
      <c r="Q786" s="53"/>
      <c r="R786" s="53"/>
      <c r="S786" s="53"/>
      <c r="T786" s="53"/>
      <c r="U786" s="53"/>
      <c r="V786" s="53"/>
      <c r="W786" s="53"/>
      <c r="X786" s="53"/>
      <c r="Y786" s="53"/>
    </row>
    <row r="787" spans="1:25" ht="12.75" customHeight="1" x14ac:dyDescent="0.3">
      <c r="A787" s="53"/>
      <c r="B787" s="53"/>
      <c r="C787" s="53"/>
      <c r="D787" s="53"/>
      <c r="E787" s="53"/>
      <c r="F787" s="53"/>
      <c r="G787" s="53"/>
      <c r="H787" s="53"/>
      <c r="I787" s="53"/>
      <c r="J787" s="53"/>
      <c r="K787" s="53"/>
      <c r="L787" s="53"/>
      <c r="M787" s="53"/>
      <c r="N787" s="53"/>
      <c r="O787" s="53"/>
      <c r="P787" s="53"/>
      <c r="Q787" s="53"/>
      <c r="R787" s="53"/>
      <c r="S787" s="53"/>
      <c r="T787" s="53"/>
      <c r="U787" s="53"/>
      <c r="V787" s="53"/>
      <c r="W787" s="53"/>
      <c r="X787" s="53"/>
      <c r="Y787" s="53"/>
    </row>
    <row r="788" spans="1:25" ht="12.75" customHeight="1" x14ac:dyDescent="0.3">
      <c r="A788" s="53"/>
      <c r="B788" s="53"/>
      <c r="C788" s="53"/>
      <c r="D788" s="53"/>
      <c r="E788" s="53"/>
      <c r="F788" s="53"/>
      <c r="G788" s="53"/>
      <c r="H788" s="53"/>
      <c r="I788" s="53"/>
      <c r="J788" s="53"/>
      <c r="K788" s="53"/>
      <c r="L788" s="53"/>
      <c r="M788" s="53"/>
      <c r="N788" s="53"/>
      <c r="O788" s="53"/>
      <c r="P788" s="53"/>
      <c r="Q788" s="53"/>
      <c r="R788" s="53"/>
      <c r="S788" s="53"/>
      <c r="T788" s="53"/>
      <c r="U788" s="53"/>
      <c r="V788" s="53"/>
      <c r="W788" s="53"/>
      <c r="X788" s="53"/>
      <c r="Y788" s="53"/>
    </row>
    <row r="789" spans="1:25" ht="12.75" customHeight="1" x14ac:dyDescent="0.3">
      <c r="A789" s="53"/>
      <c r="B789" s="53"/>
      <c r="C789" s="53"/>
      <c r="D789" s="53"/>
      <c r="E789" s="53"/>
      <c r="F789" s="53"/>
      <c r="G789" s="53"/>
      <c r="H789" s="53"/>
      <c r="I789" s="53"/>
      <c r="J789" s="53"/>
      <c r="K789" s="53"/>
      <c r="L789" s="53"/>
      <c r="M789" s="53"/>
      <c r="N789" s="53"/>
      <c r="O789" s="53"/>
      <c r="P789" s="53"/>
      <c r="Q789" s="53"/>
      <c r="R789" s="53"/>
      <c r="S789" s="53"/>
      <c r="T789" s="53"/>
      <c r="U789" s="53"/>
      <c r="V789" s="53"/>
      <c r="W789" s="53"/>
      <c r="X789" s="53"/>
      <c r="Y789" s="53"/>
    </row>
    <row r="790" spans="1:25" ht="12.75" customHeight="1" x14ac:dyDescent="0.3">
      <c r="A790" s="53"/>
      <c r="B790" s="53"/>
      <c r="C790" s="53"/>
      <c r="D790" s="53"/>
      <c r="E790" s="53"/>
      <c r="F790" s="53"/>
      <c r="G790" s="53"/>
      <c r="H790" s="53"/>
      <c r="I790" s="53"/>
      <c r="J790" s="53"/>
      <c r="K790" s="53"/>
      <c r="L790" s="53"/>
      <c r="M790" s="53"/>
      <c r="N790" s="53"/>
      <c r="O790" s="53"/>
      <c r="P790" s="53"/>
      <c r="Q790" s="53"/>
      <c r="R790" s="53"/>
      <c r="S790" s="53"/>
      <c r="T790" s="53"/>
      <c r="U790" s="53"/>
      <c r="V790" s="53"/>
      <c r="W790" s="53"/>
      <c r="X790" s="53"/>
      <c r="Y790" s="53"/>
    </row>
    <row r="791" spans="1:25" ht="12.75" customHeight="1" x14ac:dyDescent="0.3">
      <c r="A791" s="53"/>
      <c r="B791" s="53"/>
      <c r="C791" s="53"/>
      <c r="D791" s="53"/>
      <c r="E791" s="53"/>
      <c r="F791" s="53"/>
      <c r="G791" s="53"/>
      <c r="H791" s="53"/>
      <c r="I791" s="53"/>
      <c r="J791" s="53"/>
      <c r="K791" s="53"/>
      <c r="L791" s="53"/>
      <c r="M791" s="53"/>
      <c r="N791" s="53"/>
      <c r="O791" s="53"/>
      <c r="P791" s="53"/>
      <c r="Q791" s="53"/>
      <c r="R791" s="53"/>
      <c r="S791" s="53"/>
      <c r="T791" s="53"/>
      <c r="U791" s="53"/>
      <c r="V791" s="53"/>
      <c r="W791" s="53"/>
      <c r="X791" s="53"/>
      <c r="Y791" s="53"/>
    </row>
    <row r="792" spans="1:25" ht="12.75" customHeight="1" x14ac:dyDescent="0.3">
      <c r="A792" s="53"/>
      <c r="B792" s="53"/>
      <c r="C792" s="53"/>
      <c r="D792" s="53"/>
      <c r="E792" s="53"/>
      <c r="F792" s="53"/>
      <c r="G792" s="53"/>
      <c r="H792" s="53"/>
      <c r="I792" s="53"/>
      <c r="J792" s="53"/>
      <c r="K792" s="53"/>
      <c r="L792" s="53"/>
      <c r="M792" s="53"/>
      <c r="N792" s="53"/>
      <c r="O792" s="53"/>
      <c r="P792" s="53"/>
      <c r="Q792" s="53"/>
      <c r="R792" s="53"/>
      <c r="S792" s="53"/>
      <c r="T792" s="53"/>
      <c r="U792" s="53"/>
      <c r="V792" s="53"/>
      <c r="W792" s="53"/>
      <c r="X792" s="53"/>
      <c r="Y792" s="53"/>
    </row>
    <row r="793" spans="1:25" ht="12.75" customHeight="1" x14ac:dyDescent="0.3">
      <c r="A793" s="53"/>
      <c r="B793" s="53"/>
      <c r="C793" s="53"/>
      <c r="D793" s="53"/>
      <c r="E793" s="53"/>
      <c r="F793" s="53"/>
      <c r="G793" s="53"/>
      <c r="H793" s="53"/>
      <c r="I793" s="53"/>
      <c r="J793" s="53"/>
      <c r="K793" s="53"/>
      <c r="L793" s="53"/>
      <c r="M793" s="53"/>
      <c r="N793" s="53"/>
      <c r="O793" s="53"/>
      <c r="P793" s="53"/>
      <c r="Q793" s="53"/>
      <c r="R793" s="53"/>
      <c r="S793" s="53"/>
      <c r="T793" s="53"/>
      <c r="U793" s="53"/>
      <c r="V793" s="53"/>
      <c r="W793" s="53"/>
      <c r="X793" s="53"/>
      <c r="Y793" s="53"/>
    </row>
    <row r="794" spans="1:25" ht="12.75" customHeight="1" x14ac:dyDescent="0.3">
      <c r="A794" s="53"/>
      <c r="B794" s="53"/>
      <c r="C794" s="53"/>
      <c r="D794" s="53"/>
      <c r="E794" s="53"/>
      <c r="F794" s="53"/>
      <c r="G794" s="53"/>
      <c r="H794" s="53"/>
      <c r="I794" s="53"/>
      <c r="J794" s="53"/>
      <c r="K794" s="53"/>
      <c r="L794" s="53"/>
      <c r="M794" s="53"/>
      <c r="N794" s="53"/>
      <c r="O794" s="53"/>
      <c r="P794" s="53"/>
      <c r="Q794" s="53"/>
      <c r="R794" s="53"/>
      <c r="S794" s="53"/>
      <c r="T794" s="53"/>
      <c r="U794" s="53"/>
      <c r="V794" s="53"/>
      <c r="W794" s="53"/>
      <c r="X794" s="53"/>
      <c r="Y794" s="53"/>
    </row>
    <row r="795" spans="1:25" ht="12.75" customHeight="1" x14ac:dyDescent="0.3">
      <c r="A795" s="53"/>
      <c r="B795" s="53"/>
      <c r="C795" s="53"/>
      <c r="D795" s="53"/>
      <c r="E795" s="53"/>
      <c r="F795" s="53"/>
      <c r="G795" s="53"/>
      <c r="H795" s="53"/>
      <c r="I795" s="53"/>
      <c r="J795" s="53"/>
      <c r="K795" s="53"/>
      <c r="L795" s="53"/>
      <c r="M795" s="53"/>
      <c r="N795" s="53"/>
      <c r="O795" s="53"/>
      <c r="P795" s="53"/>
      <c r="Q795" s="53"/>
      <c r="R795" s="53"/>
      <c r="S795" s="53"/>
      <c r="T795" s="53"/>
      <c r="U795" s="53"/>
      <c r="V795" s="53"/>
      <c r="W795" s="53"/>
      <c r="X795" s="53"/>
      <c r="Y795" s="53"/>
    </row>
    <row r="796" spans="1:25" ht="12.75" customHeight="1" x14ac:dyDescent="0.3">
      <c r="A796" s="53"/>
      <c r="B796" s="53"/>
      <c r="C796" s="53"/>
      <c r="D796" s="53"/>
      <c r="E796" s="53"/>
      <c r="F796" s="53"/>
      <c r="G796" s="53"/>
      <c r="H796" s="53"/>
      <c r="I796" s="53"/>
      <c r="J796" s="53"/>
      <c r="K796" s="53"/>
      <c r="L796" s="53"/>
      <c r="M796" s="53"/>
      <c r="N796" s="53"/>
      <c r="O796" s="53"/>
      <c r="P796" s="53"/>
      <c r="Q796" s="53"/>
      <c r="R796" s="53"/>
      <c r="S796" s="53"/>
      <c r="T796" s="53"/>
      <c r="U796" s="53"/>
      <c r="V796" s="53"/>
      <c r="W796" s="53"/>
      <c r="X796" s="53"/>
      <c r="Y796" s="53"/>
    </row>
    <row r="797" spans="1:25" ht="12.75" customHeight="1" x14ac:dyDescent="0.3">
      <c r="A797" s="53"/>
      <c r="B797" s="53"/>
      <c r="C797" s="53"/>
      <c r="D797" s="53"/>
      <c r="E797" s="53"/>
      <c r="F797" s="53"/>
      <c r="G797" s="53"/>
      <c r="H797" s="53"/>
      <c r="I797" s="53"/>
      <c r="J797" s="53"/>
      <c r="K797" s="53"/>
      <c r="L797" s="53"/>
      <c r="M797" s="53"/>
      <c r="N797" s="53"/>
      <c r="O797" s="53"/>
      <c r="P797" s="53"/>
      <c r="Q797" s="53"/>
      <c r="R797" s="53"/>
      <c r="S797" s="53"/>
      <c r="T797" s="53"/>
      <c r="U797" s="53"/>
      <c r="V797" s="53"/>
      <c r="W797" s="53"/>
      <c r="X797" s="53"/>
      <c r="Y797" s="53"/>
    </row>
    <row r="798" spans="1:25" ht="12.75" customHeight="1" x14ac:dyDescent="0.3">
      <c r="A798" s="53"/>
      <c r="B798" s="53"/>
      <c r="C798" s="53"/>
      <c r="D798" s="53"/>
      <c r="E798" s="53"/>
      <c r="F798" s="53"/>
      <c r="G798" s="53"/>
      <c r="H798" s="53"/>
      <c r="I798" s="53"/>
      <c r="J798" s="53"/>
      <c r="K798" s="53"/>
      <c r="L798" s="53"/>
      <c r="M798" s="53"/>
      <c r="N798" s="53"/>
      <c r="O798" s="53"/>
      <c r="P798" s="53"/>
      <c r="Q798" s="53"/>
      <c r="R798" s="53"/>
      <c r="S798" s="53"/>
      <c r="T798" s="53"/>
      <c r="U798" s="53"/>
      <c r="V798" s="53"/>
      <c r="W798" s="53"/>
      <c r="X798" s="53"/>
      <c r="Y798" s="53"/>
    </row>
    <row r="799" spans="1:25" ht="12.75" customHeight="1" x14ac:dyDescent="0.3">
      <c r="A799" s="53"/>
      <c r="B799" s="53"/>
      <c r="C799" s="53"/>
      <c r="D799" s="53"/>
      <c r="E799" s="53"/>
      <c r="F799" s="53"/>
      <c r="G799" s="53"/>
      <c r="H799" s="53"/>
      <c r="I799" s="53"/>
      <c r="J799" s="53"/>
      <c r="K799" s="53"/>
      <c r="L799" s="53"/>
      <c r="M799" s="53"/>
      <c r="N799" s="53"/>
      <c r="O799" s="53"/>
      <c r="P799" s="53"/>
      <c r="Q799" s="53"/>
      <c r="R799" s="53"/>
      <c r="S799" s="53"/>
      <c r="T799" s="53"/>
      <c r="U799" s="53"/>
      <c r="V799" s="53"/>
      <c r="W799" s="53"/>
      <c r="X799" s="53"/>
      <c r="Y799" s="53"/>
    </row>
    <row r="800" spans="1:25" ht="12.75" customHeight="1" x14ac:dyDescent="0.3">
      <c r="A800" s="53"/>
      <c r="B800" s="53"/>
      <c r="C800" s="53"/>
      <c r="D800" s="53"/>
      <c r="E800" s="53"/>
      <c r="F800" s="53"/>
      <c r="G800" s="53"/>
      <c r="H800" s="53"/>
      <c r="I800" s="53"/>
      <c r="J800" s="53"/>
      <c r="K800" s="53"/>
      <c r="L800" s="53"/>
      <c r="M800" s="53"/>
      <c r="N800" s="53"/>
      <c r="O800" s="53"/>
      <c r="P800" s="53"/>
      <c r="Q800" s="53"/>
      <c r="R800" s="53"/>
      <c r="S800" s="53"/>
      <c r="T800" s="53"/>
      <c r="U800" s="53"/>
      <c r="V800" s="53"/>
      <c r="W800" s="53"/>
      <c r="X800" s="53"/>
      <c r="Y800" s="53"/>
    </row>
    <row r="801" spans="1:25" ht="12.75" customHeight="1" x14ac:dyDescent="0.3">
      <c r="A801" s="53"/>
      <c r="B801" s="53"/>
      <c r="C801" s="53"/>
      <c r="D801" s="53"/>
      <c r="E801" s="53"/>
      <c r="F801" s="53"/>
      <c r="G801" s="53"/>
      <c r="H801" s="53"/>
      <c r="I801" s="53"/>
      <c r="J801" s="53"/>
      <c r="K801" s="53"/>
      <c r="L801" s="53"/>
      <c r="M801" s="53"/>
      <c r="N801" s="53"/>
      <c r="O801" s="53"/>
      <c r="P801" s="53"/>
      <c r="Q801" s="53"/>
      <c r="R801" s="53"/>
      <c r="S801" s="53"/>
      <c r="T801" s="53"/>
      <c r="U801" s="53"/>
      <c r="V801" s="53"/>
      <c r="W801" s="53"/>
      <c r="X801" s="53"/>
      <c r="Y801" s="53"/>
    </row>
    <row r="802" spans="1:25" ht="12.75" customHeight="1" x14ac:dyDescent="0.3">
      <c r="A802" s="53"/>
      <c r="B802" s="53"/>
      <c r="C802" s="53"/>
      <c r="D802" s="53"/>
      <c r="E802" s="53"/>
      <c r="F802" s="53"/>
      <c r="G802" s="53"/>
      <c r="H802" s="53"/>
      <c r="I802" s="53"/>
      <c r="J802" s="53"/>
      <c r="K802" s="53"/>
      <c r="L802" s="53"/>
      <c r="M802" s="53"/>
      <c r="N802" s="53"/>
      <c r="O802" s="53"/>
      <c r="P802" s="53"/>
      <c r="Q802" s="53"/>
      <c r="R802" s="53"/>
      <c r="S802" s="53"/>
      <c r="T802" s="53"/>
      <c r="U802" s="53"/>
      <c r="V802" s="53"/>
      <c r="W802" s="53"/>
      <c r="X802" s="53"/>
      <c r="Y802" s="53"/>
    </row>
    <row r="803" spans="1:25" ht="12.75" customHeight="1" x14ac:dyDescent="0.3">
      <c r="A803" s="53"/>
      <c r="B803" s="53"/>
      <c r="C803" s="53"/>
      <c r="D803" s="53"/>
      <c r="E803" s="53"/>
      <c r="F803" s="53"/>
      <c r="G803" s="53"/>
      <c r="H803" s="53"/>
      <c r="I803" s="53"/>
      <c r="J803" s="53"/>
      <c r="K803" s="53"/>
      <c r="L803" s="53"/>
      <c r="M803" s="53"/>
      <c r="N803" s="53"/>
      <c r="O803" s="53"/>
      <c r="P803" s="53"/>
      <c r="Q803" s="53"/>
      <c r="R803" s="53"/>
      <c r="S803" s="53"/>
      <c r="T803" s="53"/>
      <c r="U803" s="53"/>
      <c r="V803" s="53"/>
      <c r="W803" s="53"/>
      <c r="X803" s="53"/>
      <c r="Y803" s="53"/>
    </row>
    <row r="804" spans="1:25" ht="12.75" customHeight="1" x14ac:dyDescent="0.3">
      <c r="A804" s="53"/>
      <c r="B804" s="53"/>
      <c r="C804" s="53"/>
      <c r="D804" s="53"/>
      <c r="E804" s="53"/>
      <c r="F804" s="53"/>
      <c r="G804" s="53"/>
      <c r="H804" s="53"/>
      <c r="I804" s="53"/>
      <c r="J804" s="53"/>
      <c r="K804" s="53"/>
      <c r="L804" s="53"/>
      <c r="M804" s="53"/>
      <c r="N804" s="53"/>
      <c r="O804" s="53"/>
      <c r="P804" s="53"/>
      <c r="Q804" s="53"/>
      <c r="R804" s="53"/>
      <c r="S804" s="53"/>
      <c r="T804" s="53"/>
      <c r="U804" s="53"/>
      <c r="V804" s="53"/>
      <c r="W804" s="53"/>
      <c r="X804" s="53"/>
      <c r="Y804" s="53"/>
    </row>
    <row r="805" spans="1:25" ht="12.75" customHeight="1" x14ac:dyDescent="0.3">
      <c r="A805" s="53"/>
      <c r="B805" s="53"/>
      <c r="C805" s="53"/>
      <c r="D805" s="53"/>
      <c r="E805" s="53"/>
      <c r="F805" s="53"/>
      <c r="G805" s="53"/>
      <c r="H805" s="53"/>
      <c r="I805" s="53"/>
      <c r="J805" s="53"/>
      <c r="K805" s="53"/>
      <c r="L805" s="53"/>
      <c r="M805" s="53"/>
      <c r="N805" s="53"/>
      <c r="O805" s="53"/>
      <c r="P805" s="53"/>
      <c r="Q805" s="53"/>
      <c r="R805" s="53"/>
      <c r="S805" s="53"/>
      <c r="T805" s="53"/>
      <c r="U805" s="53"/>
      <c r="V805" s="53"/>
      <c r="W805" s="53"/>
      <c r="X805" s="53"/>
      <c r="Y805" s="53"/>
    </row>
    <row r="806" spans="1:25" ht="12.75" customHeight="1" x14ac:dyDescent="0.3">
      <c r="A806" s="53"/>
      <c r="B806" s="53"/>
      <c r="C806" s="53"/>
      <c r="D806" s="53"/>
      <c r="E806" s="53"/>
      <c r="F806" s="53"/>
      <c r="G806" s="53"/>
      <c r="H806" s="53"/>
      <c r="I806" s="53"/>
      <c r="J806" s="53"/>
      <c r="K806" s="53"/>
      <c r="L806" s="53"/>
      <c r="M806" s="53"/>
      <c r="N806" s="53"/>
      <c r="O806" s="53"/>
      <c r="P806" s="53"/>
      <c r="Q806" s="53"/>
      <c r="R806" s="53"/>
      <c r="S806" s="53"/>
      <c r="T806" s="53"/>
      <c r="U806" s="53"/>
      <c r="V806" s="53"/>
      <c r="W806" s="53"/>
      <c r="X806" s="53"/>
      <c r="Y806" s="53"/>
    </row>
    <row r="807" spans="1:25" ht="12.75" customHeight="1" x14ac:dyDescent="0.3">
      <c r="A807" s="53"/>
      <c r="B807" s="53"/>
      <c r="C807" s="53"/>
      <c r="D807" s="53"/>
      <c r="E807" s="53"/>
      <c r="F807" s="53"/>
      <c r="G807" s="53"/>
      <c r="H807" s="53"/>
      <c r="I807" s="53"/>
      <c r="J807" s="53"/>
      <c r="K807" s="53"/>
      <c r="L807" s="53"/>
      <c r="M807" s="53"/>
      <c r="N807" s="53"/>
      <c r="O807" s="53"/>
      <c r="P807" s="53"/>
      <c r="Q807" s="53"/>
      <c r="R807" s="53"/>
      <c r="S807" s="53"/>
      <c r="T807" s="53"/>
      <c r="U807" s="53"/>
      <c r="V807" s="53"/>
      <c r="W807" s="53"/>
      <c r="X807" s="53"/>
      <c r="Y807" s="53"/>
    </row>
    <row r="808" spans="1:25" ht="12.75" customHeight="1" x14ac:dyDescent="0.3">
      <c r="A808" s="53"/>
      <c r="B808" s="53"/>
      <c r="C808" s="53"/>
      <c r="D808" s="53"/>
      <c r="E808" s="53"/>
      <c r="F808" s="53"/>
      <c r="G808" s="53"/>
      <c r="H808" s="53"/>
      <c r="I808" s="53"/>
      <c r="J808" s="53"/>
      <c r="K808" s="53"/>
      <c r="L808" s="53"/>
      <c r="M808" s="53"/>
      <c r="N808" s="53"/>
      <c r="O808" s="53"/>
      <c r="P808" s="53"/>
      <c r="Q808" s="53"/>
      <c r="R808" s="53"/>
      <c r="S808" s="53"/>
      <c r="T808" s="53"/>
      <c r="U808" s="53"/>
      <c r="V808" s="53"/>
      <c r="W808" s="53"/>
      <c r="X808" s="53"/>
      <c r="Y808" s="53"/>
    </row>
    <row r="809" spans="1:25" ht="12.75" customHeight="1" x14ac:dyDescent="0.3">
      <c r="A809" s="53"/>
      <c r="B809" s="53"/>
      <c r="C809" s="53"/>
      <c r="D809" s="53"/>
      <c r="E809" s="53"/>
      <c r="F809" s="53"/>
      <c r="G809" s="53"/>
      <c r="H809" s="53"/>
      <c r="I809" s="53"/>
      <c r="J809" s="53"/>
      <c r="K809" s="53"/>
      <c r="L809" s="53"/>
      <c r="M809" s="53"/>
      <c r="N809" s="53"/>
      <c r="O809" s="53"/>
      <c r="P809" s="53"/>
      <c r="Q809" s="53"/>
      <c r="R809" s="53"/>
      <c r="S809" s="53"/>
      <c r="T809" s="53"/>
      <c r="U809" s="53"/>
      <c r="V809" s="53"/>
      <c r="W809" s="53"/>
      <c r="X809" s="53"/>
      <c r="Y809" s="53"/>
    </row>
    <row r="810" spans="1:25" ht="12.75" customHeight="1" x14ac:dyDescent="0.3">
      <c r="A810" s="53"/>
      <c r="B810" s="53"/>
      <c r="C810" s="53"/>
      <c r="D810" s="53"/>
      <c r="E810" s="53"/>
      <c r="F810" s="53"/>
      <c r="G810" s="53"/>
      <c r="H810" s="53"/>
      <c r="I810" s="53"/>
      <c r="J810" s="53"/>
      <c r="K810" s="53"/>
      <c r="L810" s="53"/>
      <c r="M810" s="53"/>
      <c r="N810" s="53"/>
      <c r="O810" s="53"/>
      <c r="P810" s="53"/>
      <c r="Q810" s="53"/>
      <c r="R810" s="53"/>
      <c r="S810" s="53"/>
      <c r="T810" s="53"/>
      <c r="U810" s="53"/>
      <c r="V810" s="53"/>
      <c r="W810" s="53"/>
      <c r="X810" s="53"/>
      <c r="Y810" s="53"/>
    </row>
    <row r="811" spans="1:25" ht="12.75" customHeight="1" x14ac:dyDescent="0.3">
      <c r="A811" s="53"/>
      <c r="B811" s="53"/>
      <c r="C811" s="53"/>
      <c r="D811" s="53"/>
      <c r="E811" s="53"/>
      <c r="F811" s="53"/>
      <c r="G811" s="53"/>
      <c r="H811" s="53"/>
      <c r="I811" s="53"/>
      <c r="J811" s="53"/>
      <c r="K811" s="53"/>
      <c r="L811" s="53"/>
      <c r="M811" s="53"/>
      <c r="N811" s="53"/>
      <c r="O811" s="53"/>
      <c r="P811" s="53"/>
      <c r="Q811" s="53"/>
      <c r="R811" s="53"/>
      <c r="S811" s="53"/>
      <c r="T811" s="53"/>
      <c r="U811" s="53"/>
      <c r="V811" s="53"/>
      <c r="W811" s="53"/>
      <c r="X811" s="53"/>
      <c r="Y811" s="53"/>
    </row>
    <row r="812" spans="1:25" ht="12.75" customHeight="1" x14ac:dyDescent="0.3">
      <c r="A812" s="53"/>
      <c r="B812" s="53"/>
      <c r="C812" s="53"/>
      <c r="D812" s="53"/>
      <c r="E812" s="53"/>
      <c r="F812" s="53"/>
      <c r="G812" s="53"/>
      <c r="H812" s="53"/>
      <c r="I812" s="53"/>
      <c r="J812" s="53"/>
      <c r="K812" s="53"/>
      <c r="L812" s="53"/>
      <c r="M812" s="53"/>
      <c r="N812" s="53"/>
      <c r="O812" s="53"/>
      <c r="P812" s="53"/>
      <c r="Q812" s="53"/>
      <c r="R812" s="53"/>
      <c r="S812" s="53"/>
      <c r="T812" s="53"/>
      <c r="U812" s="53"/>
      <c r="V812" s="53"/>
      <c r="W812" s="53"/>
      <c r="X812" s="53"/>
      <c r="Y812" s="53"/>
    </row>
    <row r="813" spans="1:25" ht="12.75" customHeight="1" x14ac:dyDescent="0.3">
      <c r="A813" s="53"/>
      <c r="B813" s="53"/>
      <c r="C813" s="53"/>
      <c r="D813" s="53"/>
      <c r="E813" s="53"/>
      <c r="F813" s="53"/>
      <c r="G813" s="53"/>
      <c r="H813" s="53"/>
      <c r="I813" s="53"/>
      <c r="J813" s="53"/>
      <c r="K813" s="53"/>
      <c r="L813" s="53"/>
      <c r="M813" s="53"/>
      <c r="N813" s="53"/>
      <c r="O813" s="53"/>
      <c r="P813" s="53"/>
      <c r="Q813" s="53"/>
      <c r="R813" s="53"/>
      <c r="S813" s="53"/>
      <c r="T813" s="53"/>
      <c r="U813" s="53"/>
      <c r="V813" s="53"/>
      <c r="W813" s="53"/>
      <c r="X813" s="53"/>
      <c r="Y813" s="53"/>
    </row>
    <row r="814" spans="1:25" ht="12.75" customHeight="1" x14ac:dyDescent="0.3">
      <c r="A814" s="53"/>
      <c r="B814" s="53"/>
      <c r="C814" s="53"/>
      <c r="D814" s="53"/>
      <c r="E814" s="53"/>
      <c r="F814" s="53"/>
      <c r="G814" s="53"/>
      <c r="H814" s="53"/>
      <c r="I814" s="53"/>
      <c r="J814" s="53"/>
      <c r="K814" s="53"/>
      <c r="L814" s="53"/>
      <c r="M814" s="53"/>
      <c r="N814" s="53"/>
      <c r="O814" s="53"/>
      <c r="P814" s="53"/>
      <c r="Q814" s="53"/>
      <c r="R814" s="53"/>
      <c r="S814" s="53"/>
      <c r="T814" s="53"/>
      <c r="U814" s="53"/>
      <c r="V814" s="53"/>
      <c r="W814" s="53"/>
      <c r="X814" s="53"/>
      <c r="Y814" s="53"/>
    </row>
    <row r="815" spans="1:25" ht="12.75" customHeight="1" x14ac:dyDescent="0.3">
      <c r="A815" s="53"/>
      <c r="B815" s="53"/>
      <c r="C815" s="53"/>
      <c r="D815" s="53"/>
      <c r="E815" s="53"/>
      <c r="F815" s="53"/>
      <c r="G815" s="53"/>
      <c r="H815" s="53"/>
      <c r="I815" s="53"/>
      <c r="J815" s="53"/>
      <c r="K815" s="53"/>
      <c r="L815" s="53"/>
      <c r="M815" s="53"/>
      <c r="N815" s="53"/>
      <c r="O815" s="53"/>
      <c r="P815" s="53"/>
      <c r="Q815" s="53"/>
      <c r="R815" s="53"/>
      <c r="S815" s="53"/>
      <c r="T815" s="53"/>
      <c r="U815" s="53"/>
      <c r="V815" s="53"/>
      <c r="W815" s="53"/>
      <c r="X815" s="53"/>
      <c r="Y815" s="53"/>
    </row>
    <row r="816" spans="1:25" ht="12.75" customHeight="1" x14ac:dyDescent="0.3">
      <c r="A816" s="53"/>
      <c r="B816" s="53"/>
      <c r="C816" s="53"/>
      <c r="D816" s="53"/>
      <c r="E816" s="53"/>
      <c r="F816" s="53"/>
      <c r="G816" s="53"/>
      <c r="H816" s="53"/>
      <c r="I816" s="53"/>
      <c r="J816" s="53"/>
      <c r="K816" s="53"/>
      <c r="L816" s="53"/>
      <c r="M816" s="53"/>
      <c r="N816" s="53"/>
      <c r="O816" s="53"/>
      <c r="P816" s="53"/>
      <c r="Q816" s="53"/>
      <c r="R816" s="53"/>
      <c r="S816" s="53"/>
      <c r="T816" s="53"/>
      <c r="U816" s="53"/>
      <c r="V816" s="53"/>
      <c r="W816" s="53"/>
      <c r="X816" s="53"/>
      <c r="Y816" s="53"/>
    </row>
    <row r="817" spans="1:25" ht="12.75" customHeight="1" x14ac:dyDescent="0.3">
      <c r="A817" s="53"/>
      <c r="B817" s="53"/>
      <c r="C817" s="53"/>
      <c r="D817" s="53"/>
      <c r="E817" s="53"/>
      <c r="F817" s="53"/>
      <c r="G817" s="53"/>
      <c r="H817" s="53"/>
      <c r="I817" s="53"/>
      <c r="J817" s="53"/>
      <c r="K817" s="53"/>
      <c r="L817" s="53"/>
      <c r="M817" s="53"/>
      <c r="N817" s="53"/>
      <c r="O817" s="53"/>
      <c r="P817" s="53"/>
      <c r="Q817" s="53"/>
      <c r="R817" s="53"/>
      <c r="S817" s="53"/>
      <c r="T817" s="53"/>
      <c r="U817" s="53"/>
      <c r="V817" s="53"/>
      <c r="W817" s="53"/>
      <c r="X817" s="53"/>
      <c r="Y817" s="53"/>
    </row>
    <row r="818" spans="1:25" ht="12.75" customHeight="1" x14ac:dyDescent="0.3">
      <c r="A818" s="53"/>
      <c r="B818" s="53"/>
      <c r="C818" s="53"/>
      <c r="D818" s="53"/>
      <c r="E818" s="53"/>
      <c r="F818" s="53"/>
      <c r="G818" s="53"/>
      <c r="H818" s="53"/>
      <c r="I818" s="53"/>
      <c r="J818" s="53"/>
      <c r="K818" s="53"/>
      <c r="L818" s="53"/>
      <c r="M818" s="53"/>
      <c r="N818" s="53"/>
      <c r="O818" s="53"/>
      <c r="P818" s="53"/>
      <c r="Q818" s="53"/>
      <c r="R818" s="53"/>
      <c r="S818" s="53"/>
      <c r="T818" s="53"/>
      <c r="U818" s="53"/>
      <c r="V818" s="53"/>
      <c r="W818" s="53"/>
      <c r="X818" s="53"/>
      <c r="Y818" s="53"/>
    </row>
    <row r="819" spans="1:25" ht="12.75" customHeight="1" x14ac:dyDescent="0.3">
      <c r="A819" s="53"/>
      <c r="B819" s="53"/>
      <c r="C819" s="53"/>
      <c r="D819" s="53"/>
      <c r="E819" s="53"/>
      <c r="F819" s="53"/>
      <c r="G819" s="53"/>
      <c r="H819" s="53"/>
      <c r="I819" s="53"/>
      <c r="J819" s="53"/>
      <c r="K819" s="53"/>
      <c r="L819" s="53"/>
      <c r="M819" s="53"/>
      <c r="N819" s="53"/>
      <c r="O819" s="53"/>
      <c r="P819" s="53"/>
      <c r="Q819" s="53"/>
      <c r="R819" s="53"/>
      <c r="S819" s="53"/>
      <c r="T819" s="53"/>
      <c r="U819" s="53"/>
      <c r="V819" s="53"/>
      <c r="W819" s="53"/>
      <c r="X819" s="53"/>
      <c r="Y819" s="53"/>
    </row>
    <row r="820" spans="1:25" ht="12.75" customHeight="1" x14ac:dyDescent="0.3">
      <c r="A820" s="53"/>
      <c r="B820" s="53"/>
      <c r="C820" s="53"/>
      <c r="D820" s="53"/>
      <c r="E820" s="53"/>
      <c r="F820" s="53"/>
      <c r="G820" s="53"/>
      <c r="H820" s="53"/>
      <c r="I820" s="53"/>
      <c r="J820" s="53"/>
      <c r="K820" s="53"/>
      <c r="L820" s="53"/>
      <c r="M820" s="53"/>
      <c r="N820" s="53"/>
      <c r="O820" s="53"/>
      <c r="P820" s="53"/>
      <c r="Q820" s="53"/>
      <c r="R820" s="53"/>
      <c r="S820" s="53"/>
      <c r="T820" s="53"/>
      <c r="U820" s="53"/>
      <c r="V820" s="53"/>
      <c r="W820" s="53"/>
      <c r="X820" s="53"/>
      <c r="Y820" s="53"/>
    </row>
    <row r="821" spans="1:25" ht="12.75" customHeight="1" x14ac:dyDescent="0.3">
      <c r="A821" s="53"/>
      <c r="B821" s="53"/>
      <c r="C821" s="53"/>
      <c r="D821" s="53"/>
      <c r="E821" s="53"/>
      <c r="F821" s="53"/>
      <c r="G821" s="53"/>
      <c r="H821" s="53"/>
      <c r="I821" s="53"/>
      <c r="J821" s="53"/>
      <c r="K821" s="53"/>
      <c r="L821" s="53"/>
      <c r="M821" s="53"/>
      <c r="N821" s="53"/>
      <c r="O821" s="53"/>
      <c r="P821" s="53"/>
      <c r="Q821" s="53"/>
      <c r="R821" s="53"/>
      <c r="S821" s="53"/>
      <c r="T821" s="53"/>
      <c r="U821" s="53"/>
      <c r="V821" s="53"/>
      <c r="W821" s="53"/>
      <c r="X821" s="53"/>
      <c r="Y821" s="53"/>
    </row>
    <row r="822" spans="1:25" ht="12.75" customHeight="1" x14ac:dyDescent="0.3">
      <c r="A822" s="53"/>
      <c r="B822" s="53"/>
      <c r="C822" s="53"/>
      <c r="D822" s="53"/>
      <c r="E822" s="53"/>
      <c r="F822" s="53"/>
      <c r="G822" s="53"/>
      <c r="H822" s="53"/>
      <c r="I822" s="53"/>
      <c r="J822" s="53"/>
      <c r="K822" s="53"/>
      <c r="L822" s="53"/>
      <c r="M822" s="53"/>
      <c r="N822" s="53"/>
      <c r="O822" s="53"/>
      <c r="P822" s="53"/>
      <c r="Q822" s="53"/>
      <c r="R822" s="53"/>
      <c r="S822" s="53"/>
      <c r="T822" s="53"/>
      <c r="U822" s="53"/>
      <c r="V822" s="53"/>
      <c r="W822" s="53"/>
      <c r="X822" s="53"/>
      <c r="Y822" s="53"/>
    </row>
    <row r="823" spans="1:25" ht="12.75" customHeight="1" x14ac:dyDescent="0.3">
      <c r="A823" s="53"/>
      <c r="B823" s="53"/>
      <c r="C823" s="53"/>
      <c r="D823" s="53"/>
      <c r="E823" s="53"/>
      <c r="F823" s="53"/>
      <c r="G823" s="53"/>
      <c r="H823" s="53"/>
      <c r="I823" s="53"/>
      <c r="J823" s="53"/>
      <c r="K823" s="53"/>
      <c r="L823" s="53"/>
      <c r="M823" s="53"/>
      <c r="N823" s="53"/>
      <c r="O823" s="53"/>
      <c r="P823" s="53"/>
      <c r="Q823" s="53"/>
      <c r="R823" s="53"/>
      <c r="S823" s="53"/>
      <c r="T823" s="53"/>
      <c r="U823" s="53"/>
      <c r="V823" s="53"/>
      <c r="W823" s="53"/>
      <c r="X823" s="53"/>
      <c r="Y823" s="53"/>
    </row>
    <row r="824" spans="1:25" ht="12.75" customHeight="1" x14ac:dyDescent="0.3">
      <c r="A824" s="53"/>
      <c r="B824" s="53"/>
      <c r="C824" s="53"/>
      <c r="D824" s="53"/>
      <c r="E824" s="53"/>
      <c r="F824" s="53"/>
      <c r="G824" s="53"/>
      <c r="H824" s="53"/>
      <c r="I824" s="53"/>
      <c r="J824" s="53"/>
      <c r="K824" s="53"/>
      <c r="L824" s="53"/>
      <c r="M824" s="53"/>
      <c r="N824" s="53"/>
      <c r="O824" s="53"/>
      <c r="P824" s="53"/>
      <c r="Q824" s="53"/>
      <c r="R824" s="53"/>
      <c r="S824" s="53"/>
      <c r="T824" s="53"/>
      <c r="U824" s="53"/>
      <c r="V824" s="53"/>
      <c r="W824" s="53"/>
      <c r="X824" s="53"/>
      <c r="Y824" s="53"/>
    </row>
    <row r="825" spans="1:25" ht="12.75" customHeight="1" x14ac:dyDescent="0.3">
      <c r="A825" s="53"/>
      <c r="B825" s="53"/>
      <c r="C825" s="53"/>
      <c r="D825" s="53"/>
      <c r="E825" s="53"/>
      <c r="F825" s="53"/>
      <c r="G825" s="53"/>
      <c r="H825" s="53"/>
      <c r="I825" s="53"/>
      <c r="J825" s="53"/>
      <c r="K825" s="53"/>
      <c r="L825" s="53"/>
      <c r="M825" s="53"/>
      <c r="N825" s="53"/>
      <c r="O825" s="53"/>
      <c r="P825" s="53"/>
      <c r="Q825" s="53"/>
      <c r="R825" s="53"/>
      <c r="S825" s="53"/>
      <c r="T825" s="53"/>
      <c r="U825" s="53"/>
      <c r="V825" s="53"/>
      <c r="W825" s="53"/>
      <c r="X825" s="53"/>
      <c r="Y825" s="53"/>
    </row>
    <row r="826" spans="1:25" ht="12.75" customHeight="1" x14ac:dyDescent="0.3">
      <c r="A826" s="53"/>
      <c r="B826" s="53"/>
      <c r="C826" s="53"/>
      <c r="D826" s="53"/>
      <c r="E826" s="53"/>
      <c r="F826" s="53"/>
      <c r="G826" s="53"/>
      <c r="H826" s="53"/>
      <c r="I826" s="53"/>
      <c r="J826" s="53"/>
      <c r="K826" s="53"/>
      <c r="L826" s="53"/>
      <c r="M826" s="53"/>
      <c r="N826" s="53"/>
      <c r="O826" s="53"/>
      <c r="P826" s="53"/>
      <c r="Q826" s="53"/>
      <c r="R826" s="53"/>
      <c r="S826" s="53"/>
      <c r="T826" s="53"/>
      <c r="U826" s="53"/>
      <c r="V826" s="53"/>
      <c r="W826" s="53"/>
      <c r="X826" s="53"/>
      <c r="Y826" s="53"/>
    </row>
    <row r="827" spans="1:25" ht="12.75" customHeight="1" x14ac:dyDescent="0.3">
      <c r="A827" s="53"/>
      <c r="B827" s="53"/>
      <c r="C827" s="53"/>
      <c r="D827" s="53"/>
      <c r="E827" s="53"/>
      <c r="F827" s="53"/>
      <c r="G827" s="53"/>
      <c r="H827" s="53"/>
      <c r="I827" s="53"/>
      <c r="J827" s="53"/>
      <c r="K827" s="53"/>
      <c r="L827" s="53"/>
      <c r="M827" s="53"/>
      <c r="N827" s="53"/>
      <c r="O827" s="53"/>
      <c r="P827" s="53"/>
      <c r="Q827" s="53"/>
      <c r="R827" s="53"/>
      <c r="S827" s="53"/>
      <c r="T827" s="53"/>
      <c r="U827" s="53"/>
      <c r="V827" s="53"/>
      <c r="W827" s="53"/>
      <c r="X827" s="53"/>
      <c r="Y827" s="53"/>
    </row>
    <row r="828" spans="1:25" ht="12.75" customHeight="1" x14ac:dyDescent="0.3">
      <c r="A828" s="53"/>
      <c r="B828" s="53"/>
      <c r="C828" s="53"/>
      <c r="D828" s="53"/>
      <c r="E828" s="53"/>
      <c r="F828" s="53"/>
      <c r="G828" s="53"/>
      <c r="H828" s="53"/>
      <c r="I828" s="53"/>
      <c r="J828" s="53"/>
      <c r="K828" s="53"/>
      <c r="L828" s="53"/>
      <c r="M828" s="53"/>
      <c r="N828" s="53"/>
      <c r="O828" s="53"/>
      <c r="P828" s="53"/>
      <c r="Q828" s="53"/>
      <c r="R828" s="53"/>
      <c r="S828" s="53"/>
      <c r="T828" s="53"/>
      <c r="U828" s="53"/>
      <c r="V828" s="53"/>
      <c r="W828" s="53"/>
      <c r="X828" s="53"/>
      <c r="Y828" s="53"/>
    </row>
    <row r="829" spans="1:25" ht="12.75" customHeight="1" x14ac:dyDescent="0.3">
      <c r="A829" s="53"/>
      <c r="B829" s="53"/>
      <c r="C829" s="53"/>
      <c r="D829" s="53"/>
      <c r="E829" s="53"/>
      <c r="F829" s="53"/>
      <c r="G829" s="53"/>
      <c r="H829" s="53"/>
      <c r="I829" s="53"/>
      <c r="J829" s="53"/>
      <c r="K829" s="53"/>
      <c r="L829" s="53"/>
      <c r="M829" s="53"/>
      <c r="N829" s="53"/>
      <c r="O829" s="53"/>
      <c r="P829" s="53"/>
      <c r="Q829" s="53"/>
      <c r="R829" s="53"/>
      <c r="S829" s="53"/>
      <c r="T829" s="53"/>
      <c r="U829" s="53"/>
      <c r="V829" s="53"/>
      <c r="W829" s="53"/>
      <c r="X829" s="53"/>
      <c r="Y829" s="53"/>
    </row>
    <row r="830" spans="1:25" ht="12.75" customHeight="1" x14ac:dyDescent="0.3">
      <c r="A830" s="53"/>
      <c r="B830" s="53"/>
      <c r="C830" s="53"/>
      <c r="D830" s="53"/>
      <c r="E830" s="53"/>
      <c r="F830" s="53"/>
      <c r="G830" s="53"/>
      <c r="H830" s="53"/>
      <c r="I830" s="53"/>
      <c r="J830" s="53"/>
      <c r="K830" s="53"/>
      <c r="L830" s="53"/>
      <c r="M830" s="53"/>
      <c r="N830" s="53"/>
      <c r="O830" s="53"/>
      <c r="P830" s="53"/>
      <c r="Q830" s="53"/>
      <c r="R830" s="53"/>
      <c r="S830" s="53"/>
      <c r="T830" s="53"/>
      <c r="U830" s="53"/>
      <c r="V830" s="53"/>
      <c r="W830" s="53"/>
      <c r="X830" s="53"/>
      <c r="Y830" s="53"/>
    </row>
    <row r="831" spans="1:25" ht="12.75" customHeight="1" x14ac:dyDescent="0.3">
      <c r="A831" s="53"/>
      <c r="B831" s="53"/>
      <c r="C831" s="53"/>
      <c r="D831" s="53"/>
      <c r="E831" s="53"/>
      <c r="F831" s="53"/>
      <c r="G831" s="53"/>
      <c r="H831" s="53"/>
      <c r="I831" s="53"/>
      <c r="J831" s="53"/>
      <c r="K831" s="53"/>
      <c r="L831" s="53"/>
      <c r="M831" s="53"/>
      <c r="N831" s="53"/>
      <c r="O831" s="53"/>
      <c r="P831" s="53"/>
      <c r="Q831" s="53"/>
      <c r="R831" s="53"/>
      <c r="S831" s="53"/>
      <c r="T831" s="53"/>
      <c r="U831" s="53"/>
      <c r="V831" s="53"/>
      <c r="W831" s="53"/>
      <c r="X831" s="53"/>
      <c r="Y831" s="53"/>
    </row>
    <row r="832" spans="1:25" ht="12.75" customHeight="1" x14ac:dyDescent="0.3">
      <c r="A832" s="53"/>
      <c r="B832" s="53"/>
      <c r="C832" s="53"/>
      <c r="D832" s="53"/>
      <c r="E832" s="53"/>
      <c r="F832" s="53"/>
      <c r="G832" s="53"/>
      <c r="H832" s="53"/>
      <c r="I832" s="53"/>
      <c r="J832" s="53"/>
      <c r="K832" s="53"/>
      <c r="L832" s="53"/>
      <c r="M832" s="53"/>
      <c r="N832" s="53"/>
      <c r="O832" s="53"/>
      <c r="P832" s="53"/>
      <c r="Q832" s="53"/>
      <c r="R832" s="53"/>
      <c r="S832" s="53"/>
      <c r="T832" s="53"/>
      <c r="U832" s="53"/>
      <c r="V832" s="53"/>
      <c r="W832" s="53"/>
      <c r="X832" s="53"/>
      <c r="Y832" s="53"/>
    </row>
    <row r="833" spans="1:25" ht="12.75" customHeight="1" x14ac:dyDescent="0.3">
      <c r="A833" s="53"/>
      <c r="B833" s="53"/>
      <c r="C833" s="53"/>
      <c r="D833" s="53"/>
      <c r="E833" s="53"/>
      <c r="F833" s="53"/>
      <c r="G833" s="53"/>
      <c r="H833" s="53"/>
      <c r="I833" s="53"/>
      <c r="J833" s="53"/>
      <c r="K833" s="53"/>
      <c r="L833" s="53"/>
      <c r="M833" s="53"/>
      <c r="N833" s="53"/>
      <c r="O833" s="53"/>
      <c r="P833" s="53"/>
      <c r="Q833" s="53"/>
      <c r="R833" s="53"/>
      <c r="S833" s="53"/>
      <c r="T833" s="53"/>
      <c r="U833" s="53"/>
      <c r="V833" s="53"/>
      <c r="W833" s="53"/>
      <c r="X833" s="53"/>
      <c r="Y833" s="53"/>
    </row>
    <row r="834" spans="1:25" ht="12.75" customHeight="1" x14ac:dyDescent="0.3">
      <c r="A834" s="53"/>
      <c r="B834" s="53"/>
      <c r="C834" s="53"/>
      <c r="D834" s="53"/>
      <c r="E834" s="53"/>
      <c r="F834" s="53"/>
      <c r="G834" s="53"/>
      <c r="H834" s="53"/>
      <c r="I834" s="53"/>
      <c r="J834" s="53"/>
      <c r="K834" s="53"/>
      <c r="L834" s="53"/>
      <c r="M834" s="53"/>
      <c r="N834" s="53"/>
      <c r="O834" s="53"/>
      <c r="P834" s="53"/>
      <c r="Q834" s="53"/>
      <c r="R834" s="53"/>
      <c r="S834" s="53"/>
      <c r="T834" s="53"/>
      <c r="U834" s="53"/>
      <c r="V834" s="53"/>
      <c r="W834" s="53"/>
      <c r="X834" s="53"/>
      <c r="Y834" s="53"/>
    </row>
    <row r="835" spans="1:25" ht="12.75" customHeight="1" x14ac:dyDescent="0.3">
      <c r="A835" s="53"/>
      <c r="B835" s="53"/>
      <c r="C835" s="53"/>
      <c r="D835" s="53"/>
      <c r="E835" s="53"/>
      <c r="F835" s="53"/>
      <c r="G835" s="53"/>
      <c r="H835" s="53"/>
      <c r="I835" s="53"/>
      <c r="J835" s="53"/>
      <c r="K835" s="53"/>
      <c r="L835" s="53"/>
      <c r="M835" s="53"/>
      <c r="N835" s="53"/>
      <c r="O835" s="53"/>
      <c r="P835" s="53"/>
      <c r="Q835" s="53"/>
      <c r="R835" s="53"/>
      <c r="S835" s="53"/>
      <c r="T835" s="53"/>
      <c r="U835" s="53"/>
      <c r="V835" s="53"/>
      <c r="W835" s="53"/>
      <c r="X835" s="53"/>
      <c r="Y835" s="53"/>
    </row>
    <row r="836" spans="1:25" ht="12.75" customHeight="1" x14ac:dyDescent="0.3">
      <c r="A836" s="53"/>
      <c r="B836" s="53"/>
      <c r="C836" s="53"/>
      <c r="D836" s="53"/>
      <c r="E836" s="53"/>
      <c r="F836" s="53"/>
      <c r="G836" s="53"/>
      <c r="H836" s="53"/>
      <c r="I836" s="53"/>
      <c r="J836" s="53"/>
      <c r="K836" s="53"/>
      <c r="L836" s="53"/>
      <c r="M836" s="53"/>
      <c r="N836" s="53"/>
      <c r="O836" s="53"/>
      <c r="P836" s="53"/>
      <c r="Q836" s="53"/>
      <c r="R836" s="53"/>
      <c r="S836" s="53"/>
      <c r="T836" s="53"/>
      <c r="U836" s="53"/>
      <c r="V836" s="53"/>
      <c r="W836" s="53"/>
      <c r="X836" s="53"/>
      <c r="Y836" s="53"/>
    </row>
    <row r="837" spans="1:25" ht="12.75" customHeight="1" x14ac:dyDescent="0.3">
      <c r="A837" s="53"/>
      <c r="B837" s="53"/>
      <c r="C837" s="53"/>
      <c r="D837" s="53"/>
      <c r="E837" s="53"/>
      <c r="F837" s="53"/>
      <c r="G837" s="53"/>
      <c r="H837" s="53"/>
      <c r="I837" s="53"/>
      <c r="J837" s="53"/>
      <c r="K837" s="53"/>
      <c r="L837" s="53"/>
      <c r="M837" s="53"/>
      <c r="N837" s="53"/>
      <c r="O837" s="53"/>
      <c r="P837" s="53"/>
      <c r="Q837" s="53"/>
      <c r="R837" s="53"/>
      <c r="S837" s="53"/>
      <c r="T837" s="53"/>
      <c r="U837" s="53"/>
      <c r="V837" s="53"/>
      <c r="W837" s="53"/>
      <c r="X837" s="53"/>
      <c r="Y837" s="53"/>
    </row>
    <row r="838" spans="1:25" ht="12.75" customHeight="1" x14ac:dyDescent="0.3">
      <c r="A838" s="53"/>
      <c r="B838" s="53"/>
      <c r="C838" s="53"/>
      <c r="D838" s="53"/>
      <c r="E838" s="53"/>
      <c r="F838" s="53"/>
      <c r="G838" s="53"/>
      <c r="H838" s="53"/>
      <c r="I838" s="53"/>
      <c r="J838" s="53"/>
      <c r="K838" s="53"/>
      <c r="L838" s="53"/>
      <c r="M838" s="53"/>
      <c r="N838" s="53"/>
      <c r="O838" s="53"/>
      <c r="P838" s="53"/>
      <c r="Q838" s="53"/>
      <c r="R838" s="53"/>
      <c r="S838" s="53"/>
      <c r="T838" s="53"/>
      <c r="U838" s="53"/>
      <c r="V838" s="53"/>
      <c r="W838" s="53"/>
      <c r="X838" s="53"/>
      <c r="Y838" s="53"/>
    </row>
    <row r="839" spans="1:25" ht="12.75" customHeight="1" x14ac:dyDescent="0.3">
      <c r="A839" s="53"/>
      <c r="B839" s="53"/>
      <c r="C839" s="53"/>
      <c r="D839" s="53"/>
      <c r="E839" s="53"/>
      <c r="F839" s="53"/>
      <c r="G839" s="53"/>
      <c r="H839" s="53"/>
      <c r="I839" s="53"/>
      <c r="J839" s="53"/>
      <c r="K839" s="53"/>
      <c r="L839" s="53"/>
      <c r="M839" s="53"/>
      <c r="N839" s="53"/>
      <c r="O839" s="53"/>
      <c r="P839" s="53"/>
      <c r="Q839" s="53"/>
      <c r="R839" s="53"/>
      <c r="S839" s="53"/>
      <c r="T839" s="53"/>
      <c r="U839" s="53"/>
      <c r="V839" s="53"/>
      <c r="W839" s="53"/>
      <c r="X839" s="53"/>
      <c r="Y839" s="53"/>
    </row>
    <row r="840" spans="1:25" ht="12.75" customHeight="1" x14ac:dyDescent="0.3">
      <c r="A840" s="53"/>
      <c r="B840" s="53"/>
      <c r="C840" s="53"/>
      <c r="D840" s="53"/>
      <c r="E840" s="53"/>
      <c r="F840" s="53"/>
      <c r="G840" s="53"/>
      <c r="H840" s="53"/>
      <c r="I840" s="53"/>
      <c r="J840" s="53"/>
      <c r="K840" s="53"/>
      <c r="L840" s="53"/>
      <c r="M840" s="53"/>
      <c r="N840" s="53"/>
      <c r="O840" s="53"/>
      <c r="P840" s="53"/>
      <c r="Q840" s="53"/>
      <c r="R840" s="53"/>
      <c r="S840" s="53"/>
      <c r="T840" s="53"/>
      <c r="U840" s="53"/>
      <c r="V840" s="53"/>
      <c r="W840" s="53"/>
      <c r="X840" s="53"/>
      <c r="Y840" s="53"/>
    </row>
    <row r="841" spans="1:25" ht="12.75" customHeight="1" x14ac:dyDescent="0.3">
      <c r="A841" s="53"/>
      <c r="B841" s="53"/>
      <c r="C841" s="53"/>
      <c r="D841" s="53"/>
      <c r="E841" s="53"/>
      <c r="F841" s="53"/>
      <c r="G841" s="53"/>
      <c r="H841" s="53"/>
      <c r="I841" s="53"/>
      <c r="J841" s="53"/>
      <c r="K841" s="53"/>
      <c r="L841" s="53"/>
      <c r="M841" s="53"/>
      <c r="N841" s="53"/>
      <c r="O841" s="53"/>
      <c r="P841" s="53"/>
      <c r="Q841" s="53"/>
      <c r="R841" s="53"/>
      <c r="S841" s="53"/>
      <c r="T841" s="53"/>
      <c r="U841" s="53"/>
      <c r="V841" s="53"/>
      <c r="W841" s="53"/>
      <c r="X841" s="53"/>
      <c r="Y841" s="53"/>
    </row>
    <row r="842" spans="1:25" ht="12.75" customHeight="1" x14ac:dyDescent="0.3">
      <c r="A842" s="53"/>
      <c r="B842" s="53"/>
      <c r="C842" s="53"/>
      <c r="D842" s="53"/>
      <c r="E842" s="53"/>
      <c r="F842" s="53"/>
      <c r="G842" s="53"/>
      <c r="H842" s="53"/>
      <c r="I842" s="53"/>
      <c r="J842" s="53"/>
      <c r="K842" s="53"/>
      <c r="L842" s="53"/>
      <c r="M842" s="53"/>
      <c r="N842" s="53"/>
      <c r="O842" s="53"/>
      <c r="P842" s="53"/>
      <c r="Q842" s="53"/>
      <c r="R842" s="53"/>
      <c r="S842" s="53"/>
      <c r="T842" s="53"/>
      <c r="U842" s="53"/>
      <c r="V842" s="53"/>
      <c r="W842" s="53"/>
      <c r="X842" s="53"/>
      <c r="Y842" s="53"/>
    </row>
    <row r="843" spans="1:25" ht="12.75" customHeight="1" x14ac:dyDescent="0.3">
      <c r="A843" s="53"/>
      <c r="B843" s="53"/>
      <c r="C843" s="53"/>
      <c r="D843" s="53"/>
      <c r="E843" s="53"/>
      <c r="F843" s="53"/>
      <c r="G843" s="53"/>
      <c r="H843" s="53"/>
      <c r="I843" s="53"/>
      <c r="J843" s="53"/>
      <c r="K843" s="53"/>
      <c r="L843" s="53"/>
      <c r="M843" s="53"/>
      <c r="N843" s="53"/>
      <c r="O843" s="53"/>
      <c r="P843" s="53"/>
      <c r="Q843" s="53"/>
      <c r="R843" s="53"/>
      <c r="S843" s="53"/>
      <c r="T843" s="53"/>
      <c r="U843" s="53"/>
      <c r="V843" s="53"/>
      <c r="W843" s="53"/>
      <c r="X843" s="53"/>
      <c r="Y843" s="53"/>
    </row>
    <row r="844" spans="1:25" ht="12.75" customHeight="1" x14ac:dyDescent="0.3">
      <c r="A844" s="53"/>
      <c r="B844" s="53"/>
      <c r="C844" s="53"/>
      <c r="D844" s="53"/>
      <c r="E844" s="53"/>
      <c r="F844" s="53"/>
      <c r="G844" s="53"/>
      <c r="H844" s="53"/>
      <c r="I844" s="53"/>
      <c r="J844" s="53"/>
      <c r="K844" s="53"/>
      <c r="L844" s="53"/>
      <c r="M844" s="53"/>
      <c r="N844" s="53"/>
      <c r="O844" s="53"/>
      <c r="P844" s="53"/>
      <c r="Q844" s="53"/>
      <c r="R844" s="53"/>
      <c r="S844" s="53"/>
      <c r="T844" s="53"/>
      <c r="U844" s="53"/>
      <c r="V844" s="53"/>
      <c r="W844" s="53"/>
      <c r="X844" s="53"/>
      <c r="Y844" s="53"/>
    </row>
    <row r="845" spans="1:25" ht="12.75" customHeight="1" x14ac:dyDescent="0.3">
      <c r="A845" s="53"/>
      <c r="B845" s="53"/>
      <c r="C845" s="53"/>
      <c r="D845" s="53"/>
      <c r="E845" s="53"/>
      <c r="F845" s="53"/>
      <c r="G845" s="53"/>
      <c r="H845" s="53"/>
      <c r="I845" s="53"/>
      <c r="J845" s="53"/>
      <c r="K845" s="53"/>
      <c r="L845" s="53"/>
      <c r="M845" s="53"/>
      <c r="N845" s="53"/>
      <c r="O845" s="53"/>
      <c r="P845" s="53"/>
      <c r="Q845" s="53"/>
      <c r="R845" s="53"/>
      <c r="S845" s="53"/>
      <c r="T845" s="53"/>
      <c r="U845" s="53"/>
      <c r="V845" s="53"/>
      <c r="W845" s="53"/>
      <c r="X845" s="53"/>
      <c r="Y845" s="53"/>
    </row>
    <row r="846" spans="1:25" ht="12.75" customHeight="1" x14ac:dyDescent="0.3">
      <c r="A846" s="53"/>
      <c r="B846" s="53"/>
      <c r="C846" s="53"/>
      <c r="D846" s="53"/>
      <c r="E846" s="53"/>
      <c r="F846" s="53"/>
      <c r="G846" s="53"/>
      <c r="H846" s="53"/>
      <c r="I846" s="53"/>
      <c r="J846" s="53"/>
      <c r="K846" s="53"/>
      <c r="L846" s="53"/>
      <c r="M846" s="53"/>
      <c r="N846" s="53"/>
      <c r="O846" s="53"/>
      <c r="P846" s="53"/>
      <c r="Q846" s="53"/>
      <c r="R846" s="53"/>
      <c r="S846" s="53"/>
      <c r="T846" s="53"/>
      <c r="U846" s="53"/>
      <c r="V846" s="53"/>
      <c r="W846" s="53"/>
      <c r="X846" s="53"/>
      <c r="Y846" s="53"/>
    </row>
    <row r="847" spans="1:25" ht="12.75" customHeight="1" x14ac:dyDescent="0.3">
      <c r="A847" s="53"/>
      <c r="B847" s="53"/>
      <c r="C847" s="53"/>
      <c r="D847" s="53"/>
      <c r="E847" s="53"/>
      <c r="F847" s="53"/>
      <c r="G847" s="53"/>
      <c r="H847" s="53"/>
      <c r="I847" s="53"/>
      <c r="J847" s="53"/>
      <c r="K847" s="53"/>
      <c r="L847" s="53"/>
      <c r="M847" s="53"/>
      <c r="N847" s="53"/>
      <c r="O847" s="53"/>
      <c r="P847" s="53"/>
      <c r="Q847" s="53"/>
      <c r="R847" s="53"/>
      <c r="S847" s="53"/>
      <c r="T847" s="53"/>
      <c r="U847" s="53"/>
      <c r="V847" s="53"/>
      <c r="W847" s="53"/>
      <c r="X847" s="53"/>
      <c r="Y847" s="53"/>
    </row>
    <row r="848" spans="1:25" ht="12.75" customHeight="1" x14ac:dyDescent="0.3">
      <c r="A848" s="53"/>
      <c r="B848" s="53"/>
      <c r="C848" s="53"/>
      <c r="D848" s="53"/>
      <c r="E848" s="53"/>
      <c r="F848" s="53"/>
      <c r="G848" s="53"/>
      <c r="H848" s="53"/>
      <c r="I848" s="53"/>
      <c r="J848" s="53"/>
      <c r="K848" s="53"/>
      <c r="L848" s="53"/>
      <c r="M848" s="53"/>
      <c r="N848" s="53"/>
      <c r="O848" s="53"/>
      <c r="P848" s="53"/>
      <c r="Q848" s="53"/>
      <c r="R848" s="53"/>
      <c r="S848" s="53"/>
      <c r="T848" s="53"/>
      <c r="U848" s="53"/>
      <c r="V848" s="53"/>
      <c r="W848" s="53"/>
      <c r="X848" s="53"/>
      <c r="Y848" s="53"/>
    </row>
    <row r="849" spans="1:25" ht="12.75" customHeight="1" x14ac:dyDescent="0.3">
      <c r="A849" s="53"/>
      <c r="B849" s="53"/>
      <c r="C849" s="53"/>
      <c r="D849" s="53"/>
      <c r="E849" s="53"/>
      <c r="F849" s="53"/>
      <c r="G849" s="53"/>
      <c r="H849" s="53"/>
      <c r="I849" s="53"/>
      <c r="J849" s="53"/>
      <c r="K849" s="53"/>
      <c r="L849" s="53"/>
      <c r="M849" s="53"/>
      <c r="N849" s="53"/>
      <c r="O849" s="53"/>
      <c r="P849" s="53"/>
      <c r="Q849" s="53"/>
      <c r="R849" s="53"/>
      <c r="S849" s="53"/>
      <c r="T849" s="53"/>
      <c r="U849" s="53"/>
      <c r="V849" s="53"/>
      <c r="W849" s="53"/>
      <c r="X849" s="53"/>
      <c r="Y849" s="53"/>
    </row>
    <row r="850" spans="1:25" ht="12.75" customHeight="1" x14ac:dyDescent="0.3">
      <c r="A850" s="53"/>
      <c r="B850" s="53"/>
      <c r="C850" s="53"/>
      <c r="D850" s="53"/>
      <c r="E850" s="53"/>
      <c r="F850" s="53"/>
      <c r="G850" s="53"/>
      <c r="H850" s="53"/>
      <c r="I850" s="53"/>
      <c r="J850" s="53"/>
      <c r="K850" s="53"/>
      <c r="L850" s="53"/>
      <c r="M850" s="53"/>
      <c r="N850" s="53"/>
      <c r="O850" s="53"/>
      <c r="P850" s="53"/>
      <c r="Q850" s="53"/>
      <c r="R850" s="53"/>
      <c r="S850" s="53"/>
      <c r="T850" s="53"/>
      <c r="U850" s="53"/>
      <c r="V850" s="53"/>
      <c r="W850" s="53"/>
      <c r="X850" s="53"/>
      <c r="Y850" s="53"/>
    </row>
    <row r="851" spans="1:25" ht="12.75" customHeight="1" x14ac:dyDescent="0.3">
      <c r="A851" s="53"/>
      <c r="B851" s="53"/>
      <c r="C851" s="53"/>
      <c r="D851" s="53"/>
      <c r="E851" s="53"/>
      <c r="F851" s="53"/>
      <c r="G851" s="53"/>
      <c r="H851" s="53"/>
      <c r="I851" s="53"/>
      <c r="J851" s="53"/>
      <c r="K851" s="53"/>
      <c r="L851" s="53"/>
      <c r="M851" s="53"/>
      <c r="N851" s="53"/>
      <c r="O851" s="53"/>
      <c r="P851" s="53"/>
      <c r="Q851" s="53"/>
      <c r="R851" s="53"/>
      <c r="S851" s="53"/>
      <c r="T851" s="53"/>
      <c r="U851" s="53"/>
      <c r="V851" s="53"/>
      <c r="W851" s="53"/>
      <c r="X851" s="53"/>
      <c r="Y851" s="53"/>
    </row>
    <row r="852" spans="1:25" ht="12.75" customHeight="1" x14ac:dyDescent="0.3">
      <c r="A852" s="53"/>
      <c r="B852" s="53"/>
      <c r="C852" s="53"/>
      <c r="D852" s="53"/>
      <c r="E852" s="53"/>
      <c r="F852" s="53"/>
      <c r="G852" s="53"/>
      <c r="H852" s="53"/>
      <c r="I852" s="53"/>
      <c r="J852" s="53"/>
      <c r="K852" s="53"/>
      <c r="L852" s="53"/>
      <c r="M852" s="53"/>
      <c r="N852" s="53"/>
      <c r="O852" s="53"/>
      <c r="P852" s="53"/>
      <c r="Q852" s="53"/>
      <c r="R852" s="53"/>
      <c r="S852" s="53"/>
      <c r="T852" s="53"/>
      <c r="U852" s="53"/>
      <c r="V852" s="53"/>
      <c r="W852" s="53"/>
      <c r="X852" s="53"/>
      <c r="Y852" s="53"/>
    </row>
    <row r="853" spans="1:25" ht="12.75" customHeight="1" x14ac:dyDescent="0.3">
      <c r="A853" s="53"/>
      <c r="B853" s="53"/>
      <c r="C853" s="53"/>
      <c r="D853" s="53"/>
      <c r="E853" s="53"/>
      <c r="F853" s="53"/>
      <c r="G853" s="53"/>
      <c r="H853" s="53"/>
      <c r="I853" s="53"/>
      <c r="J853" s="53"/>
      <c r="K853" s="53"/>
      <c r="L853" s="53"/>
      <c r="M853" s="53"/>
      <c r="N853" s="53"/>
      <c r="O853" s="53"/>
      <c r="P853" s="53"/>
      <c r="Q853" s="53"/>
      <c r="R853" s="53"/>
      <c r="S853" s="53"/>
      <c r="T853" s="53"/>
      <c r="U853" s="53"/>
      <c r="V853" s="53"/>
      <c r="W853" s="53"/>
      <c r="X853" s="53"/>
      <c r="Y853" s="53"/>
    </row>
    <row r="854" spans="1:25" ht="12.75" customHeight="1" x14ac:dyDescent="0.3">
      <c r="A854" s="53"/>
      <c r="B854" s="53"/>
      <c r="C854" s="53"/>
      <c r="D854" s="53"/>
      <c r="E854" s="53"/>
      <c r="F854" s="53"/>
      <c r="G854" s="53"/>
      <c r="H854" s="53"/>
      <c r="I854" s="53"/>
      <c r="J854" s="53"/>
      <c r="K854" s="53"/>
      <c r="L854" s="53"/>
      <c r="M854" s="53"/>
      <c r="N854" s="53"/>
      <c r="O854" s="53"/>
      <c r="P854" s="53"/>
      <c r="Q854" s="53"/>
      <c r="R854" s="53"/>
      <c r="S854" s="53"/>
      <c r="T854" s="53"/>
      <c r="U854" s="53"/>
      <c r="V854" s="53"/>
      <c r="W854" s="53"/>
      <c r="X854" s="53"/>
      <c r="Y854" s="53"/>
    </row>
    <row r="855" spans="1:25" ht="12.75" customHeight="1" x14ac:dyDescent="0.3">
      <c r="A855" s="53"/>
      <c r="B855" s="53"/>
      <c r="C855" s="53"/>
      <c r="D855" s="53"/>
      <c r="E855" s="53"/>
      <c r="F855" s="53"/>
      <c r="G855" s="53"/>
      <c r="H855" s="53"/>
      <c r="I855" s="53"/>
      <c r="J855" s="53"/>
      <c r="K855" s="53"/>
      <c r="L855" s="53"/>
      <c r="M855" s="53"/>
      <c r="N855" s="53"/>
      <c r="O855" s="53"/>
      <c r="P855" s="53"/>
      <c r="Q855" s="53"/>
      <c r="R855" s="53"/>
      <c r="S855" s="53"/>
      <c r="T855" s="53"/>
      <c r="U855" s="53"/>
      <c r="V855" s="53"/>
      <c r="W855" s="53"/>
      <c r="X855" s="53"/>
      <c r="Y855" s="53"/>
    </row>
    <row r="856" spans="1:25" ht="12.75" customHeight="1" x14ac:dyDescent="0.3">
      <c r="A856" s="53"/>
      <c r="B856" s="53"/>
      <c r="C856" s="53"/>
      <c r="D856" s="53"/>
      <c r="E856" s="53"/>
      <c r="F856" s="53"/>
      <c r="G856" s="53"/>
      <c r="H856" s="53"/>
      <c r="I856" s="53"/>
      <c r="J856" s="53"/>
      <c r="K856" s="53"/>
      <c r="L856" s="53"/>
      <c r="M856" s="53"/>
      <c r="N856" s="53"/>
      <c r="O856" s="53"/>
      <c r="P856" s="53"/>
      <c r="Q856" s="53"/>
      <c r="R856" s="53"/>
      <c r="S856" s="53"/>
      <c r="T856" s="53"/>
      <c r="U856" s="53"/>
      <c r="V856" s="53"/>
      <c r="W856" s="53"/>
      <c r="X856" s="53"/>
      <c r="Y856" s="53"/>
    </row>
    <row r="857" spans="1:25" ht="12.75" customHeight="1" x14ac:dyDescent="0.3">
      <c r="A857" s="53"/>
      <c r="B857" s="53"/>
      <c r="C857" s="53"/>
      <c r="D857" s="53"/>
      <c r="E857" s="53"/>
      <c r="F857" s="53"/>
      <c r="G857" s="53"/>
      <c r="H857" s="53"/>
      <c r="I857" s="53"/>
      <c r="J857" s="53"/>
      <c r="K857" s="53"/>
      <c r="L857" s="53"/>
      <c r="M857" s="53"/>
      <c r="N857" s="53"/>
      <c r="O857" s="53"/>
      <c r="P857" s="53"/>
      <c r="Q857" s="53"/>
      <c r="R857" s="53"/>
      <c r="S857" s="53"/>
      <c r="T857" s="53"/>
      <c r="U857" s="53"/>
      <c r="V857" s="53"/>
      <c r="W857" s="53"/>
      <c r="X857" s="53"/>
      <c r="Y857" s="53"/>
    </row>
    <row r="858" spans="1:25" ht="12.75" customHeight="1" x14ac:dyDescent="0.3">
      <c r="A858" s="53"/>
      <c r="B858" s="53"/>
      <c r="C858" s="53"/>
      <c r="D858" s="53"/>
      <c r="E858" s="53"/>
      <c r="F858" s="53"/>
      <c r="G858" s="53"/>
      <c r="H858" s="53"/>
      <c r="I858" s="53"/>
      <c r="J858" s="53"/>
      <c r="K858" s="53"/>
      <c r="L858" s="53"/>
      <c r="M858" s="53"/>
      <c r="N858" s="53"/>
      <c r="O858" s="53"/>
      <c r="P858" s="53"/>
      <c r="Q858" s="53"/>
      <c r="R858" s="53"/>
      <c r="S858" s="53"/>
      <c r="T858" s="53"/>
      <c r="U858" s="53"/>
      <c r="V858" s="53"/>
      <c r="W858" s="53"/>
      <c r="X858" s="53"/>
      <c r="Y858" s="53"/>
    </row>
    <row r="859" spans="1:25" ht="12.75" customHeight="1" x14ac:dyDescent="0.3">
      <c r="A859" s="53"/>
      <c r="B859" s="53"/>
      <c r="C859" s="53"/>
      <c r="D859" s="53"/>
      <c r="E859" s="53"/>
      <c r="F859" s="53"/>
      <c r="G859" s="53"/>
      <c r="H859" s="53"/>
      <c r="I859" s="53"/>
      <c r="J859" s="53"/>
      <c r="K859" s="53"/>
      <c r="L859" s="53"/>
      <c r="M859" s="53"/>
      <c r="N859" s="53"/>
      <c r="O859" s="53"/>
      <c r="P859" s="53"/>
      <c r="Q859" s="53"/>
      <c r="R859" s="53"/>
      <c r="S859" s="53"/>
      <c r="T859" s="53"/>
      <c r="U859" s="53"/>
      <c r="V859" s="53"/>
      <c r="W859" s="53"/>
      <c r="X859" s="53"/>
      <c r="Y859" s="53"/>
    </row>
    <row r="860" spans="1:25" ht="12.75" customHeight="1" x14ac:dyDescent="0.3">
      <c r="A860" s="53"/>
      <c r="B860" s="53"/>
      <c r="C860" s="53"/>
      <c r="D860" s="53"/>
      <c r="E860" s="53"/>
      <c r="F860" s="53"/>
      <c r="G860" s="53"/>
      <c r="H860" s="53"/>
      <c r="I860" s="53"/>
      <c r="J860" s="53"/>
      <c r="K860" s="53"/>
      <c r="L860" s="53"/>
      <c r="M860" s="53"/>
      <c r="N860" s="53"/>
      <c r="O860" s="53"/>
      <c r="P860" s="53"/>
      <c r="Q860" s="53"/>
      <c r="R860" s="53"/>
      <c r="S860" s="53"/>
      <c r="T860" s="53"/>
      <c r="U860" s="53"/>
      <c r="V860" s="53"/>
      <c r="W860" s="53"/>
      <c r="X860" s="53"/>
      <c r="Y860" s="53"/>
    </row>
    <row r="861" spans="1:25" ht="12.75" customHeight="1" x14ac:dyDescent="0.3">
      <c r="A861" s="53"/>
      <c r="B861" s="53"/>
      <c r="C861" s="53"/>
      <c r="D861" s="53"/>
      <c r="E861" s="53"/>
      <c r="F861" s="53"/>
      <c r="G861" s="53"/>
      <c r="H861" s="53"/>
      <c r="I861" s="53"/>
      <c r="J861" s="53"/>
      <c r="K861" s="53"/>
      <c r="L861" s="53"/>
      <c r="M861" s="53"/>
      <c r="N861" s="53"/>
      <c r="O861" s="53"/>
      <c r="P861" s="53"/>
      <c r="Q861" s="53"/>
      <c r="R861" s="53"/>
      <c r="S861" s="53"/>
      <c r="T861" s="53"/>
      <c r="U861" s="53"/>
      <c r="V861" s="53"/>
      <c r="W861" s="53"/>
      <c r="X861" s="53"/>
      <c r="Y861" s="53"/>
    </row>
    <row r="862" spans="1:25" ht="12.75" customHeight="1" x14ac:dyDescent="0.3">
      <c r="A862" s="53"/>
      <c r="B862" s="53"/>
      <c r="C862" s="53"/>
      <c r="D862" s="53"/>
      <c r="E862" s="53"/>
      <c r="F862" s="53"/>
      <c r="G862" s="53"/>
      <c r="H862" s="53"/>
      <c r="I862" s="53"/>
      <c r="J862" s="53"/>
      <c r="K862" s="53"/>
      <c r="L862" s="53"/>
      <c r="M862" s="53"/>
      <c r="N862" s="53"/>
      <c r="O862" s="53"/>
      <c r="P862" s="53"/>
      <c r="Q862" s="53"/>
      <c r="R862" s="53"/>
      <c r="S862" s="53"/>
      <c r="T862" s="53"/>
      <c r="U862" s="53"/>
      <c r="V862" s="53"/>
      <c r="W862" s="53"/>
      <c r="X862" s="53"/>
      <c r="Y862" s="53"/>
    </row>
    <row r="863" spans="1:25" ht="12.75" customHeight="1" x14ac:dyDescent="0.3">
      <c r="A863" s="53"/>
      <c r="B863" s="53"/>
      <c r="C863" s="53"/>
      <c r="D863" s="53"/>
      <c r="E863" s="53"/>
      <c r="F863" s="53"/>
      <c r="G863" s="53"/>
      <c r="H863" s="53"/>
      <c r="I863" s="53"/>
      <c r="J863" s="53"/>
      <c r="K863" s="53"/>
      <c r="L863" s="53"/>
      <c r="M863" s="53"/>
      <c r="N863" s="53"/>
      <c r="O863" s="53"/>
      <c r="P863" s="53"/>
      <c r="Q863" s="53"/>
      <c r="R863" s="53"/>
      <c r="S863" s="53"/>
      <c r="T863" s="53"/>
      <c r="U863" s="53"/>
      <c r="V863" s="53"/>
      <c r="W863" s="53"/>
      <c r="X863" s="53"/>
      <c r="Y863" s="53"/>
    </row>
    <row r="864" spans="1:25" ht="12.75" customHeight="1" x14ac:dyDescent="0.3">
      <c r="A864" s="53"/>
      <c r="B864" s="53"/>
      <c r="C864" s="53"/>
      <c r="D864" s="53"/>
      <c r="E864" s="53"/>
      <c r="F864" s="53"/>
      <c r="G864" s="53"/>
      <c r="H864" s="53"/>
      <c r="I864" s="53"/>
      <c r="J864" s="53"/>
      <c r="K864" s="53"/>
      <c r="L864" s="53"/>
      <c r="M864" s="53"/>
      <c r="N864" s="53"/>
      <c r="O864" s="53"/>
      <c r="P864" s="53"/>
      <c r="Q864" s="53"/>
      <c r="R864" s="53"/>
      <c r="S864" s="53"/>
      <c r="T864" s="53"/>
      <c r="U864" s="53"/>
      <c r="V864" s="53"/>
      <c r="W864" s="53"/>
      <c r="X864" s="53"/>
      <c r="Y864" s="53"/>
    </row>
    <row r="865" spans="1:25" ht="12.75" customHeight="1" x14ac:dyDescent="0.3">
      <c r="A865" s="53"/>
      <c r="B865" s="53"/>
      <c r="C865" s="53"/>
      <c r="D865" s="53"/>
      <c r="E865" s="53"/>
      <c r="F865" s="53"/>
      <c r="G865" s="53"/>
      <c r="H865" s="53"/>
      <c r="I865" s="53"/>
      <c r="J865" s="53"/>
      <c r="K865" s="53"/>
      <c r="L865" s="53"/>
      <c r="M865" s="53"/>
      <c r="N865" s="53"/>
      <c r="O865" s="53"/>
      <c r="P865" s="53"/>
      <c r="Q865" s="53"/>
      <c r="R865" s="53"/>
      <c r="S865" s="53"/>
      <c r="T865" s="53"/>
      <c r="U865" s="53"/>
      <c r="V865" s="53"/>
      <c r="W865" s="53"/>
      <c r="X865" s="53"/>
      <c r="Y865" s="53"/>
    </row>
    <row r="866" spans="1:25" ht="12.75" customHeight="1" x14ac:dyDescent="0.3">
      <c r="A866" s="53"/>
      <c r="B866" s="53"/>
      <c r="C866" s="53"/>
      <c r="D866" s="53"/>
      <c r="E866" s="53"/>
      <c r="F866" s="53"/>
      <c r="G866" s="53"/>
      <c r="H866" s="53"/>
      <c r="I866" s="53"/>
      <c r="J866" s="53"/>
      <c r="K866" s="53"/>
      <c r="L866" s="53"/>
      <c r="M866" s="53"/>
      <c r="N866" s="53"/>
      <c r="O866" s="53"/>
      <c r="P866" s="53"/>
      <c r="Q866" s="53"/>
      <c r="R866" s="53"/>
      <c r="S866" s="53"/>
      <c r="T866" s="53"/>
      <c r="U866" s="53"/>
      <c r="V866" s="53"/>
      <c r="W866" s="53"/>
      <c r="X866" s="53"/>
      <c r="Y866" s="53"/>
    </row>
    <row r="867" spans="1:25" ht="12.75" customHeight="1" x14ac:dyDescent="0.3">
      <c r="A867" s="53"/>
      <c r="B867" s="53"/>
      <c r="C867" s="53"/>
      <c r="D867" s="53"/>
      <c r="E867" s="53"/>
      <c r="F867" s="53"/>
      <c r="G867" s="53"/>
      <c r="H867" s="53"/>
      <c r="I867" s="53"/>
      <c r="J867" s="53"/>
      <c r="K867" s="53"/>
      <c r="L867" s="53"/>
      <c r="M867" s="53"/>
      <c r="N867" s="53"/>
      <c r="O867" s="53"/>
      <c r="P867" s="53"/>
      <c r="Q867" s="53"/>
      <c r="R867" s="53"/>
      <c r="S867" s="53"/>
      <c r="T867" s="53"/>
      <c r="U867" s="53"/>
      <c r="V867" s="53"/>
      <c r="W867" s="53"/>
      <c r="X867" s="53"/>
      <c r="Y867" s="53"/>
    </row>
    <row r="868" spans="1:25" ht="12.75" customHeight="1" x14ac:dyDescent="0.3">
      <c r="A868" s="53"/>
      <c r="B868" s="53"/>
      <c r="C868" s="53"/>
      <c r="D868" s="53"/>
      <c r="E868" s="53"/>
      <c r="F868" s="53"/>
      <c r="G868" s="53"/>
      <c r="H868" s="53"/>
      <c r="I868" s="53"/>
      <c r="J868" s="53"/>
      <c r="K868" s="53"/>
      <c r="L868" s="53"/>
      <c r="M868" s="53"/>
      <c r="N868" s="53"/>
      <c r="O868" s="53"/>
      <c r="P868" s="53"/>
      <c r="Q868" s="53"/>
      <c r="R868" s="53"/>
      <c r="S868" s="53"/>
      <c r="T868" s="53"/>
      <c r="U868" s="53"/>
      <c r="V868" s="53"/>
      <c r="W868" s="53"/>
      <c r="X868" s="53"/>
      <c r="Y868" s="53"/>
    </row>
    <row r="869" spans="1:25" ht="12.75" customHeight="1" x14ac:dyDescent="0.3">
      <c r="A869" s="53"/>
      <c r="B869" s="53"/>
      <c r="C869" s="53"/>
      <c r="D869" s="53"/>
      <c r="E869" s="53"/>
      <c r="F869" s="53"/>
      <c r="G869" s="53"/>
      <c r="H869" s="53"/>
      <c r="I869" s="53"/>
      <c r="J869" s="53"/>
      <c r="K869" s="53"/>
      <c r="L869" s="53"/>
      <c r="M869" s="53"/>
      <c r="N869" s="53"/>
      <c r="O869" s="53"/>
      <c r="P869" s="53"/>
      <c r="Q869" s="53"/>
      <c r="R869" s="53"/>
      <c r="S869" s="53"/>
      <c r="T869" s="53"/>
      <c r="U869" s="53"/>
      <c r="V869" s="53"/>
      <c r="W869" s="53"/>
      <c r="X869" s="53"/>
      <c r="Y869" s="53"/>
    </row>
    <row r="870" spans="1:25" ht="12.75" customHeight="1" x14ac:dyDescent="0.3">
      <c r="A870" s="53"/>
      <c r="B870" s="53"/>
      <c r="C870" s="53"/>
      <c r="D870" s="53"/>
      <c r="E870" s="53"/>
      <c r="F870" s="53"/>
      <c r="G870" s="53"/>
      <c r="H870" s="53"/>
      <c r="I870" s="53"/>
      <c r="J870" s="53"/>
      <c r="K870" s="53"/>
      <c r="L870" s="53"/>
      <c r="M870" s="53"/>
      <c r="N870" s="53"/>
      <c r="O870" s="53"/>
      <c r="P870" s="53"/>
      <c r="Q870" s="53"/>
      <c r="R870" s="53"/>
      <c r="S870" s="53"/>
      <c r="T870" s="53"/>
      <c r="U870" s="53"/>
      <c r="V870" s="53"/>
      <c r="W870" s="53"/>
      <c r="X870" s="53"/>
      <c r="Y870" s="53"/>
    </row>
    <row r="871" spans="1:25" ht="12.75" customHeight="1" x14ac:dyDescent="0.3">
      <c r="A871" s="53"/>
      <c r="B871" s="53"/>
      <c r="C871" s="53"/>
      <c r="D871" s="53"/>
      <c r="E871" s="53"/>
      <c r="F871" s="53"/>
      <c r="G871" s="53"/>
      <c r="H871" s="53"/>
      <c r="I871" s="53"/>
      <c r="J871" s="53"/>
      <c r="K871" s="53"/>
      <c r="L871" s="53"/>
      <c r="M871" s="53"/>
      <c r="N871" s="53"/>
      <c r="O871" s="53"/>
      <c r="P871" s="53"/>
      <c r="Q871" s="53"/>
      <c r="R871" s="53"/>
      <c r="S871" s="53"/>
      <c r="T871" s="53"/>
      <c r="U871" s="53"/>
      <c r="V871" s="53"/>
      <c r="W871" s="53"/>
      <c r="X871" s="53"/>
      <c r="Y871" s="53"/>
    </row>
    <row r="872" spans="1:25" ht="12.75" customHeight="1" x14ac:dyDescent="0.3">
      <c r="A872" s="53"/>
      <c r="B872" s="53"/>
      <c r="C872" s="53"/>
      <c r="D872" s="53"/>
      <c r="E872" s="53"/>
      <c r="F872" s="53"/>
      <c r="G872" s="53"/>
      <c r="H872" s="53"/>
      <c r="I872" s="53"/>
      <c r="J872" s="53"/>
      <c r="K872" s="53"/>
      <c r="L872" s="53"/>
      <c r="M872" s="53"/>
      <c r="N872" s="53"/>
      <c r="O872" s="53"/>
      <c r="P872" s="53"/>
      <c r="Q872" s="53"/>
      <c r="R872" s="53"/>
      <c r="S872" s="53"/>
      <c r="T872" s="53"/>
      <c r="U872" s="53"/>
      <c r="V872" s="53"/>
      <c r="W872" s="53"/>
      <c r="X872" s="53"/>
      <c r="Y872" s="53"/>
    </row>
    <row r="873" spans="1:25" ht="12.75" customHeight="1" x14ac:dyDescent="0.3">
      <c r="A873" s="53"/>
      <c r="B873" s="53"/>
      <c r="C873" s="53"/>
      <c r="D873" s="53"/>
      <c r="E873" s="53"/>
      <c r="F873" s="53"/>
      <c r="G873" s="53"/>
      <c r="H873" s="53"/>
      <c r="I873" s="53"/>
      <c r="J873" s="53"/>
      <c r="K873" s="53"/>
      <c r="L873" s="53"/>
      <c r="M873" s="53"/>
      <c r="N873" s="53"/>
      <c r="O873" s="53"/>
      <c r="P873" s="53"/>
      <c r="Q873" s="53"/>
      <c r="R873" s="53"/>
      <c r="S873" s="53"/>
      <c r="T873" s="53"/>
      <c r="U873" s="53"/>
      <c r="V873" s="53"/>
      <c r="W873" s="53"/>
      <c r="X873" s="53"/>
      <c r="Y873" s="53"/>
    </row>
    <row r="874" spans="1:25" ht="12.75" customHeight="1" x14ac:dyDescent="0.3">
      <c r="A874" s="53"/>
      <c r="B874" s="53"/>
      <c r="C874" s="53"/>
      <c r="D874" s="53"/>
      <c r="E874" s="53"/>
      <c r="F874" s="53"/>
      <c r="G874" s="53"/>
      <c r="H874" s="53"/>
      <c r="I874" s="53"/>
      <c r="J874" s="53"/>
      <c r="K874" s="53"/>
      <c r="L874" s="53"/>
      <c r="M874" s="53"/>
      <c r="N874" s="53"/>
      <c r="O874" s="53"/>
      <c r="P874" s="53"/>
      <c r="Q874" s="53"/>
      <c r="R874" s="53"/>
      <c r="S874" s="53"/>
      <c r="T874" s="53"/>
      <c r="U874" s="53"/>
      <c r="V874" s="53"/>
      <c r="W874" s="53"/>
      <c r="X874" s="53"/>
      <c r="Y874" s="53"/>
    </row>
    <row r="875" spans="1:25" ht="12.75" customHeight="1" x14ac:dyDescent="0.3">
      <c r="A875" s="53"/>
      <c r="B875" s="53"/>
      <c r="C875" s="53"/>
      <c r="D875" s="53"/>
      <c r="E875" s="53"/>
      <c r="F875" s="53"/>
      <c r="G875" s="53"/>
      <c r="H875" s="53"/>
      <c r="I875" s="53"/>
      <c r="J875" s="53"/>
      <c r="K875" s="53"/>
      <c r="L875" s="53"/>
      <c r="M875" s="53"/>
      <c r="N875" s="53"/>
      <c r="O875" s="53"/>
      <c r="P875" s="53"/>
      <c r="Q875" s="53"/>
      <c r="R875" s="53"/>
      <c r="S875" s="53"/>
      <c r="T875" s="53"/>
      <c r="U875" s="53"/>
      <c r="V875" s="53"/>
      <c r="W875" s="53"/>
      <c r="X875" s="53"/>
      <c r="Y875" s="53"/>
    </row>
    <row r="876" spans="1:25" ht="12.75" customHeight="1" x14ac:dyDescent="0.3">
      <c r="A876" s="53"/>
      <c r="B876" s="53"/>
      <c r="C876" s="53"/>
      <c r="D876" s="53"/>
      <c r="E876" s="53"/>
      <c r="F876" s="53"/>
      <c r="G876" s="53"/>
      <c r="H876" s="53"/>
      <c r="I876" s="53"/>
      <c r="J876" s="53"/>
      <c r="K876" s="53"/>
      <c r="L876" s="53"/>
      <c r="M876" s="53"/>
      <c r="N876" s="53"/>
      <c r="O876" s="53"/>
      <c r="P876" s="53"/>
      <c r="Q876" s="53"/>
      <c r="R876" s="53"/>
      <c r="S876" s="53"/>
      <c r="T876" s="53"/>
      <c r="U876" s="53"/>
      <c r="V876" s="53"/>
      <c r="W876" s="53"/>
      <c r="X876" s="53"/>
      <c r="Y876" s="53"/>
    </row>
    <row r="877" spans="1:25" ht="12.75" customHeight="1" x14ac:dyDescent="0.3">
      <c r="A877" s="53"/>
      <c r="B877" s="53"/>
      <c r="C877" s="53"/>
      <c r="D877" s="53"/>
      <c r="E877" s="53"/>
      <c r="F877" s="53"/>
      <c r="G877" s="53"/>
      <c r="H877" s="53"/>
      <c r="I877" s="53"/>
      <c r="J877" s="53"/>
      <c r="K877" s="53"/>
      <c r="L877" s="53"/>
      <c r="M877" s="53"/>
      <c r="N877" s="53"/>
      <c r="O877" s="53"/>
      <c r="P877" s="53"/>
      <c r="Q877" s="53"/>
      <c r="R877" s="53"/>
      <c r="S877" s="53"/>
      <c r="T877" s="53"/>
      <c r="U877" s="53"/>
      <c r="V877" s="53"/>
      <c r="W877" s="53"/>
      <c r="X877" s="53"/>
      <c r="Y877" s="53"/>
    </row>
    <row r="878" spans="1:25" ht="12.75" customHeight="1" x14ac:dyDescent="0.3">
      <c r="A878" s="53"/>
      <c r="B878" s="53"/>
      <c r="C878" s="53"/>
      <c r="D878" s="53"/>
      <c r="E878" s="53"/>
      <c r="F878" s="53"/>
      <c r="G878" s="53"/>
      <c r="H878" s="53"/>
      <c r="I878" s="53"/>
      <c r="J878" s="53"/>
      <c r="K878" s="53"/>
      <c r="L878" s="53"/>
      <c r="M878" s="53"/>
      <c r="N878" s="53"/>
      <c r="O878" s="53"/>
      <c r="P878" s="53"/>
      <c r="Q878" s="53"/>
      <c r="R878" s="53"/>
      <c r="S878" s="53"/>
      <c r="T878" s="53"/>
      <c r="U878" s="53"/>
      <c r="V878" s="53"/>
      <c r="W878" s="53"/>
      <c r="X878" s="53"/>
      <c r="Y878" s="53"/>
    </row>
    <row r="879" spans="1:25" ht="12.75" customHeight="1" x14ac:dyDescent="0.3">
      <c r="A879" s="53"/>
      <c r="B879" s="53"/>
      <c r="C879" s="53"/>
      <c r="D879" s="53"/>
      <c r="E879" s="53"/>
      <c r="F879" s="53"/>
      <c r="G879" s="53"/>
      <c r="H879" s="53"/>
      <c r="I879" s="53"/>
      <c r="J879" s="53"/>
      <c r="K879" s="53"/>
      <c r="L879" s="53"/>
      <c r="M879" s="53"/>
      <c r="N879" s="53"/>
      <c r="O879" s="53"/>
      <c r="P879" s="53"/>
      <c r="Q879" s="53"/>
      <c r="R879" s="53"/>
      <c r="S879" s="53"/>
      <c r="T879" s="53"/>
      <c r="U879" s="53"/>
      <c r="V879" s="53"/>
      <c r="W879" s="53"/>
      <c r="X879" s="53"/>
      <c r="Y879" s="53"/>
    </row>
    <row r="880" spans="1:25" ht="12.75" customHeight="1" x14ac:dyDescent="0.3">
      <c r="A880" s="53"/>
      <c r="B880" s="53"/>
      <c r="C880" s="53"/>
      <c r="D880" s="53"/>
      <c r="E880" s="53"/>
      <c r="F880" s="53"/>
      <c r="G880" s="53"/>
      <c r="H880" s="53"/>
      <c r="I880" s="53"/>
      <c r="J880" s="53"/>
      <c r="K880" s="53"/>
      <c r="L880" s="53"/>
      <c r="M880" s="53"/>
      <c r="N880" s="53"/>
      <c r="O880" s="53"/>
      <c r="P880" s="53"/>
      <c r="Q880" s="53"/>
      <c r="R880" s="53"/>
      <c r="S880" s="53"/>
      <c r="T880" s="53"/>
      <c r="U880" s="53"/>
      <c r="V880" s="53"/>
      <c r="W880" s="53"/>
      <c r="X880" s="53"/>
      <c r="Y880" s="53"/>
    </row>
    <row r="881" spans="1:25" ht="12.75" customHeight="1" x14ac:dyDescent="0.3">
      <c r="A881" s="53"/>
      <c r="B881" s="53"/>
      <c r="C881" s="53"/>
      <c r="D881" s="53"/>
      <c r="E881" s="53"/>
      <c r="F881" s="53"/>
      <c r="G881" s="53"/>
      <c r="H881" s="53"/>
      <c r="I881" s="53"/>
      <c r="J881" s="53"/>
      <c r="K881" s="53"/>
      <c r="L881" s="53"/>
      <c r="M881" s="53"/>
      <c r="N881" s="53"/>
      <c r="O881" s="53"/>
      <c r="P881" s="53"/>
      <c r="Q881" s="53"/>
      <c r="R881" s="53"/>
      <c r="S881" s="53"/>
      <c r="T881" s="53"/>
      <c r="U881" s="53"/>
      <c r="V881" s="53"/>
      <c r="W881" s="53"/>
      <c r="X881" s="53"/>
      <c r="Y881" s="53"/>
    </row>
    <row r="882" spans="1:25" ht="12.75" customHeight="1" x14ac:dyDescent="0.3">
      <c r="A882" s="53"/>
      <c r="B882" s="53"/>
      <c r="C882" s="53"/>
      <c r="D882" s="53"/>
      <c r="E882" s="53"/>
      <c r="F882" s="53"/>
      <c r="G882" s="53"/>
      <c r="H882" s="53"/>
      <c r="I882" s="53"/>
      <c r="J882" s="53"/>
      <c r="K882" s="53"/>
      <c r="L882" s="53"/>
      <c r="M882" s="53"/>
      <c r="N882" s="53"/>
      <c r="O882" s="53"/>
      <c r="P882" s="53"/>
      <c r="Q882" s="53"/>
      <c r="R882" s="53"/>
      <c r="S882" s="53"/>
      <c r="T882" s="53"/>
      <c r="U882" s="53"/>
      <c r="V882" s="53"/>
      <c r="W882" s="53"/>
      <c r="X882" s="53"/>
      <c r="Y882" s="53"/>
    </row>
    <row r="883" spans="1:25" ht="12.75" customHeight="1" x14ac:dyDescent="0.3">
      <c r="A883" s="53"/>
      <c r="B883" s="53"/>
      <c r="C883" s="53"/>
      <c r="D883" s="53"/>
      <c r="E883" s="53"/>
      <c r="F883" s="53"/>
      <c r="G883" s="53"/>
      <c r="H883" s="53"/>
      <c r="I883" s="53"/>
      <c r="J883" s="53"/>
      <c r="K883" s="53"/>
      <c r="L883" s="53"/>
      <c r="M883" s="53"/>
      <c r="N883" s="53"/>
      <c r="O883" s="53"/>
      <c r="P883" s="53"/>
      <c r="Q883" s="53"/>
      <c r="R883" s="53"/>
      <c r="S883" s="53"/>
      <c r="T883" s="53"/>
      <c r="U883" s="53"/>
      <c r="V883" s="53"/>
      <c r="W883" s="53"/>
      <c r="X883" s="53"/>
      <c r="Y883" s="53"/>
    </row>
    <row r="884" spans="1:25" ht="12.75" customHeight="1" x14ac:dyDescent="0.3">
      <c r="A884" s="53"/>
      <c r="B884" s="53"/>
      <c r="C884" s="53"/>
      <c r="D884" s="53"/>
      <c r="E884" s="53"/>
      <c r="F884" s="53"/>
      <c r="G884" s="53"/>
      <c r="H884" s="53"/>
      <c r="I884" s="53"/>
      <c r="J884" s="53"/>
      <c r="K884" s="53"/>
      <c r="L884" s="53"/>
      <c r="M884" s="53"/>
      <c r="N884" s="53"/>
      <c r="O884" s="53"/>
      <c r="P884" s="53"/>
      <c r="Q884" s="53"/>
      <c r="R884" s="53"/>
      <c r="S884" s="53"/>
      <c r="T884" s="53"/>
      <c r="U884" s="53"/>
      <c r="V884" s="53"/>
      <c r="W884" s="53"/>
      <c r="X884" s="53"/>
      <c r="Y884" s="53"/>
    </row>
    <row r="885" spans="1:25" ht="12.75" customHeight="1" x14ac:dyDescent="0.3">
      <c r="A885" s="53"/>
      <c r="B885" s="53"/>
      <c r="C885" s="53"/>
      <c r="D885" s="53"/>
      <c r="E885" s="53"/>
      <c r="F885" s="53"/>
      <c r="G885" s="53"/>
      <c r="H885" s="53"/>
      <c r="I885" s="53"/>
      <c r="J885" s="53"/>
      <c r="K885" s="53"/>
      <c r="L885" s="53"/>
      <c r="M885" s="53"/>
      <c r="N885" s="53"/>
      <c r="O885" s="53"/>
      <c r="P885" s="53"/>
      <c r="Q885" s="53"/>
      <c r="R885" s="53"/>
      <c r="S885" s="53"/>
      <c r="T885" s="53"/>
      <c r="U885" s="53"/>
      <c r="V885" s="53"/>
      <c r="W885" s="53"/>
      <c r="X885" s="53"/>
      <c r="Y885" s="53"/>
    </row>
    <row r="886" spans="1:25" ht="12.75" customHeight="1" x14ac:dyDescent="0.3">
      <c r="A886" s="53"/>
      <c r="B886" s="53"/>
      <c r="C886" s="53"/>
      <c r="D886" s="53"/>
      <c r="E886" s="53"/>
      <c r="F886" s="53"/>
      <c r="G886" s="53"/>
      <c r="H886" s="53"/>
      <c r="I886" s="53"/>
      <c r="J886" s="53"/>
      <c r="K886" s="53"/>
      <c r="L886" s="53"/>
      <c r="M886" s="53"/>
      <c r="N886" s="53"/>
      <c r="O886" s="53"/>
      <c r="P886" s="53"/>
      <c r="Q886" s="53"/>
      <c r="R886" s="53"/>
      <c r="S886" s="53"/>
      <c r="T886" s="53"/>
      <c r="U886" s="53"/>
      <c r="V886" s="53"/>
      <c r="W886" s="53"/>
      <c r="X886" s="53"/>
      <c r="Y886" s="53"/>
    </row>
    <row r="887" spans="1:25" ht="12.75" customHeight="1" x14ac:dyDescent="0.3">
      <c r="A887" s="53"/>
      <c r="B887" s="53"/>
      <c r="C887" s="53"/>
      <c r="D887" s="53"/>
      <c r="E887" s="53"/>
      <c r="F887" s="53"/>
      <c r="G887" s="53"/>
      <c r="H887" s="53"/>
      <c r="I887" s="53"/>
      <c r="J887" s="53"/>
      <c r="K887" s="53"/>
      <c r="L887" s="53"/>
      <c r="M887" s="53"/>
      <c r="N887" s="53"/>
      <c r="O887" s="53"/>
      <c r="P887" s="53"/>
      <c r="Q887" s="53"/>
      <c r="R887" s="53"/>
      <c r="S887" s="53"/>
      <c r="T887" s="53"/>
      <c r="U887" s="53"/>
      <c r="V887" s="53"/>
      <c r="W887" s="53"/>
      <c r="X887" s="53"/>
      <c r="Y887" s="53"/>
    </row>
    <row r="888" spans="1:25" ht="12.75" customHeight="1" x14ac:dyDescent="0.3">
      <c r="A888" s="53"/>
      <c r="B888" s="53"/>
      <c r="C888" s="53"/>
      <c r="D888" s="53"/>
      <c r="E888" s="53"/>
      <c r="F888" s="53"/>
      <c r="G888" s="53"/>
      <c r="H888" s="53"/>
      <c r="I888" s="53"/>
      <c r="J888" s="53"/>
      <c r="K888" s="53"/>
      <c r="L888" s="53"/>
      <c r="M888" s="53"/>
      <c r="N888" s="53"/>
      <c r="O888" s="53"/>
      <c r="P888" s="53"/>
      <c r="Q888" s="53"/>
      <c r="R888" s="53"/>
      <c r="S888" s="53"/>
      <c r="T888" s="53"/>
      <c r="U888" s="53"/>
      <c r="V888" s="53"/>
      <c r="W888" s="53"/>
      <c r="X888" s="53"/>
      <c r="Y888" s="53"/>
    </row>
    <row r="889" spans="1:25" ht="12.75" customHeight="1" x14ac:dyDescent="0.3">
      <c r="A889" s="53"/>
      <c r="B889" s="53"/>
      <c r="C889" s="53"/>
      <c r="D889" s="53"/>
      <c r="E889" s="53"/>
      <c r="F889" s="53"/>
      <c r="G889" s="53"/>
      <c r="H889" s="53"/>
      <c r="I889" s="53"/>
      <c r="J889" s="53"/>
      <c r="K889" s="53"/>
      <c r="L889" s="53"/>
      <c r="M889" s="53"/>
      <c r="N889" s="53"/>
      <c r="O889" s="53"/>
      <c r="P889" s="53"/>
      <c r="Q889" s="53"/>
      <c r="R889" s="53"/>
      <c r="S889" s="53"/>
      <c r="T889" s="53"/>
      <c r="U889" s="53"/>
      <c r="V889" s="53"/>
      <c r="W889" s="53"/>
      <c r="X889" s="53"/>
      <c r="Y889" s="53"/>
    </row>
    <row r="890" spans="1:25" ht="12.75" customHeight="1" x14ac:dyDescent="0.3">
      <c r="A890" s="53"/>
      <c r="B890" s="53"/>
      <c r="C890" s="53"/>
      <c r="D890" s="53"/>
      <c r="E890" s="53"/>
      <c r="F890" s="53"/>
      <c r="G890" s="53"/>
      <c r="H890" s="53"/>
      <c r="I890" s="53"/>
      <c r="J890" s="53"/>
      <c r="K890" s="53"/>
      <c r="L890" s="53"/>
      <c r="M890" s="53"/>
      <c r="N890" s="53"/>
      <c r="O890" s="53"/>
      <c r="P890" s="53"/>
      <c r="Q890" s="53"/>
      <c r="R890" s="53"/>
      <c r="S890" s="53"/>
      <c r="T890" s="53"/>
      <c r="U890" s="53"/>
      <c r="V890" s="53"/>
      <c r="W890" s="53"/>
      <c r="X890" s="53"/>
      <c r="Y890" s="53"/>
    </row>
    <row r="891" spans="1:25" ht="12.75" customHeight="1" x14ac:dyDescent="0.3">
      <c r="A891" s="53"/>
      <c r="B891" s="53"/>
      <c r="C891" s="53"/>
      <c r="D891" s="53"/>
      <c r="E891" s="53"/>
      <c r="F891" s="53"/>
      <c r="G891" s="53"/>
      <c r="H891" s="53"/>
      <c r="I891" s="53"/>
      <c r="J891" s="53"/>
      <c r="K891" s="53"/>
      <c r="L891" s="53"/>
      <c r="M891" s="53"/>
      <c r="N891" s="53"/>
      <c r="O891" s="53"/>
      <c r="P891" s="53"/>
      <c r="Q891" s="53"/>
      <c r="R891" s="53"/>
      <c r="S891" s="53"/>
      <c r="T891" s="53"/>
      <c r="U891" s="53"/>
      <c r="V891" s="53"/>
      <c r="W891" s="53"/>
      <c r="X891" s="53"/>
      <c r="Y891" s="53"/>
    </row>
    <row r="892" spans="1:25" ht="12.75" customHeight="1" x14ac:dyDescent="0.3">
      <c r="A892" s="53"/>
      <c r="B892" s="53"/>
      <c r="C892" s="53"/>
      <c r="D892" s="53"/>
      <c r="E892" s="53"/>
      <c r="F892" s="53"/>
      <c r="G892" s="53"/>
      <c r="H892" s="53"/>
      <c r="I892" s="53"/>
      <c r="J892" s="53"/>
      <c r="K892" s="53"/>
      <c r="L892" s="53"/>
      <c r="M892" s="53"/>
      <c r="N892" s="53"/>
      <c r="O892" s="53"/>
      <c r="P892" s="53"/>
      <c r="Q892" s="53"/>
      <c r="R892" s="53"/>
      <c r="S892" s="53"/>
      <c r="T892" s="53"/>
      <c r="U892" s="53"/>
      <c r="V892" s="53"/>
      <c r="W892" s="53"/>
      <c r="X892" s="53"/>
      <c r="Y892" s="53"/>
    </row>
    <row r="893" spans="1:25" ht="12.75" customHeight="1" x14ac:dyDescent="0.3">
      <c r="A893" s="53"/>
      <c r="B893" s="53"/>
      <c r="C893" s="53"/>
      <c r="D893" s="53"/>
      <c r="E893" s="53"/>
      <c r="F893" s="53"/>
      <c r="G893" s="53"/>
      <c r="H893" s="53"/>
      <c r="I893" s="53"/>
      <c r="J893" s="53"/>
      <c r="K893" s="53"/>
      <c r="L893" s="53"/>
      <c r="M893" s="53"/>
      <c r="N893" s="53"/>
      <c r="O893" s="53"/>
      <c r="P893" s="53"/>
      <c r="Q893" s="53"/>
      <c r="R893" s="53"/>
      <c r="S893" s="53"/>
      <c r="T893" s="53"/>
      <c r="U893" s="53"/>
      <c r="V893" s="53"/>
      <c r="W893" s="53"/>
      <c r="X893" s="53"/>
      <c r="Y893" s="53"/>
    </row>
    <row r="894" spans="1:25" ht="12.75" customHeight="1" x14ac:dyDescent="0.3">
      <c r="A894" s="53"/>
      <c r="B894" s="53"/>
      <c r="C894" s="53"/>
      <c r="D894" s="53"/>
      <c r="E894" s="53"/>
      <c r="F894" s="53"/>
      <c r="G894" s="53"/>
      <c r="H894" s="53"/>
      <c r="I894" s="53"/>
      <c r="J894" s="53"/>
      <c r="K894" s="53"/>
      <c r="L894" s="53"/>
      <c r="M894" s="53"/>
      <c r="N894" s="53"/>
      <c r="O894" s="53"/>
      <c r="P894" s="53"/>
      <c r="Q894" s="53"/>
      <c r="R894" s="53"/>
      <c r="S894" s="53"/>
      <c r="T894" s="53"/>
      <c r="U894" s="53"/>
      <c r="V894" s="53"/>
      <c r="W894" s="53"/>
      <c r="X894" s="53"/>
      <c r="Y894" s="53"/>
    </row>
    <row r="895" spans="1:25" ht="12.75" customHeight="1" x14ac:dyDescent="0.3">
      <c r="A895" s="53"/>
      <c r="B895" s="53"/>
      <c r="C895" s="53"/>
      <c r="D895" s="53"/>
      <c r="E895" s="53"/>
      <c r="F895" s="53"/>
      <c r="G895" s="53"/>
      <c r="H895" s="53"/>
      <c r="I895" s="53"/>
      <c r="J895" s="53"/>
      <c r="K895" s="53"/>
      <c r="L895" s="53"/>
      <c r="M895" s="53"/>
      <c r="N895" s="53"/>
      <c r="O895" s="53"/>
      <c r="P895" s="53"/>
      <c r="Q895" s="53"/>
      <c r="R895" s="53"/>
      <c r="S895" s="53"/>
      <c r="T895" s="53"/>
      <c r="U895" s="53"/>
      <c r="V895" s="53"/>
      <c r="W895" s="53"/>
      <c r="X895" s="53"/>
      <c r="Y895" s="53"/>
    </row>
    <row r="896" spans="1:25" ht="12.75" customHeight="1" x14ac:dyDescent="0.3">
      <c r="A896" s="53"/>
      <c r="B896" s="53"/>
      <c r="C896" s="53"/>
      <c r="D896" s="53"/>
      <c r="E896" s="53"/>
      <c r="F896" s="53"/>
      <c r="G896" s="53"/>
      <c r="H896" s="53"/>
      <c r="I896" s="53"/>
      <c r="J896" s="53"/>
      <c r="K896" s="53"/>
      <c r="L896" s="53"/>
      <c r="M896" s="53"/>
      <c r="N896" s="53"/>
      <c r="O896" s="53"/>
      <c r="P896" s="53"/>
      <c r="Q896" s="53"/>
      <c r="R896" s="53"/>
      <c r="S896" s="53"/>
      <c r="T896" s="53"/>
      <c r="U896" s="53"/>
      <c r="V896" s="53"/>
      <c r="W896" s="53"/>
      <c r="X896" s="53"/>
      <c r="Y896" s="53"/>
    </row>
    <row r="897" spans="1:25" ht="12.75" customHeight="1" x14ac:dyDescent="0.3">
      <c r="A897" s="53"/>
      <c r="B897" s="53"/>
      <c r="C897" s="53"/>
      <c r="D897" s="53"/>
      <c r="E897" s="53"/>
      <c r="F897" s="53"/>
      <c r="G897" s="53"/>
      <c r="H897" s="53"/>
      <c r="I897" s="53"/>
      <c r="J897" s="53"/>
      <c r="K897" s="53"/>
      <c r="L897" s="53"/>
      <c r="M897" s="53"/>
      <c r="N897" s="53"/>
      <c r="O897" s="53"/>
      <c r="P897" s="53"/>
      <c r="Q897" s="53"/>
      <c r="R897" s="53"/>
      <c r="S897" s="53"/>
      <c r="T897" s="53"/>
      <c r="U897" s="53"/>
      <c r="V897" s="53"/>
      <c r="W897" s="53"/>
      <c r="X897" s="53"/>
      <c r="Y897" s="53"/>
    </row>
    <row r="898" spans="1:25" ht="12.75" customHeight="1" x14ac:dyDescent="0.3">
      <c r="A898" s="53"/>
      <c r="B898" s="53"/>
      <c r="C898" s="53"/>
      <c r="D898" s="53"/>
      <c r="E898" s="53"/>
      <c r="F898" s="53"/>
      <c r="G898" s="53"/>
      <c r="H898" s="53"/>
      <c r="I898" s="53"/>
      <c r="J898" s="53"/>
      <c r="K898" s="53"/>
      <c r="L898" s="53"/>
      <c r="M898" s="53"/>
      <c r="N898" s="53"/>
      <c r="O898" s="53"/>
      <c r="P898" s="53"/>
      <c r="Q898" s="53"/>
      <c r="R898" s="53"/>
      <c r="S898" s="53"/>
      <c r="T898" s="53"/>
      <c r="U898" s="53"/>
      <c r="V898" s="53"/>
      <c r="W898" s="53"/>
      <c r="X898" s="53"/>
      <c r="Y898" s="53"/>
    </row>
    <row r="899" spans="1:25" ht="12.75" customHeight="1" x14ac:dyDescent="0.3">
      <c r="A899" s="53"/>
      <c r="B899" s="53"/>
      <c r="C899" s="53"/>
      <c r="D899" s="53"/>
      <c r="E899" s="53"/>
      <c r="F899" s="53"/>
      <c r="G899" s="53"/>
      <c r="H899" s="53"/>
      <c r="I899" s="53"/>
      <c r="J899" s="53"/>
      <c r="K899" s="53"/>
      <c r="L899" s="53"/>
      <c r="M899" s="53"/>
      <c r="N899" s="53"/>
      <c r="O899" s="53"/>
      <c r="P899" s="53"/>
      <c r="Q899" s="53"/>
      <c r="R899" s="53"/>
      <c r="S899" s="53"/>
      <c r="T899" s="53"/>
      <c r="U899" s="53"/>
      <c r="V899" s="53"/>
      <c r="W899" s="53"/>
      <c r="X899" s="53"/>
      <c r="Y899" s="53"/>
    </row>
    <row r="900" spans="1:25" ht="12.75" customHeight="1" x14ac:dyDescent="0.3">
      <c r="A900" s="53"/>
      <c r="B900" s="53"/>
      <c r="C900" s="53"/>
      <c r="D900" s="53"/>
      <c r="E900" s="53"/>
      <c r="F900" s="53"/>
      <c r="G900" s="53"/>
      <c r="H900" s="53"/>
      <c r="I900" s="53"/>
      <c r="J900" s="53"/>
      <c r="K900" s="53"/>
      <c r="L900" s="53"/>
      <c r="M900" s="53"/>
      <c r="N900" s="53"/>
      <c r="O900" s="53"/>
      <c r="P900" s="53"/>
      <c r="Q900" s="53"/>
      <c r="R900" s="53"/>
      <c r="S900" s="53"/>
      <c r="T900" s="53"/>
      <c r="U900" s="53"/>
      <c r="V900" s="53"/>
      <c r="W900" s="53"/>
      <c r="X900" s="53"/>
      <c r="Y900" s="53"/>
    </row>
    <row r="901" spans="1:25" ht="12.75" customHeight="1" x14ac:dyDescent="0.3">
      <c r="A901" s="53"/>
      <c r="B901" s="53"/>
      <c r="C901" s="53"/>
      <c r="D901" s="53"/>
      <c r="E901" s="53"/>
      <c r="F901" s="53"/>
      <c r="G901" s="53"/>
      <c r="H901" s="53"/>
      <c r="I901" s="53"/>
      <c r="J901" s="53"/>
      <c r="K901" s="53"/>
      <c r="L901" s="53"/>
      <c r="M901" s="53"/>
      <c r="N901" s="53"/>
      <c r="O901" s="53"/>
      <c r="P901" s="53"/>
      <c r="Q901" s="53"/>
      <c r="R901" s="53"/>
      <c r="S901" s="53"/>
      <c r="T901" s="53"/>
      <c r="U901" s="53"/>
      <c r="V901" s="53"/>
      <c r="W901" s="53"/>
      <c r="X901" s="53"/>
      <c r="Y901" s="53"/>
    </row>
    <row r="902" spans="1:25" ht="12.75" customHeight="1" x14ac:dyDescent="0.3">
      <c r="A902" s="53"/>
      <c r="B902" s="53"/>
      <c r="C902" s="53"/>
      <c r="D902" s="53"/>
      <c r="E902" s="53"/>
      <c r="F902" s="53"/>
      <c r="G902" s="53"/>
      <c r="H902" s="53"/>
      <c r="I902" s="53"/>
      <c r="J902" s="53"/>
      <c r="K902" s="53"/>
      <c r="L902" s="53"/>
      <c r="M902" s="53"/>
      <c r="N902" s="53"/>
      <c r="O902" s="53"/>
      <c r="P902" s="53"/>
      <c r="Q902" s="53"/>
      <c r="R902" s="53"/>
      <c r="S902" s="53"/>
      <c r="T902" s="53"/>
      <c r="U902" s="53"/>
      <c r="V902" s="53"/>
      <c r="W902" s="53"/>
      <c r="X902" s="53"/>
      <c r="Y902" s="53"/>
    </row>
    <row r="903" spans="1:25" ht="12.75" customHeight="1" x14ac:dyDescent="0.3">
      <c r="A903" s="53"/>
      <c r="B903" s="53"/>
      <c r="C903" s="53"/>
      <c r="D903" s="53"/>
      <c r="E903" s="53"/>
      <c r="F903" s="53"/>
      <c r="G903" s="53"/>
      <c r="H903" s="53"/>
      <c r="I903" s="53"/>
      <c r="J903" s="53"/>
      <c r="K903" s="53"/>
      <c r="L903" s="53"/>
      <c r="M903" s="53"/>
      <c r="N903" s="53"/>
      <c r="O903" s="53"/>
      <c r="P903" s="53"/>
      <c r="Q903" s="53"/>
      <c r="R903" s="53"/>
      <c r="S903" s="53"/>
      <c r="T903" s="53"/>
      <c r="U903" s="53"/>
      <c r="V903" s="53"/>
      <c r="W903" s="53"/>
      <c r="X903" s="53"/>
      <c r="Y903" s="53"/>
    </row>
    <row r="904" spans="1:25" ht="12.75" customHeight="1" x14ac:dyDescent="0.3">
      <c r="A904" s="53"/>
      <c r="B904" s="53"/>
      <c r="C904" s="53"/>
      <c r="D904" s="53"/>
      <c r="E904" s="53"/>
      <c r="F904" s="53"/>
      <c r="G904" s="53"/>
      <c r="H904" s="53"/>
      <c r="I904" s="53"/>
      <c r="J904" s="53"/>
      <c r="K904" s="53"/>
      <c r="L904" s="53"/>
      <c r="M904" s="53"/>
      <c r="N904" s="53"/>
      <c r="O904" s="53"/>
      <c r="P904" s="53"/>
      <c r="Q904" s="53"/>
      <c r="R904" s="53"/>
      <c r="S904" s="53"/>
      <c r="T904" s="53"/>
      <c r="U904" s="53"/>
      <c r="V904" s="53"/>
      <c r="W904" s="53"/>
      <c r="X904" s="53"/>
      <c r="Y904" s="53"/>
    </row>
    <row r="905" spans="1:25" ht="12.75" customHeight="1" x14ac:dyDescent="0.3">
      <c r="A905" s="53"/>
      <c r="B905" s="53"/>
      <c r="C905" s="53"/>
      <c r="D905" s="53"/>
      <c r="E905" s="53"/>
      <c r="F905" s="53"/>
      <c r="G905" s="53"/>
      <c r="H905" s="53"/>
      <c r="I905" s="53"/>
      <c r="J905" s="53"/>
      <c r="K905" s="53"/>
      <c r="L905" s="53"/>
      <c r="M905" s="53"/>
      <c r="N905" s="53"/>
      <c r="O905" s="53"/>
      <c r="P905" s="53"/>
      <c r="Q905" s="53"/>
      <c r="R905" s="53"/>
      <c r="S905" s="53"/>
      <c r="T905" s="53"/>
      <c r="U905" s="53"/>
      <c r="V905" s="53"/>
      <c r="W905" s="53"/>
      <c r="X905" s="53"/>
      <c r="Y905" s="53"/>
    </row>
    <row r="906" spans="1:25" ht="12.75" customHeight="1" x14ac:dyDescent="0.3">
      <c r="A906" s="53"/>
      <c r="B906" s="53"/>
      <c r="C906" s="53"/>
      <c r="D906" s="53"/>
      <c r="E906" s="53"/>
      <c r="F906" s="53"/>
      <c r="G906" s="53"/>
      <c r="H906" s="53"/>
      <c r="I906" s="53"/>
      <c r="J906" s="53"/>
      <c r="K906" s="53"/>
      <c r="L906" s="53"/>
      <c r="M906" s="53"/>
      <c r="N906" s="53"/>
      <c r="O906" s="53"/>
      <c r="P906" s="53"/>
      <c r="Q906" s="53"/>
      <c r="R906" s="53"/>
      <c r="S906" s="53"/>
      <c r="T906" s="53"/>
      <c r="U906" s="53"/>
      <c r="V906" s="53"/>
      <c r="W906" s="53"/>
      <c r="X906" s="53"/>
      <c r="Y906" s="53"/>
    </row>
    <row r="907" spans="1:25" ht="12.75" customHeight="1" x14ac:dyDescent="0.3">
      <c r="A907" s="53"/>
      <c r="B907" s="53"/>
      <c r="C907" s="53"/>
      <c r="D907" s="53"/>
      <c r="E907" s="53"/>
      <c r="F907" s="53"/>
      <c r="G907" s="53"/>
      <c r="H907" s="53"/>
      <c r="I907" s="53"/>
      <c r="J907" s="53"/>
      <c r="K907" s="53"/>
      <c r="L907" s="53"/>
      <c r="M907" s="53"/>
      <c r="N907" s="53"/>
      <c r="O907" s="53"/>
      <c r="P907" s="53"/>
      <c r="Q907" s="53"/>
      <c r="R907" s="53"/>
      <c r="S907" s="53"/>
      <c r="T907" s="53"/>
      <c r="U907" s="53"/>
      <c r="V907" s="53"/>
      <c r="W907" s="53"/>
      <c r="X907" s="53"/>
      <c r="Y907" s="53"/>
    </row>
    <row r="908" spans="1:25" ht="12.75" customHeight="1" x14ac:dyDescent="0.3">
      <c r="A908" s="53"/>
      <c r="B908" s="53"/>
      <c r="C908" s="53"/>
      <c r="D908" s="53"/>
      <c r="E908" s="53"/>
      <c r="F908" s="53"/>
      <c r="G908" s="53"/>
      <c r="H908" s="53"/>
      <c r="I908" s="53"/>
      <c r="J908" s="53"/>
      <c r="K908" s="53"/>
      <c r="L908" s="53"/>
      <c r="M908" s="53"/>
      <c r="N908" s="53"/>
      <c r="O908" s="53"/>
      <c r="P908" s="53"/>
      <c r="Q908" s="53"/>
      <c r="R908" s="53"/>
      <c r="S908" s="53"/>
      <c r="T908" s="53"/>
      <c r="U908" s="53"/>
      <c r="V908" s="53"/>
      <c r="W908" s="53"/>
      <c r="X908" s="53"/>
      <c r="Y908" s="53"/>
    </row>
    <row r="909" spans="1:25" ht="12.75" customHeight="1" x14ac:dyDescent="0.3">
      <c r="A909" s="53"/>
      <c r="B909" s="53"/>
      <c r="C909" s="53"/>
      <c r="D909" s="53"/>
      <c r="E909" s="53"/>
      <c r="F909" s="53"/>
      <c r="G909" s="53"/>
      <c r="H909" s="53"/>
      <c r="I909" s="53"/>
      <c r="J909" s="53"/>
      <c r="K909" s="53"/>
      <c r="L909" s="53"/>
      <c r="M909" s="53"/>
      <c r="N909" s="53"/>
      <c r="O909" s="53"/>
      <c r="P909" s="53"/>
      <c r="Q909" s="53"/>
      <c r="R909" s="53"/>
      <c r="S909" s="53"/>
      <c r="T909" s="53"/>
      <c r="U909" s="53"/>
      <c r="V909" s="53"/>
      <c r="W909" s="53"/>
      <c r="X909" s="53"/>
      <c r="Y909" s="53"/>
    </row>
    <row r="910" spans="1:25" ht="12.75" customHeight="1" x14ac:dyDescent="0.3">
      <c r="A910" s="53"/>
      <c r="B910" s="53"/>
      <c r="C910" s="53"/>
      <c r="D910" s="53"/>
      <c r="E910" s="53"/>
      <c r="F910" s="53"/>
      <c r="G910" s="53"/>
      <c r="H910" s="53"/>
      <c r="I910" s="53"/>
      <c r="J910" s="53"/>
      <c r="K910" s="53"/>
      <c r="L910" s="53"/>
      <c r="M910" s="53"/>
      <c r="N910" s="53"/>
      <c r="O910" s="53"/>
      <c r="P910" s="53"/>
      <c r="Q910" s="53"/>
      <c r="R910" s="53"/>
      <c r="S910" s="53"/>
      <c r="T910" s="53"/>
      <c r="U910" s="53"/>
      <c r="V910" s="53"/>
      <c r="W910" s="53"/>
      <c r="X910" s="53"/>
      <c r="Y910" s="53"/>
    </row>
    <row r="911" spans="1:25" ht="12.75" customHeight="1" x14ac:dyDescent="0.3">
      <c r="A911" s="53"/>
      <c r="B911" s="53"/>
      <c r="C911" s="53"/>
      <c r="D911" s="53"/>
      <c r="E911" s="53"/>
      <c r="F911" s="53"/>
      <c r="G911" s="53"/>
      <c r="H911" s="53"/>
      <c r="I911" s="53"/>
      <c r="J911" s="53"/>
      <c r="K911" s="53"/>
      <c r="L911" s="53"/>
      <c r="M911" s="53"/>
      <c r="N911" s="53"/>
      <c r="O911" s="53"/>
      <c r="P911" s="53"/>
      <c r="Q911" s="53"/>
      <c r="R911" s="53"/>
      <c r="S911" s="53"/>
      <c r="T911" s="53"/>
      <c r="U911" s="53"/>
      <c r="V911" s="53"/>
      <c r="W911" s="53"/>
      <c r="X911" s="53"/>
      <c r="Y911" s="53"/>
    </row>
    <row r="912" spans="1:25" ht="12.75" customHeight="1" x14ac:dyDescent="0.3">
      <c r="A912" s="53"/>
      <c r="B912" s="53"/>
      <c r="C912" s="53"/>
      <c r="D912" s="53"/>
      <c r="E912" s="53"/>
      <c r="F912" s="53"/>
      <c r="G912" s="53"/>
      <c r="H912" s="53"/>
      <c r="I912" s="53"/>
      <c r="J912" s="53"/>
      <c r="K912" s="53"/>
      <c r="L912" s="53"/>
      <c r="M912" s="53"/>
      <c r="N912" s="53"/>
      <c r="O912" s="53"/>
      <c r="P912" s="53"/>
      <c r="Q912" s="53"/>
      <c r="R912" s="53"/>
      <c r="S912" s="53"/>
      <c r="T912" s="53"/>
      <c r="U912" s="53"/>
      <c r="V912" s="53"/>
      <c r="W912" s="53"/>
      <c r="X912" s="53"/>
      <c r="Y912" s="53"/>
    </row>
    <row r="913" spans="1:25" ht="12.75" customHeight="1" x14ac:dyDescent="0.3">
      <c r="A913" s="53"/>
      <c r="B913" s="53"/>
      <c r="C913" s="53"/>
      <c r="D913" s="53"/>
      <c r="E913" s="53"/>
      <c r="F913" s="53"/>
      <c r="G913" s="53"/>
      <c r="H913" s="53"/>
      <c r="I913" s="53"/>
      <c r="J913" s="53"/>
      <c r="K913" s="53"/>
      <c r="L913" s="53"/>
      <c r="M913" s="53"/>
      <c r="N913" s="53"/>
      <c r="O913" s="53"/>
      <c r="P913" s="53"/>
      <c r="Q913" s="53"/>
      <c r="R913" s="53"/>
      <c r="S913" s="53"/>
      <c r="T913" s="53"/>
      <c r="U913" s="53"/>
      <c r="V913" s="53"/>
      <c r="W913" s="53"/>
      <c r="X913" s="53"/>
      <c r="Y913" s="53"/>
    </row>
    <row r="914" spans="1:25" ht="12.75" customHeight="1" x14ac:dyDescent="0.3">
      <c r="A914" s="53"/>
      <c r="B914" s="53"/>
      <c r="C914" s="53"/>
      <c r="D914" s="53"/>
      <c r="E914" s="53"/>
      <c r="F914" s="53"/>
      <c r="G914" s="53"/>
      <c r="H914" s="53"/>
      <c r="I914" s="53"/>
      <c r="J914" s="53"/>
      <c r="K914" s="53"/>
      <c r="L914" s="53"/>
      <c r="M914" s="53"/>
      <c r="N914" s="53"/>
      <c r="O914" s="53"/>
      <c r="P914" s="53"/>
      <c r="Q914" s="53"/>
      <c r="R914" s="53"/>
      <c r="S914" s="53"/>
      <c r="T914" s="53"/>
      <c r="U914" s="53"/>
      <c r="V914" s="53"/>
      <c r="W914" s="53"/>
      <c r="X914" s="53"/>
      <c r="Y914" s="53"/>
    </row>
    <row r="915" spans="1:25" ht="12.75" customHeight="1" x14ac:dyDescent="0.3">
      <c r="A915" s="53"/>
      <c r="B915" s="53"/>
      <c r="C915" s="53"/>
      <c r="D915" s="53"/>
      <c r="E915" s="53"/>
      <c r="F915" s="53"/>
      <c r="G915" s="53"/>
      <c r="H915" s="53"/>
      <c r="I915" s="53"/>
      <c r="J915" s="53"/>
      <c r="K915" s="53"/>
      <c r="L915" s="53"/>
      <c r="M915" s="53"/>
      <c r="N915" s="53"/>
      <c r="O915" s="53"/>
      <c r="P915" s="53"/>
      <c r="Q915" s="53"/>
      <c r="R915" s="53"/>
      <c r="S915" s="53"/>
      <c r="T915" s="53"/>
      <c r="U915" s="53"/>
      <c r="V915" s="53"/>
      <c r="W915" s="53"/>
      <c r="X915" s="53"/>
      <c r="Y915" s="53"/>
    </row>
    <row r="916" spans="1:25" ht="12.75" customHeight="1" x14ac:dyDescent="0.3">
      <c r="A916" s="53"/>
      <c r="B916" s="53"/>
      <c r="C916" s="53"/>
      <c r="D916" s="53"/>
      <c r="E916" s="53"/>
      <c r="F916" s="53"/>
      <c r="G916" s="53"/>
      <c r="H916" s="53"/>
      <c r="I916" s="53"/>
      <c r="J916" s="53"/>
      <c r="K916" s="53"/>
      <c r="L916" s="53"/>
      <c r="M916" s="53"/>
      <c r="N916" s="53"/>
      <c r="O916" s="53"/>
      <c r="P916" s="53"/>
      <c r="Q916" s="53"/>
      <c r="R916" s="53"/>
      <c r="S916" s="53"/>
      <c r="T916" s="53"/>
      <c r="U916" s="53"/>
      <c r="V916" s="53"/>
      <c r="W916" s="53"/>
      <c r="X916" s="53"/>
      <c r="Y916" s="53"/>
    </row>
    <row r="917" spans="1:25" ht="12.75" customHeight="1" x14ac:dyDescent="0.3">
      <c r="A917" s="53"/>
      <c r="B917" s="53"/>
      <c r="C917" s="53"/>
      <c r="D917" s="53"/>
      <c r="E917" s="53"/>
      <c r="F917" s="53"/>
      <c r="G917" s="53"/>
      <c r="H917" s="53"/>
      <c r="I917" s="53"/>
      <c r="J917" s="53"/>
      <c r="K917" s="53"/>
      <c r="L917" s="53"/>
      <c r="M917" s="53"/>
      <c r="N917" s="53"/>
      <c r="O917" s="53"/>
      <c r="P917" s="53"/>
      <c r="Q917" s="53"/>
      <c r="R917" s="53"/>
      <c r="S917" s="53"/>
      <c r="T917" s="53"/>
      <c r="U917" s="53"/>
      <c r="V917" s="53"/>
      <c r="W917" s="53"/>
      <c r="X917" s="53"/>
      <c r="Y917" s="53"/>
    </row>
    <row r="918" spans="1:25" ht="12.75" customHeight="1" x14ac:dyDescent="0.3">
      <c r="A918" s="53"/>
      <c r="B918" s="53"/>
      <c r="C918" s="53"/>
      <c r="D918" s="53"/>
      <c r="E918" s="53"/>
      <c r="F918" s="53"/>
      <c r="G918" s="53"/>
      <c r="H918" s="53"/>
      <c r="I918" s="53"/>
      <c r="J918" s="53"/>
      <c r="K918" s="53"/>
      <c r="L918" s="53"/>
      <c r="M918" s="53"/>
      <c r="N918" s="53"/>
      <c r="O918" s="53"/>
      <c r="P918" s="53"/>
      <c r="Q918" s="53"/>
      <c r="R918" s="53"/>
      <c r="S918" s="53"/>
      <c r="T918" s="53"/>
      <c r="U918" s="53"/>
      <c r="V918" s="53"/>
      <c r="W918" s="53"/>
      <c r="X918" s="53"/>
      <c r="Y918" s="53"/>
    </row>
    <row r="919" spans="1:25" ht="12.75" customHeight="1" x14ac:dyDescent="0.3">
      <c r="A919" s="53"/>
      <c r="B919" s="53"/>
      <c r="C919" s="53"/>
      <c r="D919" s="53"/>
      <c r="E919" s="53"/>
      <c r="F919" s="53"/>
      <c r="G919" s="53"/>
      <c r="H919" s="53"/>
      <c r="I919" s="53"/>
      <c r="J919" s="53"/>
      <c r="K919" s="53"/>
      <c r="L919" s="53"/>
      <c r="M919" s="53"/>
      <c r="N919" s="53"/>
      <c r="O919" s="53"/>
      <c r="P919" s="53"/>
      <c r="Q919" s="53"/>
      <c r="R919" s="53"/>
      <c r="S919" s="53"/>
      <c r="T919" s="53"/>
      <c r="U919" s="53"/>
      <c r="V919" s="53"/>
      <c r="W919" s="53"/>
      <c r="X919" s="53"/>
      <c r="Y919" s="53"/>
    </row>
    <row r="920" spans="1:25" ht="12.75" customHeight="1" x14ac:dyDescent="0.3">
      <c r="A920" s="53"/>
      <c r="B920" s="53"/>
      <c r="C920" s="53"/>
      <c r="D920" s="53"/>
      <c r="E920" s="53"/>
      <c r="F920" s="53"/>
      <c r="G920" s="53"/>
      <c r="H920" s="53"/>
      <c r="I920" s="53"/>
      <c r="J920" s="53"/>
      <c r="K920" s="53"/>
      <c r="L920" s="53"/>
      <c r="M920" s="53"/>
      <c r="N920" s="53"/>
      <c r="O920" s="53"/>
      <c r="P920" s="53"/>
      <c r="Q920" s="53"/>
      <c r="R920" s="53"/>
      <c r="S920" s="53"/>
      <c r="T920" s="53"/>
      <c r="U920" s="53"/>
      <c r="V920" s="53"/>
      <c r="W920" s="53"/>
      <c r="X920" s="53"/>
      <c r="Y920" s="53"/>
    </row>
    <row r="921" spans="1:25" ht="12.75" customHeight="1" x14ac:dyDescent="0.3">
      <c r="A921" s="53"/>
      <c r="B921" s="53"/>
      <c r="C921" s="53"/>
      <c r="D921" s="53"/>
      <c r="E921" s="53"/>
      <c r="F921" s="53"/>
      <c r="G921" s="53"/>
      <c r="H921" s="53"/>
      <c r="I921" s="53"/>
      <c r="J921" s="53"/>
      <c r="K921" s="53"/>
      <c r="L921" s="53"/>
      <c r="M921" s="53"/>
      <c r="N921" s="53"/>
      <c r="O921" s="53"/>
      <c r="P921" s="53"/>
      <c r="Q921" s="53"/>
      <c r="R921" s="53"/>
      <c r="S921" s="53"/>
      <c r="T921" s="53"/>
      <c r="U921" s="53"/>
      <c r="V921" s="53"/>
      <c r="W921" s="53"/>
      <c r="X921" s="53"/>
      <c r="Y921" s="53"/>
    </row>
    <row r="922" spans="1:25" ht="12.75" customHeight="1" x14ac:dyDescent="0.3">
      <c r="A922" s="53"/>
      <c r="B922" s="53"/>
      <c r="C922" s="53"/>
      <c r="D922" s="53"/>
      <c r="E922" s="53"/>
      <c r="F922" s="53"/>
      <c r="G922" s="53"/>
      <c r="H922" s="53"/>
      <c r="I922" s="53"/>
      <c r="J922" s="53"/>
      <c r="K922" s="53"/>
      <c r="L922" s="53"/>
      <c r="M922" s="53"/>
      <c r="N922" s="53"/>
      <c r="O922" s="53"/>
      <c r="P922" s="53"/>
      <c r="Q922" s="53"/>
      <c r="R922" s="53"/>
      <c r="S922" s="53"/>
      <c r="T922" s="53"/>
      <c r="U922" s="53"/>
      <c r="V922" s="53"/>
      <c r="W922" s="53"/>
      <c r="X922" s="53"/>
      <c r="Y922" s="53"/>
    </row>
    <row r="923" spans="1:25" ht="12.75" customHeight="1" x14ac:dyDescent="0.3">
      <c r="A923" s="53"/>
      <c r="B923" s="53"/>
      <c r="C923" s="53"/>
      <c r="D923" s="53"/>
      <c r="E923" s="53"/>
      <c r="F923" s="53"/>
      <c r="G923" s="53"/>
      <c r="H923" s="53"/>
      <c r="I923" s="53"/>
      <c r="J923" s="53"/>
      <c r="K923" s="53"/>
      <c r="L923" s="53"/>
      <c r="M923" s="53"/>
      <c r="N923" s="53"/>
      <c r="O923" s="53"/>
      <c r="P923" s="53"/>
      <c r="Q923" s="53"/>
      <c r="R923" s="53"/>
      <c r="S923" s="53"/>
      <c r="T923" s="53"/>
      <c r="U923" s="53"/>
      <c r="V923" s="53"/>
      <c r="W923" s="53"/>
      <c r="X923" s="53"/>
      <c r="Y923" s="53"/>
    </row>
    <row r="924" spans="1:25" ht="12.75" customHeight="1" x14ac:dyDescent="0.3">
      <c r="A924" s="53"/>
      <c r="B924" s="53"/>
      <c r="C924" s="53"/>
      <c r="D924" s="53"/>
      <c r="E924" s="53"/>
      <c r="F924" s="53"/>
      <c r="G924" s="53"/>
      <c r="H924" s="53"/>
      <c r="I924" s="53"/>
      <c r="J924" s="53"/>
      <c r="K924" s="53"/>
      <c r="L924" s="53"/>
      <c r="M924" s="53"/>
      <c r="N924" s="53"/>
      <c r="O924" s="53"/>
      <c r="P924" s="53"/>
      <c r="Q924" s="53"/>
      <c r="R924" s="53"/>
      <c r="S924" s="53"/>
      <c r="T924" s="53"/>
      <c r="U924" s="53"/>
      <c r="V924" s="53"/>
      <c r="W924" s="53"/>
      <c r="X924" s="53"/>
      <c r="Y924" s="53"/>
    </row>
    <row r="925" spans="1:25" ht="12.75" customHeight="1" x14ac:dyDescent="0.3">
      <c r="A925" s="53"/>
      <c r="B925" s="53"/>
      <c r="C925" s="53"/>
      <c r="D925" s="53"/>
      <c r="E925" s="53"/>
      <c r="F925" s="53"/>
      <c r="G925" s="53"/>
      <c r="H925" s="53"/>
      <c r="I925" s="53"/>
      <c r="J925" s="53"/>
      <c r="K925" s="53"/>
      <c r="L925" s="53"/>
      <c r="M925" s="53"/>
      <c r="N925" s="53"/>
      <c r="O925" s="53"/>
      <c r="P925" s="53"/>
      <c r="Q925" s="53"/>
      <c r="R925" s="53"/>
      <c r="S925" s="53"/>
      <c r="T925" s="53"/>
      <c r="U925" s="53"/>
      <c r="V925" s="53"/>
      <c r="W925" s="53"/>
      <c r="X925" s="53"/>
      <c r="Y925" s="53"/>
    </row>
    <row r="926" spans="1:25" ht="12.75" customHeight="1" x14ac:dyDescent="0.3">
      <c r="A926" s="53"/>
      <c r="B926" s="53"/>
      <c r="C926" s="53"/>
      <c r="D926" s="53"/>
      <c r="E926" s="53"/>
      <c r="F926" s="53"/>
      <c r="G926" s="53"/>
      <c r="H926" s="53"/>
      <c r="I926" s="53"/>
      <c r="J926" s="53"/>
      <c r="K926" s="53"/>
      <c r="L926" s="53"/>
      <c r="M926" s="53"/>
      <c r="N926" s="53"/>
      <c r="O926" s="53"/>
      <c r="P926" s="53"/>
      <c r="Q926" s="53"/>
      <c r="R926" s="53"/>
      <c r="S926" s="53"/>
      <c r="T926" s="53"/>
      <c r="U926" s="53"/>
      <c r="V926" s="53"/>
      <c r="W926" s="53"/>
      <c r="X926" s="53"/>
      <c r="Y926" s="53"/>
    </row>
    <row r="927" spans="1:25" ht="12.75" customHeight="1" x14ac:dyDescent="0.3">
      <c r="A927" s="53"/>
      <c r="B927" s="53"/>
      <c r="C927" s="53"/>
      <c r="D927" s="53"/>
      <c r="E927" s="53"/>
      <c r="F927" s="53"/>
      <c r="G927" s="53"/>
      <c r="H927" s="53"/>
      <c r="I927" s="53"/>
      <c r="J927" s="53"/>
      <c r="K927" s="53"/>
      <c r="L927" s="53"/>
      <c r="M927" s="53"/>
      <c r="N927" s="53"/>
      <c r="O927" s="53"/>
      <c r="P927" s="53"/>
      <c r="Q927" s="53"/>
      <c r="R927" s="53"/>
      <c r="S927" s="53"/>
      <c r="T927" s="53"/>
      <c r="U927" s="53"/>
      <c r="V927" s="53"/>
      <c r="W927" s="53"/>
      <c r="X927" s="53"/>
      <c r="Y927" s="53"/>
    </row>
    <row r="928" spans="1:25" ht="12.75" customHeight="1" x14ac:dyDescent="0.3">
      <c r="A928" s="53"/>
      <c r="B928" s="53"/>
      <c r="C928" s="53"/>
      <c r="D928" s="53"/>
      <c r="E928" s="53"/>
      <c r="F928" s="53"/>
      <c r="G928" s="53"/>
      <c r="H928" s="53"/>
      <c r="I928" s="53"/>
      <c r="J928" s="53"/>
      <c r="K928" s="53"/>
      <c r="L928" s="53"/>
      <c r="M928" s="53"/>
      <c r="N928" s="53"/>
      <c r="O928" s="53"/>
      <c r="P928" s="53"/>
      <c r="Q928" s="53"/>
      <c r="R928" s="53"/>
      <c r="S928" s="53"/>
      <c r="T928" s="53"/>
      <c r="U928" s="53"/>
      <c r="V928" s="53"/>
      <c r="W928" s="53"/>
      <c r="X928" s="53"/>
      <c r="Y928" s="53"/>
    </row>
    <row r="929" spans="1:25" ht="12.75" customHeight="1" x14ac:dyDescent="0.3">
      <c r="A929" s="53"/>
      <c r="B929" s="53"/>
      <c r="C929" s="53"/>
      <c r="D929" s="53"/>
      <c r="E929" s="53"/>
      <c r="F929" s="53"/>
      <c r="G929" s="53"/>
      <c r="H929" s="53"/>
      <c r="I929" s="53"/>
      <c r="J929" s="53"/>
      <c r="K929" s="53"/>
      <c r="L929" s="53"/>
      <c r="M929" s="53"/>
      <c r="N929" s="53"/>
      <c r="O929" s="53"/>
      <c r="P929" s="53"/>
      <c r="Q929" s="53"/>
      <c r="R929" s="53"/>
      <c r="S929" s="53"/>
      <c r="T929" s="53"/>
      <c r="U929" s="53"/>
      <c r="V929" s="53"/>
      <c r="W929" s="53"/>
      <c r="X929" s="53"/>
      <c r="Y929" s="53"/>
    </row>
    <row r="930" spans="1:25" ht="12.75" customHeight="1" x14ac:dyDescent="0.3">
      <c r="A930" s="53"/>
      <c r="B930" s="53"/>
      <c r="C930" s="53"/>
      <c r="D930" s="53"/>
      <c r="E930" s="53"/>
      <c r="F930" s="53"/>
      <c r="G930" s="53"/>
      <c r="H930" s="53"/>
      <c r="I930" s="53"/>
      <c r="J930" s="53"/>
      <c r="K930" s="53"/>
      <c r="L930" s="53"/>
      <c r="M930" s="53"/>
      <c r="N930" s="53"/>
      <c r="O930" s="53"/>
      <c r="P930" s="53"/>
      <c r="Q930" s="53"/>
      <c r="R930" s="53"/>
      <c r="S930" s="53"/>
      <c r="T930" s="53"/>
      <c r="U930" s="53"/>
      <c r="V930" s="53"/>
      <c r="W930" s="53"/>
      <c r="X930" s="53"/>
      <c r="Y930" s="53"/>
    </row>
    <row r="931" spans="1:25" ht="12.75" customHeight="1" x14ac:dyDescent="0.3">
      <c r="A931" s="53"/>
      <c r="B931" s="53"/>
      <c r="C931" s="53"/>
      <c r="D931" s="53"/>
      <c r="E931" s="53"/>
      <c r="F931" s="53"/>
      <c r="G931" s="53"/>
      <c r="H931" s="53"/>
      <c r="I931" s="53"/>
      <c r="J931" s="53"/>
      <c r="K931" s="53"/>
      <c r="L931" s="53"/>
      <c r="M931" s="53"/>
      <c r="N931" s="53"/>
      <c r="O931" s="53"/>
      <c r="P931" s="53"/>
      <c r="Q931" s="53"/>
      <c r="R931" s="53"/>
      <c r="S931" s="53"/>
      <c r="T931" s="53"/>
      <c r="U931" s="53"/>
      <c r="V931" s="53"/>
      <c r="W931" s="53"/>
      <c r="X931" s="53"/>
      <c r="Y931" s="53"/>
    </row>
    <row r="932" spans="1:25" ht="12.75" customHeight="1" x14ac:dyDescent="0.3">
      <c r="A932" s="53"/>
      <c r="B932" s="53"/>
      <c r="C932" s="53"/>
      <c r="D932" s="53"/>
      <c r="E932" s="53"/>
      <c r="F932" s="53"/>
      <c r="G932" s="53"/>
      <c r="H932" s="53"/>
      <c r="I932" s="53"/>
      <c r="J932" s="53"/>
      <c r="K932" s="53"/>
      <c r="L932" s="53"/>
      <c r="M932" s="53"/>
      <c r="N932" s="53"/>
      <c r="O932" s="53"/>
      <c r="P932" s="53"/>
      <c r="Q932" s="53"/>
      <c r="R932" s="53"/>
      <c r="S932" s="53"/>
      <c r="T932" s="53"/>
      <c r="U932" s="53"/>
      <c r="V932" s="53"/>
      <c r="W932" s="53"/>
      <c r="X932" s="53"/>
      <c r="Y932" s="53"/>
    </row>
    <row r="933" spans="1:25" ht="12.75" customHeight="1" x14ac:dyDescent="0.3">
      <c r="A933" s="53"/>
      <c r="B933" s="53"/>
      <c r="C933" s="53"/>
      <c r="D933" s="53"/>
      <c r="E933" s="53"/>
      <c r="F933" s="53"/>
      <c r="G933" s="53"/>
      <c r="H933" s="53"/>
      <c r="I933" s="53"/>
      <c r="J933" s="53"/>
      <c r="K933" s="53"/>
      <c r="L933" s="53"/>
      <c r="M933" s="53"/>
      <c r="N933" s="53"/>
      <c r="O933" s="53"/>
      <c r="P933" s="53"/>
      <c r="Q933" s="53"/>
      <c r="R933" s="53"/>
      <c r="S933" s="53"/>
      <c r="T933" s="53"/>
      <c r="U933" s="53"/>
      <c r="V933" s="53"/>
      <c r="W933" s="53"/>
      <c r="X933" s="53"/>
      <c r="Y933" s="53"/>
    </row>
    <row r="934" spans="1:25" ht="12.75" customHeight="1" x14ac:dyDescent="0.3">
      <c r="A934" s="53"/>
      <c r="B934" s="53"/>
      <c r="C934" s="53"/>
      <c r="D934" s="53"/>
      <c r="E934" s="53"/>
      <c r="F934" s="53"/>
      <c r="G934" s="53"/>
      <c r="H934" s="53"/>
      <c r="I934" s="53"/>
      <c r="J934" s="53"/>
      <c r="K934" s="53"/>
      <c r="L934" s="53"/>
      <c r="M934" s="53"/>
      <c r="N934" s="53"/>
      <c r="O934" s="53"/>
      <c r="P934" s="53"/>
      <c r="Q934" s="53"/>
      <c r="R934" s="53"/>
      <c r="S934" s="53"/>
      <c r="T934" s="53"/>
      <c r="U934" s="53"/>
      <c r="V934" s="53"/>
      <c r="W934" s="53"/>
      <c r="X934" s="53"/>
      <c r="Y934" s="53"/>
    </row>
    <row r="935" spans="1:25" ht="12.75" customHeight="1" x14ac:dyDescent="0.3">
      <c r="A935" s="53"/>
      <c r="B935" s="53"/>
      <c r="C935" s="53"/>
      <c r="D935" s="53"/>
      <c r="E935" s="53"/>
      <c r="F935" s="53"/>
      <c r="G935" s="53"/>
      <c r="H935" s="53"/>
      <c r="I935" s="53"/>
      <c r="J935" s="53"/>
      <c r="K935" s="53"/>
      <c r="L935" s="53"/>
      <c r="M935" s="53"/>
      <c r="N935" s="53"/>
      <c r="O935" s="53"/>
      <c r="P935" s="53"/>
      <c r="Q935" s="53"/>
      <c r="R935" s="53"/>
      <c r="S935" s="53"/>
      <c r="T935" s="53"/>
      <c r="U935" s="53"/>
      <c r="V935" s="53"/>
      <c r="W935" s="53"/>
      <c r="X935" s="53"/>
      <c r="Y935" s="53"/>
    </row>
    <row r="936" spans="1:25" ht="12.75" customHeight="1" x14ac:dyDescent="0.3">
      <c r="A936" s="53"/>
      <c r="B936" s="53"/>
      <c r="C936" s="53"/>
      <c r="D936" s="53"/>
      <c r="E936" s="53"/>
      <c r="F936" s="53"/>
      <c r="G936" s="53"/>
      <c r="H936" s="53"/>
      <c r="I936" s="53"/>
      <c r="J936" s="53"/>
      <c r="K936" s="53"/>
      <c r="L936" s="53"/>
      <c r="M936" s="53"/>
      <c r="N936" s="53"/>
      <c r="O936" s="53"/>
      <c r="P936" s="53"/>
      <c r="Q936" s="53"/>
      <c r="R936" s="53"/>
      <c r="S936" s="53"/>
      <c r="T936" s="53"/>
      <c r="U936" s="53"/>
      <c r="V936" s="53"/>
      <c r="W936" s="53"/>
      <c r="X936" s="53"/>
      <c r="Y936" s="53"/>
    </row>
    <row r="937" spans="1:25" ht="12.75" customHeight="1" x14ac:dyDescent="0.3">
      <c r="A937" s="53"/>
      <c r="B937" s="53"/>
      <c r="C937" s="53"/>
      <c r="D937" s="53"/>
      <c r="E937" s="53"/>
      <c r="F937" s="53"/>
      <c r="G937" s="53"/>
      <c r="H937" s="53"/>
      <c r="I937" s="53"/>
      <c r="J937" s="53"/>
      <c r="K937" s="53"/>
      <c r="L937" s="53"/>
      <c r="M937" s="53"/>
      <c r="N937" s="53"/>
      <c r="O937" s="53"/>
      <c r="P937" s="53"/>
      <c r="Q937" s="53"/>
      <c r="R937" s="53"/>
      <c r="S937" s="53"/>
      <c r="T937" s="53"/>
      <c r="U937" s="53"/>
      <c r="V937" s="53"/>
      <c r="W937" s="53"/>
      <c r="X937" s="53"/>
      <c r="Y937" s="53"/>
    </row>
    <row r="938" spans="1:25" ht="12.75" customHeight="1" x14ac:dyDescent="0.3">
      <c r="A938" s="53"/>
      <c r="B938" s="53"/>
      <c r="C938" s="53"/>
      <c r="D938" s="53"/>
      <c r="E938" s="53"/>
      <c r="F938" s="53"/>
      <c r="G938" s="53"/>
      <c r="H938" s="53"/>
      <c r="I938" s="53"/>
      <c r="J938" s="53"/>
      <c r="K938" s="53"/>
      <c r="L938" s="53"/>
      <c r="M938" s="53"/>
      <c r="N938" s="53"/>
      <c r="O938" s="53"/>
      <c r="P938" s="53"/>
      <c r="Q938" s="53"/>
      <c r="R938" s="53"/>
      <c r="S938" s="53"/>
      <c r="T938" s="53"/>
      <c r="U938" s="53"/>
      <c r="V938" s="53"/>
      <c r="W938" s="53"/>
      <c r="X938" s="53"/>
      <c r="Y938" s="53"/>
    </row>
    <row r="939" spans="1:25" ht="12.75" customHeight="1" x14ac:dyDescent="0.3">
      <c r="A939" s="53"/>
      <c r="B939" s="53"/>
      <c r="C939" s="53"/>
      <c r="D939" s="53"/>
      <c r="E939" s="53"/>
      <c r="F939" s="53"/>
      <c r="G939" s="53"/>
      <c r="H939" s="53"/>
      <c r="I939" s="53"/>
      <c r="J939" s="53"/>
      <c r="K939" s="53"/>
      <c r="L939" s="53"/>
      <c r="M939" s="53"/>
      <c r="N939" s="53"/>
      <c r="O939" s="53"/>
      <c r="P939" s="53"/>
      <c r="Q939" s="53"/>
      <c r="R939" s="53"/>
      <c r="S939" s="53"/>
      <c r="T939" s="53"/>
      <c r="U939" s="53"/>
      <c r="V939" s="53"/>
      <c r="W939" s="53"/>
      <c r="X939" s="53"/>
      <c r="Y939" s="53"/>
    </row>
    <row r="940" spans="1:25" ht="12.75" customHeight="1" x14ac:dyDescent="0.3">
      <c r="A940" s="53"/>
      <c r="B940" s="53"/>
      <c r="C940" s="53"/>
      <c r="D940" s="53"/>
      <c r="E940" s="53"/>
      <c r="F940" s="53"/>
      <c r="G940" s="53"/>
      <c r="H940" s="53"/>
      <c r="I940" s="53"/>
      <c r="J940" s="53"/>
      <c r="K940" s="53"/>
      <c r="L940" s="53"/>
      <c r="M940" s="53"/>
      <c r="N940" s="53"/>
      <c r="O940" s="53"/>
      <c r="P940" s="53"/>
      <c r="Q940" s="53"/>
      <c r="R940" s="53"/>
      <c r="S940" s="53"/>
      <c r="T940" s="53"/>
      <c r="U940" s="53"/>
      <c r="V940" s="53"/>
      <c r="W940" s="53"/>
      <c r="X940" s="53"/>
      <c r="Y940" s="53"/>
    </row>
    <row r="941" spans="1:25" ht="12.75" customHeight="1" x14ac:dyDescent="0.3">
      <c r="A941" s="53"/>
      <c r="B941" s="53"/>
      <c r="C941" s="53"/>
      <c r="D941" s="53"/>
      <c r="E941" s="53"/>
      <c r="F941" s="53"/>
      <c r="G941" s="53"/>
      <c r="H941" s="53"/>
      <c r="I941" s="53"/>
      <c r="J941" s="53"/>
      <c r="K941" s="53"/>
      <c r="L941" s="53"/>
      <c r="M941" s="53"/>
      <c r="N941" s="53"/>
      <c r="O941" s="53"/>
      <c r="P941" s="53"/>
      <c r="Q941" s="53"/>
      <c r="R941" s="53"/>
      <c r="S941" s="53"/>
      <c r="T941" s="53"/>
      <c r="U941" s="53"/>
      <c r="V941" s="53"/>
      <c r="W941" s="53"/>
      <c r="X941" s="53"/>
      <c r="Y941" s="53"/>
    </row>
    <row r="942" spans="1:25" ht="12.75" customHeight="1" x14ac:dyDescent="0.3">
      <c r="A942" s="53"/>
      <c r="B942" s="53"/>
      <c r="C942" s="53"/>
      <c r="D942" s="53"/>
      <c r="E942" s="53"/>
      <c r="F942" s="53"/>
      <c r="G942" s="53"/>
      <c r="H942" s="53"/>
      <c r="I942" s="53"/>
      <c r="J942" s="53"/>
      <c r="K942" s="53"/>
      <c r="L942" s="53"/>
      <c r="M942" s="53"/>
      <c r="N942" s="53"/>
      <c r="O942" s="53"/>
      <c r="P942" s="53"/>
      <c r="Q942" s="53"/>
      <c r="R942" s="53"/>
      <c r="S942" s="53"/>
      <c r="T942" s="53"/>
      <c r="U942" s="53"/>
      <c r="V942" s="53"/>
      <c r="W942" s="53"/>
      <c r="X942" s="53"/>
      <c r="Y942" s="53"/>
    </row>
    <row r="943" spans="1:25" ht="12.75" customHeight="1" x14ac:dyDescent="0.3">
      <c r="A943" s="53"/>
      <c r="B943" s="53"/>
      <c r="C943" s="53"/>
      <c r="D943" s="53"/>
      <c r="E943" s="53"/>
      <c r="F943" s="53"/>
      <c r="G943" s="53"/>
      <c r="H943" s="53"/>
      <c r="I943" s="53"/>
      <c r="J943" s="53"/>
      <c r="K943" s="53"/>
      <c r="L943" s="53"/>
      <c r="M943" s="53"/>
      <c r="N943" s="53"/>
      <c r="O943" s="53"/>
      <c r="P943" s="53"/>
      <c r="Q943" s="53"/>
      <c r="R943" s="53"/>
      <c r="S943" s="53"/>
      <c r="T943" s="53"/>
      <c r="U943" s="53"/>
      <c r="V943" s="53"/>
      <c r="W943" s="53"/>
      <c r="X943" s="53"/>
      <c r="Y943" s="53"/>
    </row>
    <row r="944" spans="1:25" ht="12.75" customHeight="1" x14ac:dyDescent="0.3">
      <c r="A944" s="53"/>
      <c r="B944" s="53"/>
      <c r="C944" s="53"/>
      <c r="D944" s="53"/>
      <c r="E944" s="53"/>
      <c r="F944" s="53"/>
      <c r="G944" s="53"/>
      <c r="H944" s="53"/>
      <c r="I944" s="53"/>
      <c r="J944" s="53"/>
      <c r="K944" s="53"/>
      <c r="L944" s="53"/>
      <c r="M944" s="53"/>
      <c r="N944" s="53"/>
      <c r="O944" s="53"/>
      <c r="P944" s="53"/>
      <c r="Q944" s="53"/>
      <c r="R944" s="53"/>
      <c r="S944" s="53"/>
      <c r="T944" s="53"/>
      <c r="U944" s="53"/>
      <c r="V944" s="53"/>
      <c r="W944" s="53"/>
      <c r="X944" s="53"/>
      <c r="Y944" s="53"/>
    </row>
    <row r="945" spans="1:25" ht="12.75" customHeight="1" x14ac:dyDescent="0.3">
      <c r="A945" s="53"/>
      <c r="B945" s="53"/>
      <c r="C945" s="53"/>
      <c r="D945" s="53"/>
      <c r="E945" s="53"/>
      <c r="F945" s="53"/>
      <c r="G945" s="53"/>
      <c r="H945" s="53"/>
      <c r="I945" s="53"/>
      <c r="J945" s="53"/>
      <c r="K945" s="53"/>
      <c r="L945" s="53"/>
      <c r="M945" s="53"/>
      <c r="N945" s="53"/>
      <c r="O945" s="53"/>
      <c r="P945" s="53"/>
      <c r="Q945" s="53"/>
      <c r="R945" s="53"/>
      <c r="S945" s="53"/>
      <c r="T945" s="53"/>
      <c r="U945" s="53"/>
      <c r="V945" s="53"/>
      <c r="W945" s="53"/>
      <c r="X945" s="53"/>
      <c r="Y945" s="53"/>
    </row>
    <row r="946" spans="1:25" ht="12.75" customHeight="1" x14ac:dyDescent="0.3">
      <c r="A946" s="53"/>
      <c r="B946" s="53"/>
      <c r="C946" s="53"/>
      <c r="D946" s="53"/>
      <c r="E946" s="53"/>
      <c r="F946" s="53"/>
      <c r="G946" s="53"/>
      <c r="H946" s="53"/>
      <c r="I946" s="53"/>
      <c r="J946" s="53"/>
      <c r="K946" s="53"/>
      <c r="L946" s="53"/>
      <c r="M946" s="53"/>
      <c r="N946" s="53"/>
      <c r="O946" s="53"/>
      <c r="P946" s="53"/>
      <c r="Q946" s="53"/>
      <c r="R946" s="53"/>
      <c r="S946" s="53"/>
      <c r="T946" s="53"/>
      <c r="U946" s="53"/>
      <c r="V946" s="53"/>
      <c r="W946" s="53"/>
      <c r="X946" s="53"/>
      <c r="Y946" s="53"/>
    </row>
    <row r="947" spans="1:25" ht="12.75" customHeight="1" x14ac:dyDescent="0.3">
      <c r="A947" s="53"/>
      <c r="B947" s="53"/>
      <c r="C947" s="53"/>
      <c r="D947" s="53"/>
      <c r="E947" s="53"/>
      <c r="F947" s="53"/>
      <c r="G947" s="53"/>
      <c r="H947" s="53"/>
      <c r="I947" s="53"/>
      <c r="J947" s="53"/>
      <c r="K947" s="53"/>
      <c r="L947" s="53"/>
      <c r="M947" s="53"/>
      <c r="N947" s="53"/>
      <c r="O947" s="53"/>
      <c r="P947" s="53"/>
      <c r="Q947" s="53"/>
      <c r="R947" s="53"/>
      <c r="S947" s="53"/>
      <c r="T947" s="53"/>
      <c r="U947" s="53"/>
      <c r="V947" s="53"/>
      <c r="W947" s="53"/>
      <c r="X947" s="53"/>
      <c r="Y947" s="53"/>
    </row>
    <row r="948" spans="1:25" ht="12.75" customHeight="1" x14ac:dyDescent="0.3">
      <c r="A948" s="53"/>
      <c r="B948" s="53"/>
      <c r="C948" s="53"/>
      <c r="D948" s="53"/>
      <c r="E948" s="53"/>
      <c r="F948" s="53"/>
      <c r="G948" s="53"/>
      <c r="H948" s="53"/>
      <c r="I948" s="53"/>
      <c r="J948" s="53"/>
      <c r="K948" s="53"/>
      <c r="L948" s="53"/>
      <c r="M948" s="53"/>
      <c r="N948" s="53"/>
      <c r="O948" s="53"/>
      <c r="P948" s="53"/>
      <c r="Q948" s="53"/>
      <c r="R948" s="53"/>
      <c r="S948" s="53"/>
      <c r="T948" s="53"/>
      <c r="U948" s="53"/>
      <c r="V948" s="53"/>
      <c r="W948" s="53"/>
      <c r="X948" s="53"/>
      <c r="Y948" s="53"/>
    </row>
    <row r="949" spans="1:25" ht="12.75" customHeight="1" x14ac:dyDescent="0.3">
      <c r="A949" s="53"/>
      <c r="B949" s="53"/>
      <c r="C949" s="53"/>
      <c r="D949" s="53"/>
      <c r="E949" s="53"/>
      <c r="F949" s="53"/>
      <c r="G949" s="53"/>
      <c r="H949" s="53"/>
      <c r="I949" s="53"/>
      <c r="J949" s="53"/>
      <c r="K949" s="53"/>
      <c r="L949" s="53"/>
      <c r="M949" s="53"/>
      <c r="N949" s="53"/>
      <c r="O949" s="53"/>
      <c r="P949" s="53"/>
      <c r="Q949" s="53"/>
      <c r="R949" s="53"/>
      <c r="S949" s="53"/>
      <c r="T949" s="53"/>
      <c r="U949" s="53"/>
      <c r="V949" s="53"/>
      <c r="W949" s="53"/>
      <c r="X949" s="53"/>
      <c r="Y949" s="53"/>
    </row>
    <row r="950" spans="1:25" ht="12.75" customHeight="1" x14ac:dyDescent="0.3">
      <c r="A950" s="53"/>
      <c r="B950" s="53"/>
      <c r="C950" s="53"/>
      <c r="D950" s="53"/>
      <c r="E950" s="53"/>
      <c r="F950" s="53"/>
      <c r="G950" s="53"/>
      <c r="H950" s="53"/>
      <c r="I950" s="53"/>
      <c r="J950" s="53"/>
      <c r="K950" s="53"/>
      <c r="L950" s="53"/>
      <c r="M950" s="53"/>
      <c r="N950" s="53"/>
      <c r="O950" s="53"/>
      <c r="P950" s="53"/>
      <c r="Q950" s="53"/>
      <c r="R950" s="53"/>
      <c r="S950" s="53"/>
      <c r="T950" s="53"/>
      <c r="U950" s="53"/>
      <c r="V950" s="53"/>
      <c r="W950" s="53"/>
      <c r="X950" s="53"/>
      <c r="Y950" s="53"/>
    </row>
    <row r="951" spans="1:25" ht="12.75" customHeight="1" x14ac:dyDescent="0.3">
      <c r="A951" s="53"/>
      <c r="B951" s="53"/>
      <c r="C951" s="53"/>
      <c r="D951" s="53"/>
      <c r="E951" s="53"/>
      <c r="F951" s="53"/>
      <c r="G951" s="53"/>
      <c r="H951" s="53"/>
      <c r="I951" s="53"/>
      <c r="J951" s="53"/>
      <c r="K951" s="53"/>
      <c r="L951" s="53"/>
      <c r="M951" s="53"/>
      <c r="N951" s="53"/>
      <c r="O951" s="53"/>
      <c r="P951" s="53"/>
      <c r="Q951" s="53"/>
      <c r="R951" s="53"/>
      <c r="S951" s="53"/>
      <c r="T951" s="53"/>
      <c r="U951" s="53"/>
      <c r="V951" s="53"/>
      <c r="W951" s="53"/>
      <c r="X951" s="53"/>
      <c r="Y951" s="53"/>
    </row>
    <row r="952" spans="1:25" ht="12.75" customHeight="1" x14ac:dyDescent="0.3">
      <c r="A952" s="53"/>
      <c r="B952" s="53"/>
      <c r="C952" s="53"/>
      <c r="D952" s="53"/>
      <c r="E952" s="53"/>
      <c r="F952" s="53"/>
      <c r="G952" s="53"/>
      <c r="H952" s="53"/>
      <c r="I952" s="53"/>
      <c r="J952" s="53"/>
      <c r="K952" s="53"/>
      <c r="L952" s="53"/>
      <c r="M952" s="53"/>
      <c r="N952" s="53"/>
      <c r="O952" s="53"/>
      <c r="P952" s="53"/>
      <c r="Q952" s="53"/>
      <c r="R952" s="53"/>
      <c r="S952" s="53"/>
      <c r="T952" s="53"/>
      <c r="U952" s="53"/>
      <c r="V952" s="53"/>
      <c r="W952" s="53"/>
      <c r="X952" s="53"/>
      <c r="Y952" s="53"/>
    </row>
    <row r="953" spans="1:25" ht="12.75" customHeight="1" x14ac:dyDescent="0.3">
      <c r="A953" s="53"/>
      <c r="B953" s="53"/>
      <c r="C953" s="53"/>
      <c r="D953" s="53"/>
      <c r="E953" s="53"/>
      <c r="F953" s="53"/>
      <c r="G953" s="53"/>
      <c r="H953" s="53"/>
      <c r="I953" s="53"/>
      <c r="J953" s="53"/>
      <c r="K953" s="53"/>
      <c r="L953" s="53"/>
      <c r="M953" s="53"/>
      <c r="N953" s="53"/>
      <c r="O953" s="53"/>
      <c r="P953" s="53"/>
      <c r="Q953" s="53"/>
      <c r="R953" s="53"/>
      <c r="S953" s="53"/>
      <c r="T953" s="53"/>
      <c r="U953" s="53"/>
      <c r="V953" s="53"/>
      <c r="W953" s="53"/>
      <c r="X953" s="53"/>
      <c r="Y953" s="53"/>
    </row>
    <row r="954" spans="1:25" ht="12.75" customHeight="1" x14ac:dyDescent="0.3">
      <c r="A954" s="53"/>
      <c r="B954" s="53"/>
      <c r="C954" s="53"/>
      <c r="D954" s="53"/>
      <c r="E954" s="53"/>
      <c r="F954" s="53"/>
      <c r="G954" s="53"/>
      <c r="H954" s="53"/>
      <c r="I954" s="53"/>
      <c r="J954" s="53"/>
      <c r="K954" s="53"/>
      <c r="L954" s="53"/>
      <c r="M954" s="53"/>
      <c r="N954" s="53"/>
      <c r="O954" s="53"/>
      <c r="P954" s="53"/>
      <c r="Q954" s="53"/>
      <c r="R954" s="53"/>
      <c r="S954" s="53"/>
      <c r="T954" s="53"/>
      <c r="U954" s="53"/>
      <c r="V954" s="53"/>
      <c r="W954" s="53"/>
      <c r="X954" s="53"/>
      <c r="Y954" s="53"/>
    </row>
    <row r="955" spans="1:25" ht="12.75" customHeight="1" x14ac:dyDescent="0.3">
      <c r="A955" s="53"/>
      <c r="B955" s="53"/>
      <c r="C955" s="53"/>
      <c r="D955" s="53"/>
      <c r="E955" s="53"/>
      <c r="F955" s="53"/>
      <c r="G955" s="53"/>
      <c r="H955" s="53"/>
      <c r="I955" s="53"/>
      <c r="J955" s="53"/>
      <c r="K955" s="53"/>
      <c r="L955" s="53"/>
      <c r="M955" s="53"/>
      <c r="N955" s="53"/>
      <c r="O955" s="53"/>
      <c r="P955" s="53"/>
      <c r="Q955" s="53"/>
      <c r="R955" s="53"/>
      <c r="S955" s="53"/>
      <c r="T955" s="53"/>
      <c r="U955" s="53"/>
      <c r="V955" s="53"/>
      <c r="W955" s="53"/>
      <c r="X955" s="53"/>
      <c r="Y955" s="53"/>
    </row>
    <row r="956" spans="1:25" ht="12.75" customHeight="1" x14ac:dyDescent="0.3">
      <c r="A956" s="53"/>
      <c r="B956" s="53"/>
      <c r="C956" s="53"/>
      <c r="D956" s="53"/>
      <c r="E956" s="53"/>
      <c r="F956" s="53"/>
      <c r="G956" s="53"/>
      <c r="H956" s="53"/>
      <c r="I956" s="53"/>
      <c r="J956" s="53"/>
      <c r="K956" s="53"/>
      <c r="L956" s="53"/>
      <c r="M956" s="53"/>
      <c r="N956" s="53"/>
      <c r="O956" s="53"/>
      <c r="P956" s="53"/>
      <c r="Q956" s="53"/>
      <c r="R956" s="53"/>
      <c r="S956" s="53"/>
      <c r="T956" s="53"/>
      <c r="U956" s="53"/>
      <c r="V956" s="53"/>
      <c r="W956" s="53"/>
      <c r="X956" s="53"/>
      <c r="Y956" s="53"/>
    </row>
    <row r="957" spans="1:25" ht="12.75" customHeight="1" x14ac:dyDescent="0.3">
      <c r="A957" s="53"/>
      <c r="B957" s="53"/>
      <c r="C957" s="53"/>
      <c r="D957" s="53"/>
      <c r="E957" s="53"/>
      <c r="F957" s="53"/>
      <c r="G957" s="53"/>
      <c r="H957" s="53"/>
      <c r="I957" s="53"/>
      <c r="J957" s="53"/>
      <c r="K957" s="53"/>
      <c r="L957" s="53"/>
      <c r="M957" s="53"/>
      <c r="N957" s="53"/>
      <c r="O957" s="53"/>
      <c r="P957" s="53"/>
      <c r="Q957" s="53"/>
      <c r="R957" s="53"/>
      <c r="S957" s="53"/>
      <c r="T957" s="53"/>
      <c r="U957" s="53"/>
      <c r="V957" s="53"/>
      <c r="W957" s="53"/>
      <c r="X957" s="53"/>
      <c r="Y957" s="53"/>
    </row>
    <row r="958" spans="1:25" ht="12.75" customHeight="1" x14ac:dyDescent="0.3">
      <c r="A958" s="53"/>
      <c r="B958" s="53"/>
      <c r="C958" s="53"/>
      <c r="D958" s="53"/>
      <c r="E958" s="53"/>
      <c r="F958" s="53"/>
      <c r="G958" s="53"/>
      <c r="H958" s="53"/>
      <c r="I958" s="53"/>
      <c r="J958" s="53"/>
      <c r="K958" s="53"/>
      <c r="L958" s="53"/>
      <c r="M958" s="53"/>
      <c r="N958" s="53"/>
      <c r="O958" s="53"/>
      <c r="P958" s="53"/>
      <c r="Q958" s="53"/>
      <c r="R958" s="53"/>
      <c r="S958" s="53"/>
      <c r="T958" s="53"/>
      <c r="U958" s="53"/>
      <c r="V958" s="53"/>
      <c r="W958" s="53"/>
      <c r="X958" s="53"/>
      <c r="Y958" s="53"/>
    </row>
    <row r="959" spans="1:25" ht="12.75" customHeight="1" x14ac:dyDescent="0.3">
      <c r="A959" s="53"/>
      <c r="B959" s="53"/>
      <c r="C959" s="53"/>
      <c r="D959" s="53"/>
      <c r="E959" s="53"/>
      <c r="F959" s="53"/>
      <c r="G959" s="53"/>
      <c r="H959" s="53"/>
      <c r="I959" s="53"/>
      <c r="J959" s="53"/>
      <c r="K959" s="53"/>
      <c r="L959" s="53"/>
      <c r="M959" s="53"/>
      <c r="N959" s="53"/>
      <c r="O959" s="53"/>
      <c r="P959" s="53"/>
      <c r="Q959" s="53"/>
      <c r="R959" s="53"/>
      <c r="S959" s="53"/>
      <c r="T959" s="53"/>
      <c r="U959" s="53"/>
      <c r="V959" s="53"/>
      <c r="W959" s="53"/>
      <c r="X959" s="53"/>
      <c r="Y959" s="53"/>
    </row>
    <row r="960" spans="1:25" ht="12.75" customHeight="1" x14ac:dyDescent="0.3">
      <c r="A960" s="53"/>
      <c r="B960" s="53"/>
      <c r="C960" s="53"/>
      <c r="D960" s="53"/>
      <c r="E960" s="53"/>
      <c r="F960" s="53"/>
      <c r="G960" s="53"/>
      <c r="H960" s="53"/>
      <c r="I960" s="53"/>
      <c r="J960" s="53"/>
      <c r="K960" s="53"/>
      <c r="L960" s="53"/>
      <c r="M960" s="53"/>
      <c r="N960" s="53"/>
      <c r="O960" s="53"/>
      <c r="P960" s="53"/>
      <c r="Q960" s="53"/>
      <c r="R960" s="53"/>
      <c r="S960" s="53"/>
      <c r="T960" s="53"/>
      <c r="U960" s="53"/>
      <c r="V960" s="53"/>
      <c r="W960" s="53"/>
      <c r="X960" s="53"/>
      <c r="Y960" s="53"/>
    </row>
    <row r="961" spans="1:25" ht="12.75" customHeight="1" x14ac:dyDescent="0.3">
      <c r="A961" s="53"/>
      <c r="B961" s="53"/>
      <c r="C961" s="53"/>
      <c r="D961" s="53"/>
      <c r="E961" s="53"/>
      <c r="F961" s="53"/>
      <c r="G961" s="53"/>
      <c r="H961" s="53"/>
      <c r="I961" s="53"/>
      <c r="J961" s="53"/>
      <c r="K961" s="53"/>
      <c r="L961" s="53"/>
      <c r="M961" s="53"/>
      <c r="N961" s="53"/>
      <c r="O961" s="53"/>
      <c r="P961" s="53"/>
      <c r="Q961" s="53"/>
      <c r="R961" s="53"/>
      <c r="S961" s="53"/>
      <c r="T961" s="53"/>
      <c r="U961" s="53"/>
      <c r="V961" s="53"/>
      <c r="W961" s="53"/>
      <c r="X961" s="53"/>
      <c r="Y961" s="53"/>
    </row>
    <row r="962" spans="1:25" ht="12.75" customHeight="1" x14ac:dyDescent="0.3">
      <c r="A962" s="53"/>
      <c r="B962" s="53"/>
      <c r="C962" s="53"/>
      <c r="D962" s="53"/>
      <c r="E962" s="53"/>
      <c r="F962" s="53"/>
      <c r="G962" s="53"/>
      <c r="H962" s="53"/>
      <c r="I962" s="53"/>
      <c r="J962" s="53"/>
      <c r="K962" s="53"/>
      <c r="L962" s="53"/>
      <c r="M962" s="53"/>
      <c r="N962" s="53"/>
      <c r="O962" s="53"/>
      <c r="P962" s="53"/>
      <c r="Q962" s="53"/>
      <c r="R962" s="53"/>
      <c r="S962" s="53"/>
      <c r="T962" s="53"/>
      <c r="U962" s="53"/>
      <c r="V962" s="53"/>
      <c r="W962" s="53"/>
      <c r="X962" s="53"/>
      <c r="Y962" s="53"/>
    </row>
    <row r="963" spans="1:25" ht="12.75" customHeight="1" x14ac:dyDescent="0.3">
      <c r="A963" s="53"/>
      <c r="B963" s="53"/>
      <c r="C963" s="53"/>
      <c r="D963" s="53"/>
      <c r="E963" s="53"/>
      <c r="F963" s="53"/>
      <c r="G963" s="53"/>
      <c r="H963" s="53"/>
      <c r="I963" s="53"/>
      <c r="J963" s="53"/>
      <c r="K963" s="53"/>
      <c r="L963" s="53"/>
      <c r="M963" s="53"/>
      <c r="N963" s="53"/>
      <c r="O963" s="53"/>
      <c r="P963" s="53"/>
      <c r="Q963" s="53"/>
      <c r="R963" s="53"/>
      <c r="S963" s="53"/>
      <c r="T963" s="53"/>
      <c r="U963" s="53"/>
      <c r="V963" s="53"/>
      <c r="W963" s="53"/>
      <c r="X963" s="53"/>
      <c r="Y963" s="53"/>
    </row>
    <row r="964" spans="1:25" ht="12.75" customHeight="1" x14ac:dyDescent="0.3">
      <c r="A964" s="53"/>
      <c r="B964" s="53"/>
      <c r="C964" s="53"/>
      <c r="D964" s="53"/>
      <c r="E964" s="53"/>
      <c r="F964" s="53"/>
      <c r="G964" s="53"/>
      <c r="H964" s="53"/>
      <c r="I964" s="53"/>
      <c r="J964" s="53"/>
      <c r="K964" s="53"/>
      <c r="L964" s="53"/>
      <c r="M964" s="53"/>
      <c r="N964" s="53"/>
      <c r="O964" s="53"/>
      <c r="P964" s="53"/>
      <c r="Q964" s="53"/>
      <c r="R964" s="53"/>
      <c r="S964" s="53"/>
      <c r="T964" s="53"/>
      <c r="U964" s="53"/>
      <c r="V964" s="53"/>
      <c r="W964" s="53"/>
      <c r="X964" s="53"/>
      <c r="Y964" s="53"/>
    </row>
    <row r="965" spans="1:25" ht="12.75" customHeight="1" x14ac:dyDescent="0.3">
      <c r="A965" s="53"/>
      <c r="B965" s="53"/>
      <c r="C965" s="53"/>
      <c r="D965" s="53"/>
      <c r="E965" s="53"/>
      <c r="F965" s="53"/>
      <c r="G965" s="53"/>
      <c r="H965" s="53"/>
      <c r="I965" s="53"/>
      <c r="J965" s="53"/>
      <c r="K965" s="53"/>
      <c r="L965" s="53"/>
      <c r="M965" s="53"/>
      <c r="N965" s="53"/>
      <c r="O965" s="53"/>
      <c r="P965" s="53"/>
      <c r="Q965" s="53"/>
      <c r="R965" s="53"/>
      <c r="S965" s="53"/>
      <c r="T965" s="53"/>
      <c r="U965" s="53"/>
      <c r="V965" s="53"/>
      <c r="W965" s="53"/>
      <c r="X965" s="53"/>
      <c r="Y965" s="53"/>
    </row>
    <row r="966" spans="1:25" ht="12.75" customHeight="1" x14ac:dyDescent="0.3">
      <c r="A966" s="53"/>
      <c r="B966" s="53"/>
      <c r="C966" s="53"/>
      <c r="D966" s="53"/>
      <c r="E966" s="53"/>
      <c r="F966" s="53"/>
      <c r="G966" s="53"/>
      <c r="H966" s="53"/>
      <c r="I966" s="53"/>
      <c r="J966" s="53"/>
      <c r="K966" s="53"/>
      <c r="L966" s="53"/>
      <c r="M966" s="53"/>
      <c r="N966" s="53"/>
      <c r="O966" s="53"/>
      <c r="P966" s="53"/>
      <c r="Q966" s="53"/>
      <c r="R966" s="53"/>
      <c r="S966" s="53"/>
      <c r="T966" s="53"/>
      <c r="U966" s="53"/>
      <c r="V966" s="53"/>
      <c r="W966" s="53"/>
      <c r="X966" s="53"/>
      <c r="Y966" s="53"/>
    </row>
    <row r="967" spans="1:25" ht="12.75" customHeight="1" x14ac:dyDescent="0.3">
      <c r="A967" s="53"/>
      <c r="B967" s="53"/>
      <c r="C967" s="53"/>
      <c r="D967" s="53"/>
      <c r="E967" s="53"/>
      <c r="F967" s="53"/>
      <c r="G967" s="53"/>
      <c r="H967" s="53"/>
      <c r="I967" s="53"/>
      <c r="J967" s="53"/>
      <c r="K967" s="53"/>
      <c r="L967" s="53"/>
      <c r="M967" s="53"/>
      <c r="N967" s="53"/>
      <c r="O967" s="53"/>
      <c r="P967" s="53"/>
      <c r="Q967" s="53"/>
      <c r="R967" s="53"/>
      <c r="S967" s="53"/>
      <c r="T967" s="53"/>
      <c r="U967" s="53"/>
      <c r="V967" s="53"/>
      <c r="W967" s="53"/>
      <c r="X967" s="53"/>
      <c r="Y967" s="53"/>
    </row>
    <row r="968" spans="1:25" ht="12.75" customHeight="1" x14ac:dyDescent="0.3">
      <c r="A968" s="53"/>
      <c r="B968" s="53"/>
      <c r="C968" s="53"/>
      <c r="D968" s="53"/>
      <c r="E968" s="53"/>
      <c r="F968" s="53"/>
      <c r="G968" s="53"/>
      <c r="H968" s="53"/>
      <c r="I968" s="53"/>
      <c r="J968" s="53"/>
      <c r="K968" s="53"/>
      <c r="L968" s="53"/>
      <c r="M968" s="53"/>
      <c r="N968" s="53"/>
      <c r="O968" s="53"/>
      <c r="P968" s="53"/>
      <c r="Q968" s="53"/>
      <c r="R968" s="53"/>
      <c r="S968" s="53"/>
      <c r="T968" s="53"/>
      <c r="U968" s="53"/>
      <c r="V968" s="53"/>
      <c r="W968" s="53"/>
      <c r="X968" s="53"/>
      <c r="Y968" s="53"/>
    </row>
    <row r="969" spans="1:25" ht="12.75" customHeight="1" x14ac:dyDescent="0.3">
      <c r="A969" s="53"/>
      <c r="B969" s="53"/>
      <c r="C969" s="53"/>
      <c r="D969" s="53"/>
      <c r="E969" s="53"/>
      <c r="F969" s="53"/>
      <c r="G969" s="53"/>
      <c r="H969" s="53"/>
      <c r="I969" s="53"/>
      <c r="J969" s="53"/>
      <c r="K969" s="53"/>
      <c r="L969" s="53"/>
      <c r="M969" s="53"/>
      <c r="N969" s="53"/>
      <c r="O969" s="53"/>
      <c r="P969" s="53"/>
      <c r="Q969" s="53"/>
      <c r="R969" s="53"/>
      <c r="S969" s="53"/>
      <c r="T969" s="53"/>
      <c r="U969" s="53"/>
      <c r="V969" s="53"/>
      <c r="W969" s="53"/>
      <c r="X969" s="53"/>
      <c r="Y969" s="53"/>
    </row>
    <row r="970" spans="1:25" ht="12.75" customHeight="1" x14ac:dyDescent="0.3">
      <c r="A970" s="53"/>
      <c r="B970" s="53"/>
      <c r="C970" s="53"/>
      <c r="D970" s="53"/>
      <c r="E970" s="53"/>
      <c r="F970" s="53"/>
      <c r="G970" s="53"/>
      <c r="H970" s="53"/>
      <c r="I970" s="53"/>
      <c r="J970" s="53"/>
      <c r="K970" s="53"/>
      <c r="L970" s="53"/>
      <c r="M970" s="53"/>
      <c r="N970" s="53"/>
      <c r="O970" s="53"/>
      <c r="P970" s="53"/>
      <c r="Q970" s="53"/>
      <c r="R970" s="53"/>
      <c r="S970" s="53"/>
      <c r="T970" s="53"/>
      <c r="U970" s="53"/>
      <c r="V970" s="53"/>
      <c r="W970" s="53"/>
      <c r="X970" s="53"/>
      <c r="Y970" s="53"/>
    </row>
    <row r="971" spans="1:25" ht="12.75" customHeight="1" x14ac:dyDescent="0.3">
      <c r="A971" s="53"/>
      <c r="B971" s="53"/>
      <c r="C971" s="53"/>
      <c r="D971" s="53"/>
      <c r="E971" s="53"/>
      <c r="F971" s="53"/>
      <c r="G971" s="53"/>
      <c r="H971" s="53"/>
      <c r="I971" s="53"/>
      <c r="J971" s="53"/>
      <c r="K971" s="53"/>
      <c r="L971" s="53"/>
      <c r="M971" s="53"/>
      <c r="N971" s="53"/>
      <c r="O971" s="53"/>
      <c r="P971" s="53"/>
      <c r="Q971" s="53"/>
      <c r="R971" s="53"/>
      <c r="S971" s="53"/>
      <c r="T971" s="53"/>
      <c r="U971" s="53"/>
      <c r="V971" s="53"/>
      <c r="W971" s="53"/>
      <c r="X971" s="53"/>
      <c r="Y971" s="53"/>
    </row>
    <row r="972" spans="1:25" ht="12.75" customHeight="1" x14ac:dyDescent="0.3">
      <c r="A972" s="53"/>
      <c r="B972" s="53"/>
      <c r="C972" s="53"/>
      <c r="D972" s="53"/>
      <c r="E972" s="53"/>
      <c r="F972" s="53"/>
      <c r="G972" s="53"/>
      <c r="H972" s="53"/>
      <c r="I972" s="53"/>
      <c r="J972" s="53"/>
      <c r="K972" s="53"/>
      <c r="L972" s="53"/>
      <c r="M972" s="53"/>
      <c r="N972" s="53"/>
      <c r="O972" s="53"/>
      <c r="P972" s="53"/>
      <c r="Q972" s="53"/>
      <c r="R972" s="53"/>
      <c r="S972" s="53"/>
      <c r="T972" s="53"/>
      <c r="U972" s="53"/>
      <c r="V972" s="53"/>
      <c r="W972" s="53"/>
      <c r="X972" s="53"/>
      <c r="Y972" s="53"/>
    </row>
    <row r="973" spans="1:25" ht="12.75" customHeight="1" x14ac:dyDescent="0.3">
      <c r="A973" s="53"/>
      <c r="B973" s="53"/>
      <c r="C973" s="53"/>
      <c r="D973" s="53"/>
      <c r="E973" s="53"/>
      <c r="F973" s="53"/>
      <c r="G973" s="53"/>
      <c r="H973" s="53"/>
      <c r="I973" s="53"/>
      <c r="J973" s="53"/>
      <c r="K973" s="53"/>
      <c r="L973" s="53"/>
      <c r="M973" s="53"/>
      <c r="N973" s="53"/>
      <c r="O973" s="53"/>
      <c r="P973" s="53"/>
      <c r="Q973" s="53"/>
      <c r="R973" s="53"/>
      <c r="S973" s="53"/>
      <c r="T973" s="53"/>
      <c r="U973" s="53"/>
      <c r="V973" s="53"/>
      <c r="W973" s="53"/>
      <c r="X973" s="53"/>
      <c r="Y973" s="53"/>
    </row>
    <row r="974" spans="1:25" ht="12.75" customHeight="1" x14ac:dyDescent="0.3">
      <c r="A974" s="53"/>
      <c r="B974" s="53"/>
      <c r="C974" s="53"/>
      <c r="D974" s="53"/>
      <c r="E974" s="53"/>
      <c r="F974" s="53"/>
      <c r="G974" s="53"/>
      <c r="H974" s="53"/>
      <c r="I974" s="53"/>
      <c r="J974" s="53"/>
      <c r="K974" s="53"/>
      <c r="L974" s="53"/>
      <c r="M974" s="53"/>
      <c r="N974" s="53"/>
      <c r="O974" s="53"/>
      <c r="P974" s="53"/>
      <c r="Q974" s="53"/>
      <c r="R974" s="53"/>
      <c r="S974" s="53"/>
      <c r="T974" s="53"/>
      <c r="U974" s="53"/>
      <c r="V974" s="53"/>
      <c r="W974" s="53"/>
      <c r="X974" s="53"/>
      <c r="Y974" s="53"/>
    </row>
    <row r="975" spans="1:25" ht="12.75" customHeight="1" x14ac:dyDescent="0.3">
      <c r="A975" s="53"/>
      <c r="B975" s="53"/>
      <c r="C975" s="53"/>
      <c r="D975" s="53"/>
      <c r="E975" s="53"/>
      <c r="F975" s="53"/>
      <c r="G975" s="53"/>
      <c r="H975" s="53"/>
      <c r="I975" s="53"/>
      <c r="J975" s="53"/>
      <c r="K975" s="53"/>
      <c r="L975" s="53"/>
      <c r="M975" s="53"/>
      <c r="N975" s="53"/>
      <c r="O975" s="53"/>
      <c r="P975" s="53"/>
      <c r="Q975" s="53"/>
      <c r="R975" s="53"/>
      <c r="S975" s="53"/>
      <c r="T975" s="53"/>
      <c r="U975" s="53"/>
      <c r="V975" s="53"/>
      <c r="W975" s="53"/>
      <c r="X975" s="53"/>
      <c r="Y975" s="53"/>
    </row>
    <row r="976" spans="1:25" ht="12.75" customHeight="1" x14ac:dyDescent="0.3">
      <c r="A976" s="53"/>
      <c r="B976" s="53"/>
      <c r="C976" s="53"/>
      <c r="D976" s="53"/>
      <c r="E976" s="53"/>
      <c r="F976" s="53"/>
      <c r="G976" s="53"/>
      <c r="H976" s="53"/>
      <c r="I976" s="53"/>
      <c r="J976" s="53"/>
      <c r="K976" s="53"/>
      <c r="L976" s="53"/>
      <c r="M976" s="53"/>
      <c r="N976" s="53"/>
      <c r="O976" s="53"/>
      <c r="P976" s="53"/>
      <c r="Q976" s="53"/>
      <c r="R976" s="53"/>
      <c r="S976" s="53"/>
      <c r="T976" s="53"/>
      <c r="U976" s="53"/>
      <c r="V976" s="53"/>
      <c r="W976" s="53"/>
      <c r="X976" s="53"/>
      <c r="Y976" s="53"/>
    </row>
    <row r="977" spans="1:25" ht="12.75" customHeight="1" x14ac:dyDescent="0.3">
      <c r="A977" s="53"/>
      <c r="B977" s="53"/>
      <c r="C977" s="53"/>
      <c r="D977" s="53"/>
      <c r="E977" s="53"/>
      <c r="F977" s="53"/>
      <c r="G977" s="53"/>
      <c r="H977" s="53"/>
      <c r="I977" s="53"/>
      <c r="J977" s="53"/>
      <c r="K977" s="53"/>
      <c r="L977" s="53"/>
      <c r="M977" s="53"/>
      <c r="N977" s="53"/>
      <c r="O977" s="53"/>
      <c r="P977" s="53"/>
      <c r="Q977" s="53"/>
      <c r="R977" s="53"/>
      <c r="S977" s="53"/>
      <c r="T977" s="53"/>
      <c r="U977" s="53"/>
      <c r="V977" s="53"/>
      <c r="W977" s="53"/>
      <c r="X977" s="53"/>
      <c r="Y977" s="53"/>
    </row>
    <row r="978" spans="1:25" ht="12.75" customHeight="1" x14ac:dyDescent="0.3">
      <c r="A978" s="53"/>
      <c r="B978" s="53"/>
      <c r="C978" s="53"/>
      <c r="D978" s="53"/>
      <c r="E978" s="53"/>
      <c r="F978" s="53"/>
      <c r="G978" s="53"/>
      <c r="H978" s="53"/>
      <c r="I978" s="53"/>
      <c r="J978" s="53"/>
      <c r="K978" s="53"/>
      <c r="L978" s="53"/>
      <c r="M978" s="53"/>
      <c r="N978" s="53"/>
      <c r="O978" s="53"/>
      <c r="P978" s="53"/>
      <c r="Q978" s="53"/>
      <c r="R978" s="53"/>
      <c r="S978" s="53"/>
      <c r="T978" s="53"/>
      <c r="U978" s="53"/>
      <c r="V978" s="53"/>
      <c r="W978" s="53"/>
      <c r="X978" s="53"/>
      <c r="Y978" s="53"/>
    </row>
    <row r="979" spans="1:25" ht="12.75" customHeight="1" x14ac:dyDescent="0.3">
      <c r="A979" s="53"/>
      <c r="B979" s="53"/>
      <c r="C979" s="53"/>
      <c r="D979" s="53"/>
      <c r="E979" s="53"/>
      <c r="F979" s="53"/>
      <c r="G979" s="53"/>
      <c r="H979" s="53"/>
      <c r="I979" s="53"/>
      <c r="J979" s="53"/>
      <c r="K979" s="53"/>
      <c r="L979" s="53"/>
      <c r="M979" s="53"/>
      <c r="N979" s="53"/>
      <c r="O979" s="53"/>
      <c r="P979" s="53"/>
      <c r="Q979" s="53"/>
      <c r="R979" s="53"/>
      <c r="S979" s="53"/>
      <c r="T979" s="53"/>
      <c r="U979" s="53"/>
      <c r="V979" s="53"/>
      <c r="W979" s="53"/>
      <c r="X979" s="53"/>
      <c r="Y979" s="53"/>
    </row>
    <row r="980" spans="1:25" ht="12.75" customHeight="1" x14ac:dyDescent="0.3">
      <c r="A980" s="53"/>
      <c r="B980" s="53"/>
      <c r="C980" s="53"/>
      <c r="D980" s="53"/>
      <c r="E980" s="53"/>
      <c r="F980" s="53"/>
      <c r="G980" s="53"/>
      <c r="H980" s="53"/>
      <c r="I980" s="53"/>
      <c r="J980" s="53"/>
      <c r="K980" s="53"/>
      <c r="L980" s="53"/>
      <c r="M980" s="53"/>
      <c r="N980" s="53"/>
      <c r="O980" s="53"/>
      <c r="P980" s="53"/>
      <c r="Q980" s="53"/>
      <c r="R980" s="53"/>
      <c r="S980" s="53"/>
      <c r="T980" s="53"/>
      <c r="U980" s="53"/>
      <c r="V980" s="53"/>
      <c r="W980" s="53"/>
      <c r="X980" s="53"/>
      <c r="Y980" s="53"/>
    </row>
    <row r="981" spans="1:25" ht="12.75" customHeight="1" x14ac:dyDescent="0.3">
      <c r="A981" s="53"/>
      <c r="B981" s="53"/>
      <c r="C981" s="53"/>
      <c r="D981" s="53"/>
      <c r="E981" s="53"/>
      <c r="F981" s="53"/>
      <c r="G981" s="53"/>
      <c r="H981" s="53"/>
      <c r="I981" s="53"/>
      <c r="J981" s="53"/>
      <c r="K981" s="53"/>
      <c r="L981" s="53"/>
      <c r="M981" s="53"/>
      <c r="N981" s="53"/>
      <c r="O981" s="53"/>
      <c r="P981" s="53"/>
      <c r="Q981" s="53"/>
      <c r="R981" s="53"/>
      <c r="S981" s="53"/>
      <c r="T981" s="53"/>
      <c r="U981" s="53"/>
      <c r="V981" s="53"/>
      <c r="W981" s="53"/>
      <c r="X981" s="53"/>
      <c r="Y981" s="53"/>
    </row>
    <row r="982" spans="1:25" ht="12.75" customHeight="1" x14ac:dyDescent="0.3">
      <c r="A982" s="53"/>
      <c r="B982" s="53"/>
      <c r="C982" s="53"/>
      <c r="D982" s="53"/>
      <c r="E982" s="53"/>
      <c r="F982" s="53"/>
      <c r="G982" s="53"/>
      <c r="H982" s="53"/>
      <c r="I982" s="53"/>
      <c r="J982" s="53"/>
      <c r="K982" s="53"/>
      <c r="L982" s="53"/>
      <c r="M982" s="53"/>
      <c r="N982" s="53"/>
      <c r="O982" s="53"/>
      <c r="P982" s="53"/>
      <c r="Q982" s="53"/>
      <c r="R982" s="53"/>
      <c r="S982" s="53"/>
      <c r="T982" s="53"/>
      <c r="U982" s="53"/>
      <c r="V982" s="53"/>
      <c r="W982" s="53"/>
      <c r="X982" s="53"/>
      <c r="Y982" s="53"/>
    </row>
    <row r="983" spans="1:25" ht="12.75" customHeight="1" x14ac:dyDescent="0.3">
      <c r="A983" s="53"/>
      <c r="B983" s="53"/>
      <c r="C983" s="53"/>
      <c r="D983" s="53"/>
      <c r="E983" s="53"/>
      <c r="F983" s="53"/>
      <c r="G983" s="53"/>
      <c r="H983" s="53"/>
      <c r="I983" s="53"/>
      <c r="J983" s="53"/>
      <c r="K983" s="53"/>
      <c r="L983" s="53"/>
      <c r="M983" s="53"/>
      <c r="N983" s="53"/>
      <c r="O983" s="53"/>
      <c r="P983" s="53"/>
      <c r="Q983" s="53"/>
      <c r="R983" s="53"/>
      <c r="S983" s="53"/>
      <c r="T983" s="53"/>
      <c r="U983" s="53"/>
      <c r="V983" s="53"/>
      <c r="W983" s="53"/>
      <c r="X983" s="53"/>
      <c r="Y983" s="53"/>
    </row>
    <row r="984" spans="1:25" ht="12.75" customHeight="1" x14ac:dyDescent="0.3">
      <c r="A984" s="53"/>
      <c r="B984" s="53"/>
      <c r="C984" s="53"/>
      <c r="D984" s="53"/>
      <c r="E984" s="53"/>
      <c r="F984" s="53"/>
      <c r="G984" s="53"/>
      <c r="H984" s="53"/>
      <c r="I984" s="53"/>
      <c r="J984" s="53"/>
      <c r="K984" s="53"/>
      <c r="L984" s="53"/>
      <c r="M984" s="53"/>
      <c r="N984" s="53"/>
      <c r="O984" s="53"/>
      <c r="P984" s="53"/>
      <c r="Q984" s="53"/>
      <c r="R984" s="53"/>
      <c r="S984" s="53"/>
      <c r="T984" s="53"/>
      <c r="U984" s="53"/>
      <c r="V984" s="53"/>
      <c r="W984" s="53"/>
      <c r="X984" s="53"/>
      <c r="Y984" s="53"/>
    </row>
    <row r="985" spans="1:25" ht="12.75" customHeight="1" x14ac:dyDescent="0.3">
      <c r="A985" s="53"/>
      <c r="B985" s="53"/>
      <c r="C985" s="53"/>
      <c r="D985" s="53"/>
      <c r="E985" s="53"/>
      <c r="F985" s="53"/>
      <c r="G985" s="53"/>
      <c r="H985" s="53"/>
      <c r="I985" s="53"/>
      <c r="J985" s="53"/>
      <c r="K985" s="53"/>
      <c r="L985" s="53"/>
      <c r="M985" s="53"/>
      <c r="N985" s="53"/>
      <c r="O985" s="53"/>
      <c r="P985" s="53"/>
      <c r="Q985" s="53"/>
      <c r="R985" s="53"/>
      <c r="S985" s="53"/>
      <c r="T985" s="53"/>
      <c r="U985" s="53"/>
      <c r="V985" s="53"/>
      <c r="W985" s="53"/>
      <c r="X985" s="53"/>
      <c r="Y985" s="53"/>
    </row>
    <row r="986" spans="1:25" ht="12.75" customHeight="1" x14ac:dyDescent="0.3">
      <c r="A986" s="53"/>
      <c r="B986" s="53"/>
      <c r="C986" s="53"/>
      <c r="D986" s="53"/>
      <c r="E986" s="53"/>
      <c r="F986" s="53"/>
      <c r="G986" s="53"/>
      <c r="H986" s="53"/>
      <c r="I986" s="53"/>
      <c r="J986" s="53"/>
      <c r="K986" s="53"/>
      <c r="L986" s="53"/>
      <c r="M986" s="53"/>
      <c r="N986" s="53"/>
      <c r="O986" s="53"/>
      <c r="P986" s="53"/>
      <c r="Q986" s="53"/>
      <c r="R986" s="53"/>
      <c r="S986" s="53"/>
      <c r="T986" s="53"/>
      <c r="U986" s="53"/>
      <c r="V986" s="53"/>
      <c r="W986" s="53"/>
      <c r="X986" s="53"/>
      <c r="Y986" s="53"/>
    </row>
    <row r="987" spans="1:25" ht="12.75" customHeight="1" x14ac:dyDescent="0.3">
      <c r="A987" s="53"/>
      <c r="B987" s="53"/>
      <c r="C987" s="53"/>
      <c r="D987" s="53"/>
      <c r="E987" s="53"/>
      <c r="F987" s="53"/>
      <c r="G987" s="53"/>
      <c r="H987" s="53"/>
      <c r="I987" s="53"/>
      <c r="J987" s="53"/>
      <c r="K987" s="53"/>
      <c r="L987" s="53"/>
      <c r="M987" s="53"/>
      <c r="N987" s="53"/>
      <c r="O987" s="53"/>
      <c r="P987" s="53"/>
      <c r="Q987" s="53"/>
      <c r="R987" s="53"/>
      <c r="S987" s="53"/>
      <c r="T987" s="53"/>
      <c r="U987" s="53"/>
      <c r="V987" s="53"/>
      <c r="W987" s="53"/>
      <c r="X987" s="53"/>
      <c r="Y987" s="53"/>
    </row>
    <row r="988" spans="1:25" ht="12.75" customHeight="1" x14ac:dyDescent="0.3">
      <c r="A988" s="53"/>
      <c r="B988" s="53"/>
      <c r="C988" s="53"/>
      <c r="D988" s="53"/>
      <c r="E988" s="53"/>
      <c r="F988" s="53"/>
      <c r="G988" s="53"/>
      <c r="H988" s="53"/>
      <c r="I988" s="53"/>
      <c r="J988" s="53"/>
      <c r="K988" s="53"/>
      <c r="L988" s="53"/>
      <c r="M988" s="53"/>
      <c r="N988" s="53"/>
      <c r="O988" s="53"/>
      <c r="P988" s="53"/>
      <c r="Q988" s="53"/>
      <c r="R988" s="53"/>
      <c r="S988" s="53"/>
      <c r="T988" s="53"/>
      <c r="U988" s="53"/>
      <c r="V988" s="53"/>
      <c r="W988" s="53"/>
      <c r="X988" s="53"/>
      <c r="Y988" s="53"/>
    </row>
    <row r="989" spans="1:25" ht="12.75" customHeight="1" x14ac:dyDescent="0.3">
      <c r="A989" s="53"/>
      <c r="B989" s="53"/>
      <c r="C989" s="53"/>
      <c r="D989" s="53"/>
      <c r="E989" s="53"/>
      <c r="F989" s="53"/>
      <c r="G989" s="53"/>
      <c r="H989" s="53"/>
      <c r="I989" s="53"/>
      <c r="J989" s="53"/>
      <c r="K989" s="53"/>
      <c r="L989" s="53"/>
      <c r="M989" s="53"/>
      <c r="N989" s="53"/>
      <c r="O989" s="53"/>
      <c r="P989" s="53"/>
      <c r="Q989" s="53"/>
      <c r="R989" s="53"/>
      <c r="S989" s="53"/>
      <c r="T989" s="53"/>
      <c r="U989" s="53"/>
      <c r="V989" s="53"/>
      <c r="W989" s="53"/>
      <c r="X989" s="53"/>
      <c r="Y989" s="53"/>
    </row>
    <row r="990" spans="1:25" ht="12.75" customHeight="1" x14ac:dyDescent="0.3">
      <c r="A990" s="53"/>
      <c r="B990" s="53"/>
      <c r="C990" s="53"/>
      <c r="D990" s="53"/>
      <c r="E990" s="53"/>
      <c r="F990" s="53"/>
      <c r="G990" s="53"/>
      <c r="H990" s="53"/>
      <c r="I990" s="53"/>
      <c r="J990" s="53"/>
      <c r="K990" s="53"/>
      <c r="L990" s="53"/>
      <c r="M990" s="53"/>
      <c r="N990" s="53"/>
      <c r="O990" s="53"/>
      <c r="P990" s="53"/>
      <c r="Q990" s="53"/>
      <c r="R990" s="53"/>
      <c r="S990" s="53"/>
      <c r="T990" s="53"/>
      <c r="U990" s="53"/>
      <c r="V990" s="53"/>
      <c r="W990" s="53"/>
      <c r="X990" s="53"/>
      <c r="Y990" s="53"/>
    </row>
    <row r="991" spans="1:25" ht="12.75" customHeight="1" x14ac:dyDescent="0.3">
      <c r="A991" s="53"/>
      <c r="B991" s="53"/>
      <c r="C991" s="53"/>
      <c r="D991" s="53"/>
      <c r="E991" s="53"/>
      <c r="F991" s="53"/>
      <c r="G991" s="53"/>
      <c r="H991" s="53"/>
      <c r="I991" s="53"/>
      <c r="J991" s="53"/>
      <c r="K991" s="53"/>
      <c r="L991" s="53"/>
      <c r="M991" s="53"/>
      <c r="N991" s="53"/>
      <c r="O991" s="53"/>
      <c r="P991" s="53"/>
      <c r="Q991" s="53"/>
      <c r="R991" s="53"/>
      <c r="S991" s="53"/>
      <c r="T991" s="53"/>
      <c r="U991" s="53"/>
      <c r="V991" s="53"/>
      <c r="W991" s="53"/>
      <c r="X991" s="53"/>
      <c r="Y991" s="53"/>
    </row>
    <row r="992" spans="1:25" ht="12.75" customHeight="1" x14ac:dyDescent="0.3">
      <c r="A992" s="53"/>
      <c r="B992" s="53"/>
      <c r="C992" s="53"/>
      <c r="D992" s="53"/>
      <c r="E992" s="53"/>
      <c r="F992" s="53"/>
      <c r="G992" s="53"/>
      <c r="H992" s="53"/>
      <c r="I992" s="53"/>
      <c r="J992" s="53"/>
      <c r="K992" s="53"/>
      <c r="L992" s="53"/>
      <c r="M992" s="53"/>
      <c r="N992" s="53"/>
      <c r="O992" s="53"/>
      <c r="P992" s="53"/>
      <c r="Q992" s="53"/>
      <c r="R992" s="53"/>
      <c r="S992" s="53"/>
      <c r="T992" s="53"/>
      <c r="U992" s="53"/>
      <c r="V992" s="53"/>
      <c r="W992" s="53"/>
      <c r="X992" s="53"/>
      <c r="Y992" s="53"/>
    </row>
  </sheetData>
  <sheetProtection algorithmName="SHA-512" hashValue="320Yx8NQTfm+AQxgpyOMbtW2ogXyo9SKRDWjfVXV+W3o9OzUw+4ojxu8OFCRDzwhoenWz8Z1xoHYfxFWZTDl7A==" saltValue="RQe2NzHZMBxX0Cpx5eUaSw==" spinCount="100000" sheet="1" selectLockedCells="1"/>
  <mergeCells count="78">
    <mergeCell ref="B60:D60"/>
    <mergeCell ref="B61:D61"/>
    <mergeCell ref="B62:D62"/>
    <mergeCell ref="B63:D63"/>
    <mergeCell ref="I58:J58"/>
    <mergeCell ref="I60:J60"/>
    <mergeCell ref="I61:J61"/>
    <mergeCell ref="B58:D59"/>
    <mergeCell ref="B64:D64"/>
    <mergeCell ref="B65:D65"/>
    <mergeCell ref="I62:J62"/>
    <mergeCell ref="I63:J63"/>
    <mergeCell ref="I64:J64"/>
    <mergeCell ref="I65:J65"/>
    <mergeCell ref="B51:E51"/>
    <mergeCell ref="B52:E52"/>
    <mergeCell ref="B53:E53"/>
    <mergeCell ref="B54:E54"/>
    <mergeCell ref="B55:E55"/>
    <mergeCell ref="B46:E46"/>
    <mergeCell ref="B47:E47"/>
    <mergeCell ref="B48:E48"/>
    <mergeCell ref="B49:E49"/>
    <mergeCell ref="B50:E50"/>
    <mergeCell ref="B44:F44"/>
    <mergeCell ref="B45:E45"/>
    <mergeCell ref="F13:G13"/>
    <mergeCell ref="F14:G14"/>
    <mergeCell ref="F15:G15"/>
    <mergeCell ref="F16:G16"/>
    <mergeCell ref="F17:G17"/>
    <mergeCell ref="B18:D18"/>
    <mergeCell ref="B19:D19"/>
    <mergeCell ref="B20:D20"/>
    <mergeCell ref="B22:F22"/>
    <mergeCell ref="B23:E23"/>
    <mergeCell ref="B24:E24"/>
    <mergeCell ref="B25:E25"/>
    <mergeCell ref="F18:G18"/>
    <mergeCell ref="F19:G19"/>
    <mergeCell ref="F20:G20"/>
    <mergeCell ref="B41:E41"/>
    <mergeCell ref="B42:E42"/>
    <mergeCell ref="B31:E31"/>
    <mergeCell ref="B32:E32"/>
    <mergeCell ref="B33:E33"/>
    <mergeCell ref="B34:E34"/>
    <mergeCell ref="B26:E26"/>
    <mergeCell ref="B27:E27"/>
    <mergeCell ref="B28:E28"/>
    <mergeCell ref="B13:D13"/>
    <mergeCell ref="B14:D14"/>
    <mergeCell ref="B15:D15"/>
    <mergeCell ref="B16:D16"/>
    <mergeCell ref="B17:D17"/>
    <mergeCell ref="B7:C7"/>
    <mergeCell ref="D7:H7"/>
    <mergeCell ref="B5:C5"/>
    <mergeCell ref="D5:H5"/>
    <mergeCell ref="J5:M5"/>
    <mergeCell ref="B6:C6"/>
    <mergeCell ref="D6:H6"/>
    <mergeCell ref="B57:Y57"/>
    <mergeCell ref="I59:J59"/>
    <mergeCell ref="B11:C11"/>
    <mergeCell ref="D11:H11"/>
    <mergeCell ref="B8:C8"/>
    <mergeCell ref="D8:H8"/>
    <mergeCell ref="B9:C9"/>
    <mergeCell ref="D9:H9"/>
    <mergeCell ref="B10:C10"/>
    <mergeCell ref="D10:H10"/>
    <mergeCell ref="B35:E35"/>
    <mergeCell ref="B37:F37"/>
    <mergeCell ref="B38:E38"/>
    <mergeCell ref="B39:E39"/>
    <mergeCell ref="B40:E40"/>
    <mergeCell ref="B30:F30"/>
  </mergeCells>
  <phoneticPr fontId="19" type="noConversion"/>
  <dataValidations count="3">
    <dataValidation type="whole" allowBlank="1" showInputMessage="1" showErrorMessage="1" sqref="J7:M7" xr:uid="{00000000-0002-0000-0100-000000000000}">
      <formula1>-1</formula1>
      <formula2>1000000</formula2>
    </dataValidation>
    <dataValidation type="decimal" allowBlank="1" showErrorMessage="1" sqref="E14:F20" xr:uid="{00000000-0002-0000-0100-000001000000}">
      <formula1>-1</formula1>
      <formula2>100000000</formula2>
    </dataValidation>
    <dataValidation type="whole" operator="greaterThanOrEqual" allowBlank="1" showErrorMessage="1" sqref="F38:F42" xr:uid="{00000000-0002-0000-0100-000002000000}">
      <formula1>0</formula1>
    </dataValidation>
  </dataValidations>
  <pageMargins left="0.23622047244094491" right="0.23622047244094491" top="0.74803149606299213" bottom="0.74803149606299213" header="0" footer="0"/>
  <pageSetup scale="95" orientation="landscape" r:id="rId1"/>
  <drawing r:id="rId2"/>
  <legacyDrawing r:id="rId3"/>
  <extLst>
    <ext xmlns:x14="http://schemas.microsoft.com/office/spreadsheetml/2009/9/main" uri="{CCE6A557-97BC-4b89-ADB6-D9C93CAAB3DF}">
      <x14:dataValidations xmlns:xm="http://schemas.microsoft.com/office/excel/2006/main" count="3">
        <x14:dataValidation type="list" allowBlank="1" showErrorMessage="1" xr:uid="{00000000-0002-0000-0100-000003000000}">
          <x14:formula1>
            <xm:f>DATOS!$F$4:$F$17</xm:f>
          </x14:formula1>
          <xm:sqref>D11</xm:sqref>
        </x14:dataValidation>
        <x14:dataValidation type="list" allowBlank="1" showErrorMessage="1" xr:uid="{00000000-0002-0000-0100-000004000000}">
          <x14:formula1>
            <xm:f>DATOS!$D$4:$D$5</xm:f>
          </x14:formula1>
          <xm:sqref>F23:F27 F45:F54 F31:F34</xm:sqref>
        </x14:dataValidation>
        <x14:dataValidation type="list" allowBlank="1" showErrorMessage="1" xr:uid="{00000000-0002-0000-0100-000005000000}">
          <x14:formula1>
            <xm:f>DATOS!$E$4:$E$6</xm:f>
          </x14:formula1>
          <xm:sqref>D61:D65 E60:I65 K60:M65 J61:J65 O60:Q65 N61:N65 S60:U65 R61:R65 V61:V65 W60:Y65</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4B083"/>
  </sheetPr>
  <dimension ref="A1:Z1001"/>
  <sheetViews>
    <sheetView showGridLines="0" showRowColHeaders="0" zoomScale="70" zoomScaleNormal="70" workbookViewId="0">
      <selection activeCell="H10" sqref="H10"/>
    </sheetView>
  </sheetViews>
  <sheetFormatPr baseColWidth="10" defaultColWidth="14.44140625" defaultRowHeight="15" customHeight="1" x14ac:dyDescent="0.3"/>
  <cols>
    <col min="1" max="4" width="10.5546875" style="54" customWidth="1"/>
    <col min="5" max="6" width="19" style="54" customWidth="1"/>
    <col min="7" max="7" width="30.5546875" style="54" customWidth="1"/>
    <col min="8" max="8" width="19" style="54" customWidth="1"/>
    <col min="9" max="11" width="10.5546875" style="54" customWidth="1"/>
    <col min="12" max="12" width="17.109375" style="54" customWidth="1"/>
    <col min="13" max="19" width="10.5546875" style="54" customWidth="1"/>
    <col min="20" max="26" width="11.5546875" style="54" customWidth="1"/>
    <col min="27" max="16384" width="14.44140625" style="54"/>
  </cols>
  <sheetData>
    <row r="1" spans="1:26" ht="36.75" customHeight="1" x14ac:dyDescent="0.3">
      <c r="A1" s="53"/>
      <c r="B1" s="53"/>
      <c r="C1" s="53"/>
      <c r="D1" s="53"/>
      <c r="E1" s="53"/>
      <c r="F1" s="53"/>
      <c r="G1" s="53"/>
      <c r="H1" s="53"/>
      <c r="I1" s="53"/>
      <c r="J1" s="53"/>
      <c r="K1" s="53"/>
      <c r="L1" s="53"/>
      <c r="M1" s="53"/>
      <c r="N1" s="53"/>
      <c r="O1" s="53"/>
      <c r="P1" s="53"/>
      <c r="Q1" s="53"/>
      <c r="R1" s="53"/>
      <c r="S1" s="53"/>
      <c r="T1" s="53"/>
      <c r="U1" s="53"/>
      <c r="V1" s="53"/>
      <c r="W1" s="53"/>
      <c r="X1" s="53"/>
      <c r="Y1" s="53"/>
      <c r="Z1" s="53"/>
    </row>
    <row r="2" spans="1:26" ht="36.75" customHeight="1" x14ac:dyDescent="0.3">
      <c r="A2" s="53"/>
      <c r="B2" s="53"/>
      <c r="C2" s="53"/>
      <c r="D2" s="53"/>
      <c r="E2" s="148"/>
      <c r="F2" s="149"/>
      <c r="G2" s="149"/>
      <c r="H2" s="149"/>
      <c r="I2" s="149"/>
      <c r="J2" s="149"/>
      <c r="K2" s="149"/>
      <c r="L2" s="149"/>
      <c r="M2" s="149"/>
      <c r="N2" s="149"/>
      <c r="O2" s="149"/>
      <c r="P2" s="53"/>
      <c r="Q2" s="53"/>
      <c r="R2" s="53"/>
      <c r="S2" s="53"/>
      <c r="T2" s="53"/>
      <c r="U2" s="53"/>
      <c r="V2" s="53"/>
      <c r="W2" s="53"/>
      <c r="X2" s="53"/>
      <c r="Y2" s="53"/>
      <c r="Z2" s="53"/>
    </row>
    <row r="3" spans="1:26" ht="36.75" customHeight="1" x14ac:dyDescent="0.3">
      <c r="A3" s="53"/>
      <c r="B3" s="53"/>
      <c r="C3" s="53"/>
      <c r="D3" s="53"/>
      <c r="E3" s="149"/>
      <c r="F3" s="149"/>
      <c r="G3" s="149"/>
      <c r="H3" s="149"/>
      <c r="I3" s="149"/>
      <c r="J3" s="149"/>
      <c r="K3" s="149"/>
      <c r="L3" s="149"/>
      <c r="M3" s="149"/>
      <c r="N3" s="149"/>
      <c r="O3" s="149"/>
      <c r="P3" s="53"/>
      <c r="Q3" s="53"/>
      <c r="R3" s="53"/>
      <c r="S3" s="53"/>
      <c r="T3" s="53"/>
      <c r="U3" s="53"/>
      <c r="V3" s="53"/>
      <c r="W3" s="53"/>
      <c r="X3" s="53"/>
      <c r="Y3" s="53"/>
      <c r="Z3" s="53"/>
    </row>
    <row r="4" spans="1:26" ht="17.399999999999999" customHeight="1" x14ac:dyDescent="0.3">
      <c r="A4" s="53"/>
      <c r="B4" s="53"/>
      <c r="C4" s="53"/>
      <c r="D4" s="53"/>
      <c r="E4" s="53"/>
      <c r="F4" s="53"/>
      <c r="G4" s="53"/>
      <c r="H4" s="53"/>
      <c r="I4" s="53"/>
      <c r="J4" s="53"/>
      <c r="K4" s="53"/>
      <c r="L4" s="53"/>
      <c r="M4" s="53"/>
      <c r="N4" s="53"/>
      <c r="O4" s="53"/>
      <c r="P4" s="53"/>
      <c r="Q4" s="53"/>
      <c r="R4" s="53"/>
      <c r="S4" s="53"/>
      <c r="T4" s="53"/>
      <c r="U4" s="53"/>
      <c r="V4" s="53"/>
      <c r="W4" s="53"/>
      <c r="X4" s="53"/>
      <c r="Y4" s="53"/>
      <c r="Z4" s="53"/>
    </row>
    <row r="5" spans="1:26" ht="23.4" customHeight="1" x14ac:dyDescent="0.3">
      <c r="A5" s="53"/>
      <c r="B5" s="53"/>
      <c r="C5" s="53"/>
      <c r="D5" s="53"/>
      <c r="E5" s="53"/>
      <c r="F5" s="53"/>
      <c r="G5" s="53"/>
      <c r="H5" s="53"/>
      <c r="I5" s="53"/>
      <c r="J5" s="53"/>
      <c r="K5" s="53"/>
      <c r="L5" s="53"/>
      <c r="M5" s="53"/>
      <c r="N5" s="53"/>
      <c r="O5" s="53"/>
      <c r="P5" s="53"/>
      <c r="Q5" s="53"/>
      <c r="R5" s="53"/>
      <c r="S5" s="53"/>
      <c r="T5" s="53"/>
      <c r="U5" s="53"/>
      <c r="V5" s="53"/>
      <c r="W5" s="53"/>
      <c r="X5" s="53"/>
      <c r="Y5" s="53"/>
      <c r="Z5" s="53"/>
    </row>
    <row r="6" spans="1:26" ht="36.75" customHeight="1" x14ac:dyDescent="0.3">
      <c r="A6" s="53"/>
      <c r="B6" s="145" t="s">
        <v>343</v>
      </c>
      <c r="C6" s="146"/>
      <c r="D6" s="146"/>
      <c r="E6" s="57" t="s">
        <v>344</v>
      </c>
      <c r="F6" s="57" t="s">
        <v>345</v>
      </c>
      <c r="G6" s="57" t="s">
        <v>346</v>
      </c>
      <c r="H6" s="57" t="s">
        <v>347</v>
      </c>
      <c r="I6" s="145" t="s">
        <v>348</v>
      </c>
      <c r="J6" s="146"/>
      <c r="K6" s="146"/>
      <c r="L6" s="146"/>
      <c r="M6" s="53"/>
      <c r="N6" s="53"/>
      <c r="O6" s="53"/>
      <c r="P6" s="53"/>
      <c r="Q6" s="53"/>
      <c r="R6" s="53"/>
      <c r="S6" s="53"/>
      <c r="T6" s="53"/>
      <c r="U6" s="53"/>
      <c r="V6" s="53"/>
      <c r="W6" s="53"/>
      <c r="X6" s="53"/>
      <c r="Y6" s="53"/>
      <c r="Z6" s="53"/>
    </row>
    <row r="7" spans="1:26" ht="59.4" customHeight="1" x14ac:dyDescent="0.3">
      <c r="A7" s="53"/>
      <c r="B7" s="145" t="s">
        <v>349</v>
      </c>
      <c r="C7" s="146"/>
      <c r="D7" s="146"/>
      <c r="E7" s="58" t="s">
        <v>546</v>
      </c>
      <c r="F7" s="58" t="s">
        <v>547</v>
      </c>
      <c r="G7" s="59" t="s">
        <v>548</v>
      </c>
      <c r="H7" s="58">
        <v>3192956781</v>
      </c>
      <c r="I7" s="147" t="s">
        <v>552</v>
      </c>
      <c r="J7" s="137"/>
      <c r="K7" s="137"/>
      <c r="L7" s="137"/>
      <c r="M7" s="53"/>
      <c r="N7" s="53"/>
      <c r="O7" s="53"/>
      <c r="P7" s="53"/>
      <c r="Q7" s="53"/>
      <c r="R7" s="53"/>
      <c r="S7" s="53"/>
      <c r="T7" s="53"/>
      <c r="U7" s="53"/>
      <c r="V7" s="53"/>
      <c r="W7" s="53"/>
      <c r="X7" s="53"/>
      <c r="Y7" s="53"/>
      <c r="Z7" s="53"/>
    </row>
    <row r="8" spans="1:26" ht="59.4" customHeight="1" x14ac:dyDescent="0.3">
      <c r="A8" s="53"/>
      <c r="B8" s="145" t="s">
        <v>350</v>
      </c>
      <c r="C8" s="146"/>
      <c r="D8" s="146"/>
      <c r="E8" s="126" t="s">
        <v>550</v>
      </c>
      <c r="F8" s="126" t="s">
        <v>556</v>
      </c>
      <c r="G8" s="59" t="s">
        <v>551</v>
      </c>
      <c r="H8" s="126">
        <v>3123264130</v>
      </c>
      <c r="I8" s="147" t="s">
        <v>549</v>
      </c>
      <c r="J8" s="137"/>
      <c r="K8" s="137"/>
      <c r="L8" s="137"/>
      <c r="M8" s="53"/>
      <c r="N8" s="53"/>
      <c r="O8" s="53"/>
      <c r="P8" s="53"/>
      <c r="Q8" s="53"/>
      <c r="R8" s="53"/>
      <c r="S8" s="53"/>
      <c r="T8" s="53"/>
      <c r="U8" s="53"/>
      <c r="V8" s="53"/>
      <c r="W8" s="53"/>
      <c r="X8" s="53"/>
      <c r="Y8" s="53"/>
      <c r="Z8" s="53"/>
    </row>
    <row r="9" spans="1:26" ht="59.4" customHeight="1" x14ac:dyDescent="0.3">
      <c r="A9" s="53"/>
      <c r="B9" s="145" t="s">
        <v>351</v>
      </c>
      <c r="C9" s="146"/>
      <c r="D9" s="146"/>
      <c r="E9" s="58" t="s">
        <v>561</v>
      </c>
      <c r="F9" s="58" t="s">
        <v>562</v>
      </c>
      <c r="G9" s="58" t="s">
        <v>563</v>
      </c>
      <c r="H9" s="58">
        <v>3006312882</v>
      </c>
      <c r="I9" s="147" t="s">
        <v>553</v>
      </c>
      <c r="J9" s="137"/>
      <c r="K9" s="137"/>
      <c r="L9" s="137"/>
      <c r="M9" s="53"/>
      <c r="N9" s="53"/>
      <c r="O9" s="53"/>
      <c r="P9" s="53"/>
      <c r="Q9" s="53"/>
      <c r="R9" s="53"/>
      <c r="S9" s="53"/>
      <c r="T9" s="53"/>
      <c r="U9" s="53"/>
      <c r="V9" s="53"/>
      <c r="W9" s="53"/>
      <c r="X9" s="53"/>
      <c r="Y9" s="53"/>
      <c r="Z9" s="53"/>
    </row>
    <row r="10" spans="1:26" ht="59.4" customHeight="1" x14ac:dyDescent="0.3">
      <c r="A10" s="53"/>
      <c r="B10" s="145" t="s">
        <v>352</v>
      </c>
      <c r="C10" s="146"/>
      <c r="D10" s="146"/>
      <c r="E10" s="58" t="s">
        <v>558</v>
      </c>
      <c r="F10" s="58" t="s">
        <v>560</v>
      </c>
      <c r="G10" s="58" t="s">
        <v>559</v>
      </c>
      <c r="H10" s="58">
        <v>3012151073</v>
      </c>
      <c r="I10" s="147" t="s">
        <v>554</v>
      </c>
      <c r="J10" s="137"/>
      <c r="K10" s="137"/>
      <c r="L10" s="137"/>
      <c r="M10" s="53"/>
      <c r="N10" s="53"/>
      <c r="O10" s="53"/>
      <c r="P10" s="53"/>
      <c r="Q10" s="53"/>
      <c r="R10" s="53"/>
      <c r="S10" s="53"/>
      <c r="T10" s="53"/>
      <c r="U10" s="53"/>
      <c r="V10" s="53"/>
      <c r="W10" s="53"/>
      <c r="X10" s="53"/>
      <c r="Y10" s="53"/>
      <c r="Z10" s="53"/>
    </row>
    <row r="11" spans="1:26" ht="59.4" customHeight="1" x14ac:dyDescent="0.3">
      <c r="A11" s="53"/>
      <c r="B11" s="145" t="s">
        <v>353</v>
      </c>
      <c r="C11" s="146"/>
      <c r="D11" s="146"/>
      <c r="E11" s="58" t="s">
        <v>555</v>
      </c>
      <c r="F11" s="126" t="s">
        <v>556</v>
      </c>
      <c r="G11" s="58" t="s">
        <v>557</v>
      </c>
      <c r="H11" s="58">
        <v>3165754511</v>
      </c>
      <c r="I11" s="147" t="s">
        <v>549</v>
      </c>
      <c r="J11" s="137"/>
      <c r="K11" s="137"/>
      <c r="L11" s="137"/>
      <c r="M11" s="53"/>
      <c r="N11" s="53"/>
      <c r="O11" s="53"/>
      <c r="P11" s="53"/>
      <c r="Q11" s="53"/>
      <c r="R11" s="53"/>
      <c r="S11" s="53"/>
      <c r="T11" s="53"/>
      <c r="U11" s="53"/>
      <c r="V11" s="53"/>
      <c r="W11" s="53"/>
      <c r="X11" s="53"/>
      <c r="Y11" s="53"/>
      <c r="Z11" s="53"/>
    </row>
    <row r="12" spans="1:26" ht="36.75" customHeight="1" x14ac:dyDescent="0.3">
      <c r="A12" s="53"/>
      <c r="B12" s="53"/>
      <c r="C12" s="53"/>
      <c r="D12" s="53"/>
      <c r="E12" s="53"/>
      <c r="F12" s="53"/>
      <c r="G12" s="53"/>
      <c r="H12" s="53"/>
      <c r="I12" s="53"/>
      <c r="J12" s="53"/>
      <c r="K12" s="53"/>
      <c r="L12" s="53"/>
      <c r="M12" s="53"/>
      <c r="N12" s="53"/>
      <c r="O12" s="53"/>
      <c r="P12" s="53"/>
      <c r="Q12" s="53"/>
      <c r="R12" s="53"/>
      <c r="S12" s="53"/>
      <c r="T12" s="53"/>
      <c r="U12" s="53"/>
      <c r="V12" s="53"/>
      <c r="W12" s="53"/>
      <c r="X12" s="53"/>
      <c r="Y12" s="53"/>
      <c r="Z12" s="53"/>
    </row>
    <row r="13" spans="1:26" ht="36.75" customHeight="1" x14ac:dyDescent="0.3">
      <c r="A13" s="53"/>
      <c r="B13" s="53"/>
      <c r="C13" s="53"/>
      <c r="D13" s="53"/>
      <c r="E13" s="53"/>
      <c r="F13" s="53"/>
      <c r="G13" s="53"/>
      <c r="H13" s="53"/>
      <c r="I13" s="53"/>
      <c r="J13" s="53"/>
      <c r="K13" s="53"/>
      <c r="L13" s="53"/>
      <c r="M13" s="53"/>
      <c r="N13" s="53"/>
      <c r="O13" s="53"/>
      <c r="P13" s="53"/>
      <c r="Q13" s="53"/>
      <c r="R13" s="53"/>
      <c r="S13" s="53"/>
      <c r="T13" s="53"/>
      <c r="U13" s="53"/>
      <c r="V13" s="53"/>
      <c r="W13" s="53"/>
      <c r="X13" s="53"/>
      <c r="Y13" s="53"/>
      <c r="Z13" s="53"/>
    </row>
    <row r="14" spans="1:26" ht="36.75" customHeight="1" x14ac:dyDescent="0.3">
      <c r="A14" s="53"/>
      <c r="B14" s="53"/>
      <c r="C14" s="53"/>
      <c r="D14" s="53"/>
      <c r="E14" s="53"/>
      <c r="F14" s="53"/>
      <c r="G14" s="53"/>
      <c r="H14" s="53"/>
      <c r="I14" s="53"/>
      <c r="J14" s="53"/>
      <c r="K14" s="53"/>
      <c r="L14" s="53"/>
      <c r="M14" s="53"/>
      <c r="N14" s="53"/>
      <c r="O14" s="53"/>
      <c r="P14" s="53"/>
      <c r="Q14" s="53"/>
      <c r="R14" s="53"/>
      <c r="S14" s="53"/>
      <c r="T14" s="53"/>
      <c r="U14" s="53"/>
      <c r="V14" s="53"/>
      <c r="W14" s="53"/>
      <c r="X14" s="53"/>
      <c r="Y14" s="53"/>
      <c r="Z14" s="53"/>
    </row>
    <row r="15" spans="1:26" ht="36.75" customHeight="1" x14ac:dyDescent="0.3">
      <c r="A15" s="53"/>
      <c r="B15" s="53"/>
      <c r="C15" s="53"/>
      <c r="D15" s="53"/>
      <c r="E15" s="53"/>
      <c r="F15" s="53"/>
      <c r="G15" s="53"/>
      <c r="H15" s="53"/>
      <c r="I15" s="53"/>
      <c r="J15" s="53"/>
      <c r="K15" s="53"/>
      <c r="L15" s="53"/>
      <c r="M15" s="53"/>
      <c r="N15" s="53"/>
      <c r="O15" s="53"/>
      <c r="P15" s="53"/>
      <c r="Q15" s="53"/>
      <c r="R15" s="53"/>
      <c r="S15" s="53"/>
      <c r="T15" s="53"/>
      <c r="U15" s="53"/>
      <c r="V15" s="53"/>
      <c r="W15" s="53"/>
      <c r="X15" s="53"/>
      <c r="Y15" s="53"/>
      <c r="Z15" s="53"/>
    </row>
    <row r="16" spans="1:26" ht="36.75" customHeight="1" x14ac:dyDescent="0.3">
      <c r="A16" s="53"/>
      <c r="B16" s="53"/>
      <c r="C16" s="53"/>
      <c r="D16" s="53"/>
      <c r="E16" s="53"/>
      <c r="F16" s="53"/>
      <c r="G16" s="53"/>
      <c r="H16" s="53"/>
      <c r="I16" s="53"/>
      <c r="J16" s="53"/>
      <c r="K16" s="53"/>
      <c r="L16" s="53"/>
      <c r="M16" s="53"/>
      <c r="N16" s="53"/>
      <c r="O16" s="53"/>
      <c r="P16" s="53"/>
      <c r="Q16" s="53"/>
      <c r="R16" s="53"/>
      <c r="S16" s="53"/>
      <c r="T16" s="53"/>
      <c r="U16" s="53"/>
      <c r="V16" s="53"/>
      <c r="W16" s="53"/>
      <c r="X16" s="53"/>
      <c r="Y16" s="53"/>
      <c r="Z16" s="53"/>
    </row>
    <row r="17" spans="1:26" ht="36.75" customHeight="1" x14ac:dyDescent="0.3">
      <c r="A17" s="53"/>
      <c r="B17" s="53"/>
      <c r="C17" s="53"/>
      <c r="D17" s="53"/>
      <c r="E17" s="53"/>
      <c r="F17" s="53"/>
      <c r="G17" s="53"/>
      <c r="H17" s="53"/>
      <c r="I17" s="53"/>
      <c r="J17" s="53"/>
      <c r="K17" s="53"/>
      <c r="L17" s="53"/>
      <c r="M17" s="53"/>
      <c r="N17" s="53"/>
      <c r="O17" s="53"/>
      <c r="P17" s="53"/>
      <c r="Q17" s="53"/>
      <c r="R17" s="53"/>
      <c r="S17" s="53"/>
      <c r="T17" s="53"/>
      <c r="U17" s="53"/>
      <c r="V17" s="53"/>
      <c r="W17" s="53"/>
      <c r="X17" s="53"/>
      <c r="Y17" s="53"/>
      <c r="Z17" s="53"/>
    </row>
    <row r="18" spans="1:26" ht="36.75" customHeight="1" x14ac:dyDescent="0.3">
      <c r="A18" s="53"/>
      <c r="B18" s="53"/>
      <c r="C18" s="53"/>
      <c r="D18" s="53"/>
      <c r="E18" s="53"/>
      <c r="F18" s="53"/>
      <c r="G18" s="53"/>
      <c r="H18" s="53"/>
      <c r="I18" s="53"/>
      <c r="J18" s="53"/>
      <c r="K18" s="53"/>
      <c r="L18" s="53"/>
      <c r="M18" s="53"/>
      <c r="N18" s="53"/>
      <c r="O18" s="53"/>
      <c r="P18" s="53"/>
      <c r="Q18" s="53"/>
      <c r="R18" s="53"/>
      <c r="S18" s="53"/>
      <c r="T18" s="53"/>
      <c r="U18" s="53"/>
      <c r="V18" s="53"/>
      <c r="W18" s="53"/>
      <c r="X18" s="53"/>
      <c r="Y18" s="53"/>
      <c r="Z18" s="53"/>
    </row>
    <row r="19" spans="1:26" ht="36.75" customHeight="1" x14ac:dyDescent="0.3">
      <c r="A19" s="53"/>
      <c r="B19" s="53"/>
      <c r="C19" s="53"/>
      <c r="D19" s="53"/>
      <c r="E19" s="53"/>
      <c r="F19" s="53"/>
      <c r="G19" s="53"/>
      <c r="H19" s="53"/>
      <c r="I19" s="53"/>
      <c r="J19" s="53"/>
      <c r="K19" s="53"/>
      <c r="L19" s="53"/>
      <c r="M19" s="53"/>
      <c r="N19" s="53"/>
      <c r="O19" s="53"/>
      <c r="P19" s="53"/>
      <c r="Q19" s="53"/>
      <c r="R19" s="53"/>
      <c r="S19" s="53"/>
      <c r="T19" s="53"/>
      <c r="U19" s="53"/>
      <c r="V19" s="53"/>
      <c r="W19" s="53"/>
      <c r="X19" s="53"/>
      <c r="Y19" s="53"/>
      <c r="Z19" s="53"/>
    </row>
    <row r="20" spans="1:26" ht="36.75" customHeight="1" x14ac:dyDescent="0.3">
      <c r="A20" s="53"/>
      <c r="B20" s="53"/>
      <c r="C20" s="53"/>
      <c r="D20" s="53"/>
      <c r="E20" s="53"/>
      <c r="F20" s="53"/>
      <c r="G20" s="53"/>
      <c r="H20" s="53"/>
      <c r="I20" s="53"/>
      <c r="J20" s="53"/>
      <c r="K20" s="53"/>
      <c r="L20" s="53"/>
      <c r="M20" s="53"/>
      <c r="N20" s="53"/>
      <c r="O20" s="53"/>
      <c r="P20" s="53"/>
      <c r="Q20" s="53"/>
      <c r="R20" s="53"/>
      <c r="S20" s="53"/>
      <c r="T20" s="53"/>
      <c r="U20" s="53"/>
      <c r="V20" s="53"/>
      <c r="W20" s="53"/>
      <c r="X20" s="53"/>
      <c r="Y20" s="53"/>
      <c r="Z20" s="53"/>
    </row>
    <row r="21" spans="1:26" ht="36.75" customHeight="1" x14ac:dyDescent="0.3">
      <c r="A21" s="53"/>
      <c r="B21" s="53"/>
      <c r="C21" s="53"/>
      <c r="D21" s="53"/>
      <c r="E21" s="53"/>
      <c r="F21" s="53"/>
      <c r="G21" s="53"/>
      <c r="H21" s="53"/>
      <c r="I21" s="53"/>
      <c r="J21" s="53"/>
      <c r="K21" s="53"/>
      <c r="L21" s="53"/>
      <c r="M21" s="53"/>
      <c r="N21" s="53"/>
      <c r="O21" s="53"/>
      <c r="P21" s="53"/>
      <c r="Q21" s="53"/>
      <c r="R21" s="53"/>
      <c r="S21" s="53"/>
      <c r="T21" s="53"/>
      <c r="U21" s="53"/>
      <c r="V21" s="53"/>
      <c r="W21" s="53"/>
      <c r="X21" s="53"/>
      <c r="Y21" s="53"/>
      <c r="Z21" s="53"/>
    </row>
    <row r="22" spans="1:26" ht="36.75" customHeight="1" x14ac:dyDescent="0.3">
      <c r="A22" s="53"/>
      <c r="B22" s="53"/>
      <c r="C22" s="53"/>
      <c r="D22" s="53"/>
      <c r="E22" s="53"/>
      <c r="F22" s="53"/>
      <c r="G22" s="53"/>
      <c r="H22" s="53"/>
      <c r="I22" s="53"/>
      <c r="J22" s="53"/>
      <c r="K22" s="53"/>
      <c r="L22" s="53"/>
      <c r="M22" s="53"/>
      <c r="N22" s="53"/>
      <c r="O22" s="53"/>
      <c r="P22" s="53"/>
      <c r="Q22" s="53"/>
      <c r="R22" s="53"/>
      <c r="S22" s="53"/>
      <c r="T22" s="53"/>
      <c r="U22" s="53"/>
      <c r="V22" s="53"/>
      <c r="W22" s="53"/>
      <c r="X22" s="53"/>
      <c r="Y22" s="53"/>
      <c r="Z22" s="53"/>
    </row>
    <row r="23" spans="1:26" ht="36.75" customHeight="1" x14ac:dyDescent="0.3">
      <c r="A23" s="53"/>
      <c r="B23" s="53"/>
      <c r="C23" s="53"/>
      <c r="D23" s="53"/>
      <c r="E23" s="53"/>
      <c r="F23" s="53"/>
      <c r="G23" s="53"/>
      <c r="H23" s="53"/>
      <c r="I23" s="53"/>
      <c r="J23" s="53"/>
      <c r="K23" s="53"/>
      <c r="L23" s="53"/>
      <c r="M23" s="53"/>
      <c r="N23" s="53"/>
      <c r="O23" s="53"/>
      <c r="P23" s="53"/>
      <c r="Q23" s="53"/>
      <c r="R23" s="53"/>
      <c r="S23" s="53"/>
      <c r="T23" s="53"/>
      <c r="U23" s="53"/>
      <c r="V23" s="53"/>
      <c r="W23" s="53"/>
      <c r="X23" s="53"/>
      <c r="Y23" s="53"/>
      <c r="Z23" s="53"/>
    </row>
    <row r="24" spans="1:26" ht="36.75" customHeight="1" x14ac:dyDescent="0.3">
      <c r="A24" s="53"/>
      <c r="B24" s="53"/>
      <c r="C24" s="53"/>
      <c r="D24" s="53"/>
      <c r="E24" s="53"/>
      <c r="F24" s="53"/>
      <c r="G24" s="53"/>
      <c r="H24" s="53"/>
      <c r="I24" s="53"/>
      <c r="J24" s="53"/>
      <c r="K24" s="53"/>
      <c r="L24" s="53"/>
      <c r="M24" s="53"/>
      <c r="N24" s="53"/>
      <c r="O24" s="53"/>
      <c r="P24" s="53"/>
      <c r="Q24" s="53"/>
      <c r="R24" s="53"/>
      <c r="S24" s="53"/>
      <c r="T24" s="53"/>
      <c r="U24" s="53"/>
      <c r="V24" s="53"/>
      <c r="W24" s="53"/>
      <c r="X24" s="53"/>
      <c r="Y24" s="53"/>
      <c r="Z24" s="53"/>
    </row>
    <row r="25" spans="1:26" ht="36.75" customHeight="1" x14ac:dyDescent="0.3">
      <c r="A25" s="53"/>
      <c r="B25" s="53"/>
      <c r="C25" s="53"/>
      <c r="D25" s="53"/>
      <c r="E25" s="53"/>
      <c r="F25" s="53"/>
      <c r="G25" s="53"/>
      <c r="H25" s="53"/>
      <c r="I25" s="53"/>
      <c r="J25" s="53"/>
      <c r="K25" s="53"/>
      <c r="L25" s="53"/>
      <c r="M25" s="53"/>
      <c r="N25" s="53"/>
      <c r="O25" s="53"/>
      <c r="P25" s="53"/>
      <c r="Q25" s="53"/>
      <c r="R25" s="53"/>
      <c r="S25" s="53"/>
      <c r="T25" s="53"/>
      <c r="U25" s="53"/>
      <c r="V25" s="53"/>
      <c r="W25" s="53"/>
      <c r="X25" s="53"/>
      <c r="Y25" s="53"/>
      <c r="Z25" s="53"/>
    </row>
    <row r="26" spans="1:26" ht="36.75" customHeight="1" x14ac:dyDescent="0.3">
      <c r="A26" s="53"/>
      <c r="B26" s="53"/>
      <c r="C26" s="53"/>
      <c r="D26" s="53"/>
      <c r="E26" s="53"/>
      <c r="F26" s="53"/>
      <c r="G26" s="53"/>
      <c r="H26" s="53"/>
      <c r="I26" s="53"/>
      <c r="J26" s="53"/>
      <c r="K26" s="53"/>
      <c r="L26" s="53"/>
      <c r="M26" s="53"/>
      <c r="N26" s="53"/>
      <c r="O26" s="53"/>
      <c r="P26" s="53"/>
      <c r="Q26" s="53"/>
      <c r="R26" s="53"/>
      <c r="S26" s="53"/>
      <c r="T26" s="53"/>
      <c r="U26" s="53"/>
      <c r="V26" s="53"/>
      <c r="W26" s="53"/>
      <c r="X26" s="53"/>
      <c r="Y26" s="53"/>
      <c r="Z26" s="53"/>
    </row>
    <row r="27" spans="1:26" ht="36.75" customHeight="1" x14ac:dyDescent="0.3">
      <c r="A27" s="53"/>
      <c r="B27" s="53"/>
      <c r="C27" s="53"/>
      <c r="D27" s="53"/>
      <c r="E27" s="53"/>
      <c r="F27" s="53"/>
      <c r="G27" s="53"/>
      <c r="H27" s="53"/>
      <c r="I27" s="53"/>
      <c r="J27" s="53"/>
      <c r="K27" s="53"/>
      <c r="L27" s="53"/>
      <c r="M27" s="53"/>
      <c r="N27" s="53"/>
      <c r="O27" s="53"/>
      <c r="P27" s="53"/>
      <c r="Q27" s="53"/>
      <c r="R27" s="53"/>
      <c r="S27" s="53"/>
      <c r="T27" s="53"/>
      <c r="U27" s="53"/>
      <c r="V27" s="53"/>
      <c r="W27" s="53"/>
      <c r="X27" s="53"/>
      <c r="Y27" s="53"/>
      <c r="Z27" s="53"/>
    </row>
    <row r="28" spans="1:26" ht="36.75" customHeight="1" x14ac:dyDescent="0.3">
      <c r="A28" s="53"/>
      <c r="B28" s="53"/>
      <c r="C28" s="53"/>
      <c r="D28" s="53"/>
      <c r="E28" s="53"/>
      <c r="F28" s="53"/>
      <c r="G28" s="53"/>
      <c r="H28" s="53"/>
      <c r="I28" s="53"/>
      <c r="J28" s="53"/>
      <c r="K28" s="53"/>
      <c r="L28" s="53"/>
      <c r="M28" s="53"/>
      <c r="N28" s="53"/>
      <c r="O28" s="53"/>
      <c r="P28" s="53"/>
      <c r="Q28" s="53"/>
      <c r="R28" s="53"/>
      <c r="S28" s="53"/>
      <c r="T28" s="53"/>
      <c r="U28" s="53"/>
      <c r="V28" s="53"/>
      <c r="W28" s="53"/>
      <c r="X28" s="53"/>
      <c r="Y28" s="53"/>
      <c r="Z28" s="53"/>
    </row>
    <row r="29" spans="1:26" ht="36.75" customHeight="1" x14ac:dyDescent="0.3">
      <c r="A29" s="53"/>
      <c r="B29" s="53"/>
      <c r="C29" s="53"/>
      <c r="D29" s="53"/>
      <c r="E29" s="53"/>
      <c r="F29" s="53"/>
      <c r="G29" s="53"/>
      <c r="H29" s="53"/>
      <c r="I29" s="53"/>
      <c r="J29" s="53"/>
      <c r="K29" s="53"/>
      <c r="L29" s="53"/>
      <c r="M29" s="53"/>
      <c r="N29" s="53"/>
      <c r="O29" s="53"/>
      <c r="P29" s="53"/>
      <c r="Q29" s="53"/>
      <c r="R29" s="53"/>
      <c r="S29" s="53"/>
      <c r="T29" s="53"/>
      <c r="U29" s="53"/>
      <c r="V29" s="53"/>
      <c r="W29" s="53"/>
      <c r="X29" s="53"/>
      <c r="Y29" s="53"/>
      <c r="Z29" s="53"/>
    </row>
    <row r="30" spans="1:26" ht="36.75" customHeight="1" x14ac:dyDescent="0.3">
      <c r="A30" s="53"/>
      <c r="B30" s="53"/>
      <c r="C30" s="53"/>
      <c r="D30" s="53"/>
      <c r="E30" s="53"/>
      <c r="F30" s="53"/>
      <c r="G30" s="53"/>
      <c r="H30" s="53"/>
      <c r="I30" s="53"/>
      <c r="J30" s="53"/>
      <c r="K30" s="53"/>
      <c r="L30" s="53"/>
      <c r="M30" s="53"/>
      <c r="N30" s="53"/>
      <c r="O30" s="53"/>
      <c r="P30" s="53"/>
      <c r="Q30" s="53"/>
      <c r="R30" s="53"/>
      <c r="S30" s="53"/>
      <c r="T30" s="53"/>
      <c r="U30" s="53"/>
      <c r="V30" s="53"/>
      <c r="W30" s="53"/>
      <c r="X30" s="53"/>
      <c r="Y30" s="53"/>
      <c r="Z30" s="53"/>
    </row>
    <row r="31" spans="1:26" ht="36.75" customHeight="1" x14ac:dyDescent="0.3">
      <c r="A31" s="53"/>
      <c r="B31" s="53"/>
      <c r="C31" s="53"/>
      <c r="D31" s="53"/>
      <c r="E31" s="53"/>
      <c r="F31" s="53"/>
      <c r="G31" s="53"/>
      <c r="H31" s="53"/>
      <c r="I31" s="53"/>
      <c r="J31" s="53"/>
      <c r="K31" s="53"/>
      <c r="L31" s="53"/>
      <c r="M31" s="53"/>
      <c r="N31" s="53"/>
      <c r="O31" s="53"/>
      <c r="P31" s="53"/>
      <c r="Q31" s="53"/>
      <c r="R31" s="53"/>
      <c r="S31" s="53"/>
      <c r="T31" s="53"/>
      <c r="U31" s="53"/>
      <c r="V31" s="53"/>
      <c r="W31" s="53"/>
      <c r="X31" s="53"/>
      <c r="Y31" s="53"/>
      <c r="Z31" s="53"/>
    </row>
    <row r="32" spans="1:26" ht="12.75" customHeight="1" x14ac:dyDescent="0.3">
      <c r="A32" s="53"/>
      <c r="B32" s="53"/>
      <c r="C32" s="53"/>
      <c r="D32" s="53"/>
      <c r="E32" s="53"/>
      <c r="F32" s="53"/>
      <c r="G32" s="53"/>
      <c r="H32" s="53"/>
      <c r="I32" s="53"/>
      <c r="J32" s="53"/>
      <c r="K32" s="53"/>
      <c r="L32" s="53"/>
      <c r="M32" s="53"/>
      <c r="N32" s="53"/>
      <c r="O32" s="53"/>
      <c r="P32" s="53"/>
      <c r="Q32" s="53"/>
      <c r="R32" s="53"/>
      <c r="S32" s="53"/>
      <c r="T32" s="53"/>
      <c r="U32" s="53"/>
      <c r="V32" s="53"/>
      <c r="W32" s="53"/>
      <c r="X32" s="53"/>
      <c r="Y32" s="53"/>
      <c r="Z32" s="53"/>
    </row>
    <row r="33" spans="1:26" ht="12.75" customHeight="1" x14ac:dyDescent="0.3">
      <c r="A33" s="53"/>
      <c r="B33" s="53"/>
      <c r="C33" s="53"/>
      <c r="D33" s="53"/>
      <c r="E33" s="53"/>
      <c r="F33" s="53"/>
      <c r="G33" s="53"/>
      <c r="H33" s="53"/>
      <c r="I33" s="53"/>
      <c r="J33" s="53"/>
      <c r="K33" s="53"/>
      <c r="L33" s="53"/>
      <c r="M33" s="53"/>
      <c r="N33" s="53"/>
      <c r="O33" s="53"/>
      <c r="P33" s="53"/>
      <c r="Q33" s="53"/>
      <c r="R33" s="53"/>
      <c r="S33" s="53"/>
      <c r="T33" s="53"/>
      <c r="U33" s="53"/>
      <c r="V33" s="53"/>
      <c r="W33" s="53"/>
      <c r="X33" s="53"/>
      <c r="Y33" s="53"/>
      <c r="Z33" s="53"/>
    </row>
    <row r="34" spans="1:26" ht="12.75" customHeight="1" x14ac:dyDescent="0.3">
      <c r="A34" s="53"/>
      <c r="B34" s="53"/>
      <c r="C34" s="53"/>
      <c r="D34" s="53"/>
      <c r="E34" s="53"/>
      <c r="F34" s="53"/>
      <c r="G34" s="53"/>
      <c r="H34" s="53"/>
      <c r="I34" s="53"/>
      <c r="J34" s="53"/>
      <c r="K34" s="53"/>
      <c r="L34" s="53"/>
      <c r="M34" s="53"/>
      <c r="N34" s="53"/>
      <c r="O34" s="53"/>
      <c r="P34" s="53"/>
      <c r="Q34" s="53"/>
      <c r="R34" s="53"/>
      <c r="S34" s="53"/>
      <c r="T34" s="53"/>
      <c r="U34" s="53"/>
      <c r="V34" s="53"/>
      <c r="W34" s="53"/>
      <c r="X34" s="53"/>
      <c r="Y34" s="53"/>
      <c r="Z34" s="53"/>
    </row>
    <row r="35" spans="1:26" ht="12.75" customHeight="1" x14ac:dyDescent="0.3">
      <c r="A35" s="53"/>
      <c r="B35" s="53"/>
      <c r="C35" s="53"/>
      <c r="D35" s="53"/>
      <c r="E35" s="53"/>
      <c r="F35" s="53"/>
      <c r="G35" s="53"/>
      <c r="H35" s="53"/>
      <c r="I35" s="53"/>
      <c r="J35" s="53"/>
      <c r="K35" s="53"/>
      <c r="L35" s="53"/>
      <c r="M35" s="53"/>
      <c r="N35" s="53"/>
      <c r="O35" s="53"/>
      <c r="P35" s="53"/>
      <c r="Q35" s="53"/>
      <c r="R35" s="53"/>
      <c r="S35" s="53"/>
      <c r="T35" s="53"/>
      <c r="U35" s="53"/>
      <c r="V35" s="53"/>
      <c r="W35" s="53"/>
      <c r="X35" s="53"/>
      <c r="Y35" s="53"/>
      <c r="Z35" s="53"/>
    </row>
    <row r="36" spans="1:26" ht="12.75" customHeight="1" x14ac:dyDescent="0.3">
      <c r="A36" s="53"/>
      <c r="B36" s="53"/>
      <c r="C36" s="53"/>
      <c r="D36" s="53"/>
      <c r="E36" s="53"/>
      <c r="F36" s="53"/>
      <c r="G36" s="53"/>
      <c r="H36" s="53"/>
      <c r="I36" s="53"/>
      <c r="J36" s="53"/>
      <c r="K36" s="53"/>
      <c r="L36" s="53"/>
      <c r="M36" s="53"/>
      <c r="N36" s="53"/>
      <c r="O36" s="53"/>
      <c r="P36" s="53"/>
      <c r="Q36" s="53"/>
      <c r="R36" s="53"/>
      <c r="S36" s="53"/>
      <c r="T36" s="53"/>
      <c r="U36" s="53"/>
      <c r="V36" s="53"/>
      <c r="W36" s="53"/>
      <c r="X36" s="53"/>
      <c r="Y36" s="53"/>
      <c r="Z36" s="53"/>
    </row>
    <row r="37" spans="1:26" ht="12.75" customHeight="1" x14ac:dyDescent="0.3">
      <c r="A37" s="53"/>
      <c r="B37" s="53"/>
      <c r="C37" s="53"/>
      <c r="D37" s="53"/>
      <c r="E37" s="53"/>
      <c r="F37" s="53"/>
      <c r="G37" s="53"/>
      <c r="H37" s="53"/>
      <c r="I37" s="53"/>
      <c r="J37" s="53"/>
      <c r="K37" s="53"/>
      <c r="L37" s="53"/>
      <c r="M37" s="53"/>
      <c r="N37" s="53"/>
      <c r="O37" s="53"/>
      <c r="P37" s="53"/>
      <c r="Q37" s="53"/>
      <c r="R37" s="53"/>
      <c r="S37" s="53"/>
      <c r="T37" s="53"/>
      <c r="U37" s="53"/>
      <c r="V37" s="53"/>
      <c r="W37" s="53"/>
      <c r="X37" s="53"/>
      <c r="Y37" s="53"/>
      <c r="Z37" s="53"/>
    </row>
    <row r="38" spans="1:26" ht="12.75" customHeight="1" x14ac:dyDescent="0.3">
      <c r="A38" s="53"/>
      <c r="B38" s="53"/>
      <c r="C38" s="53"/>
      <c r="D38" s="53"/>
      <c r="E38" s="53"/>
      <c r="F38" s="53"/>
      <c r="G38" s="53"/>
      <c r="H38" s="53"/>
      <c r="I38" s="53"/>
      <c r="J38" s="53"/>
      <c r="K38" s="53"/>
      <c r="L38" s="53"/>
      <c r="M38" s="53"/>
      <c r="N38" s="53"/>
      <c r="O38" s="53"/>
      <c r="P38" s="53"/>
      <c r="Q38" s="53"/>
      <c r="R38" s="53"/>
      <c r="S38" s="53"/>
      <c r="T38" s="53"/>
      <c r="U38" s="53"/>
      <c r="V38" s="53"/>
      <c r="W38" s="53"/>
      <c r="X38" s="53"/>
      <c r="Y38" s="53"/>
      <c r="Z38" s="53"/>
    </row>
    <row r="39" spans="1:26" ht="12.75" customHeight="1" x14ac:dyDescent="0.3">
      <c r="A39" s="53"/>
      <c r="B39" s="53"/>
      <c r="C39" s="53"/>
      <c r="D39" s="53"/>
      <c r="E39" s="53"/>
      <c r="F39" s="53"/>
      <c r="G39" s="53"/>
      <c r="H39" s="53"/>
      <c r="I39" s="53"/>
      <c r="J39" s="53"/>
      <c r="K39" s="53"/>
      <c r="L39" s="53"/>
      <c r="M39" s="53"/>
      <c r="N39" s="53"/>
      <c r="O39" s="53"/>
      <c r="P39" s="53"/>
      <c r="Q39" s="53"/>
      <c r="R39" s="53"/>
      <c r="S39" s="53"/>
      <c r="T39" s="53"/>
      <c r="U39" s="53"/>
      <c r="V39" s="53"/>
      <c r="W39" s="53"/>
      <c r="X39" s="53"/>
      <c r="Y39" s="53"/>
      <c r="Z39" s="53"/>
    </row>
    <row r="40" spans="1:26" ht="12.75" customHeight="1" x14ac:dyDescent="0.3">
      <c r="A40" s="53"/>
      <c r="B40" s="53"/>
      <c r="C40" s="53"/>
      <c r="D40" s="53"/>
      <c r="E40" s="53"/>
      <c r="F40" s="53"/>
      <c r="G40" s="53"/>
      <c r="H40" s="53"/>
      <c r="I40" s="53"/>
      <c r="J40" s="53"/>
      <c r="K40" s="53"/>
      <c r="L40" s="53"/>
      <c r="M40" s="53"/>
      <c r="N40" s="53"/>
      <c r="O40" s="53"/>
      <c r="P40" s="53"/>
      <c r="Q40" s="53"/>
      <c r="R40" s="53"/>
      <c r="S40" s="53"/>
      <c r="T40" s="53"/>
      <c r="U40" s="53"/>
      <c r="V40" s="53"/>
      <c r="W40" s="53"/>
      <c r="X40" s="53"/>
      <c r="Y40" s="53"/>
      <c r="Z40" s="53"/>
    </row>
    <row r="41" spans="1:26" ht="12.75" customHeight="1" x14ac:dyDescent="0.3">
      <c r="A41" s="53"/>
      <c r="B41" s="53"/>
      <c r="C41" s="53"/>
      <c r="D41" s="53"/>
      <c r="E41" s="53"/>
      <c r="F41" s="53"/>
      <c r="G41" s="53"/>
      <c r="H41" s="53"/>
      <c r="I41" s="53"/>
      <c r="J41" s="53"/>
      <c r="K41" s="53"/>
      <c r="L41" s="53"/>
      <c r="M41" s="53"/>
      <c r="N41" s="53"/>
      <c r="O41" s="53"/>
      <c r="P41" s="53"/>
      <c r="Q41" s="53"/>
      <c r="R41" s="53"/>
      <c r="S41" s="53"/>
      <c r="T41" s="53"/>
      <c r="U41" s="53"/>
      <c r="V41" s="53"/>
      <c r="W41" s="53"/>
      <c r="X41" s="53"/>
      <c r="Y41" s="53"/>
      <c r="Z41" s="53"/>
    </row>
    <row r="42" spans="1:26" ht="12.75" customHeight="1" x14ac:dyDescent="0.3">
      <c r="A42" s="53"/>
      <c r="B42" s="53"/>
      <c r="C42" s="53"/>
      <c r="D42" s="53"/>
      <c r="E42" s="53"/>
      <c r="F42" s="53"/>
      <c r="G42" s="53"/>
      <c r="H42" s="53"/>
      <c r="I42" s="53"/>
      <c r="J42" s="53"/>
      <c r="K42" s="53"/>
      <c r="L42" s="53"/>
      <c r="M42" s="53"/>
      <c r="N42" s="53"/>
      <c r="O42" s="53"/>
      <c r="P42" s="53"/>
      <c r="Q42" s="53"/>
      <c r="R42" s="53"/>
      <c r="S42" s="53"/>
      <c r="T42" s="53"/>
      <c r="U42" s="53"/>
      <c r="V42" s="53"/>
      <c r="W42" s="53"/>
      <c r="X42" s="53"/>
      <c r="Y42" s="53"/>
      <c r="Z42" s="53"/>
    </row>
    <row r="43" spans="1:26" ht="12.75" customHeight="1" x14ac:dyDescent="0.3">
      <c r="A43" s="53"/>
      <c r="B43" s="53"/>
      <c r="C43" s="53"/>
      <c r="D43" s="53"/>
      <c r="E43" s="53"/>
      <c r="F43" s="53"/>
      <c r="G43" s="53"/>
      <c r="H43" s="53"/>
      <c r="I43" s="53"/>
      <c r="J43" s="53"/>
      <c r="K43" s="53"/>
      <c r="L43" s="53"/>
      <c r="M43" s="53"/>
      <c r="N43" s="53"/>
      <c r="O43" s="53"/>
      <c r="P43" s="53"/>
      <c r="Q43" s="53"/>
      <c r="R43" s="53"/>
      <c r="S43" s="53"/>
      <c r="T43" s="53"/>
      <c r="U43" s="53"/>
      <c r="V43" s="53"/>
      <c r="W43" s="53"/>
      <c r="X43" s="53"/>
      <c r="Y43" s="53"/>
      <c r="Z43" s="53"/>
    </row>
    <row r="44" spans="1:26" ht="12.75" customHeight="1" x14ac:dyDescent="0.3">
      <c r="A44" s="53"/>
      <c r="B44" s="53"/>
      <c r="C44" s="53"/>
      <c r="D44" s="53"/>
      <c r="E44" s="53"/>
      <c r="F44" s="53"/>
      <c r="G44" s="53"/>
      <c r="H44" s="53"/>
      <c r="I44" s="53"/>
      <c r="J44" s="53"/>
      <c r="K44" s="53"/>
      <c r="L44" s="53"/>
      <c r="M44" s="53"/>
      <c r="N44" s="53"/>
      <c r="O44" s="53"/>
      <c r="P44" s="53"/>
      <c r="Q44" s="53"/>
      <c r="R44" s="53"/>
      <c r="S44" s="53"/>
      <c r="T44" s="53"/>
      <c r="U44" s="53"/>
      <c r="V44" s="53"/>
      <c r="W44" s="53"/>
      <c r="X44" s="53"/>
      <c r="Y44" s="53"/>
      <c r="Z44" s="53"/>
    </row>
    <row r="45" spans="1:26" ht="12.75" customHeight="1" x14ac:dyDescent="0.3">
      <c r="A45" s="53"/>
      <c r="B45" s="53"/>
      <c r="C45" s="53"/>
      <c r="D45" s="53"/>
      <c r="E45" s="53"/>
      <c r="F45" s="53"/>
      <c r="G45" s="53"/>
      <c r="H45" s="53"/>
      <c r="I45" s="53"/>
      <c r="J45" s="53"/>
      <c r="K45" s="53"/>
      <c r="L45" s="53"/>
      <c r="M45" s="53"/>
      <c r="N45" s="53"/>
      <c r="O45" s="53"/>
      <c r="P45" s="53"/>
      <c r="Q45" s="53"/>
      <c r="R45" s="53"/>
      <c r="S45" s="53"/>
      <c r="T45" s="53"/>
      <c r="U45" s="53"/>
      <c r="V45" s="53"/>
      <c r="W45" s="53"/>
      <c r="X45" s="53"/>
      <c r="Y45" s="53"/>
      <c r="Z45" s="53"/>
    </row>
    <row r="46" spans="1:26" ht="12.75" customHeight="1" x14ac:dyDescent="0.3">
      <c r="A46" s="53"/>
      <c r="B46" s="53"/>
      <c r="C46" s="53"/>
      <c r="D46" s="53"/>
      <c r="E46" s="53"/>
      <c r="F46" s="53"/>
      <c r="G46" s="53"/>
      <c r="H46" s="53"/>
      <c r="I46" s="53"/>
      <c r="J46" s="53"/>
      <c r="K46" s="53"/>
      <c r="L46" s="53"/>
      <c r="M46" s="53"/>
      <c r="N46" s="53"/>
      <c r="O46" s="53"/>
      <c r="P46" s="53"/>
      <c r="Q46" s="53"/>
      <c r="R46" s="53"/>
      <c r="S46" s="53"/>
      <c r="T46" s="53"/>
      <c r="U46" s="53"/>
      <c r="V46" s="53"/>
      <c r="W46" s="53"/>
      <c r="X46" s="53"/>
      <c r="Y46" s="53"/>
      <c r="Z46" s="53"/>
    </row>
    <row r="47" spans="1:26" ht="12.75" customHeight="1" x14ac:dyDescent="0.3">
      <c r="A47" s="53"/>
      <c r="B47" s="53"/>
      <c r="C47" s="53"/>
      <c r="D47" s="53"/>
      <c r="E47" s="53"/>
      <c r="F47" s="53"/>
      <c r="G47" s="53"/>
      <c r="H47" s="53"/>
      <c r="I47" s="53"/>
      <c r="J47" s="53"/>
      <c r="K47" s="53"/>
      <c r="L47" s="53"/>
      <c r="M47" s="53"/>
      <c r="N47" s="53"/>
      <c r="O47" s="53"/>
      <c r="P47" s="53"/>
      <c r="Q47" s="53"/>
      <c r="R47" s="53"/>
      <c r="S47" s="53"/>
      <c r="T47" s="53"/>
      <c r="U47" s="53"/>
      <c r="V47" s="53"/>
      <c r="W47" s="53"/>
      <c r="X47" s="53"/>
      <c r="Y47" s="53"/>
      <c r="Z47" s="53"/>
    </row>
    <row r="48" spans="1:26" ht="12.75" customHeight="1" x14ac:dyDescent="0.3">
      <c r="A48" s="53"/>
      <c r="B48" s="53"/>
      <c r="C48" s="53"/>
      <c r="D48" s="53"/>
      <c r="E48" s="53"/>
      <c r="F48" s="53"/>
      <c r="G48" s="53"/>
      <c r="H48" s="53"/>
      <c r="I48" s="53"/>
      <c r="J48" s="53"/>
      <c r="K48" s="53"/>
      <c r="L48" s="53"/>
      <c r="M48" s="53"/>
      <c r="N48" s="53"/>
      <c r="O48" s="53"/>
      <c r="P48" s="53"/>
      <c r="Q48" s="53"/>
      <c r="R48" s="53"/>
      <c r="S48" s="53"/>
      <c r="T48" s="53"/>
      <c r="U48" s="53"/>
      <c r="V48" s="53"/>
      <c r="W48" s="53"/>
      <c r="X48" s="53"/>
      <c r="Y48" s="53"/>
      <c r="Z48" s="53"/>
    </row>
    <row r="49" spans="1:26" ht="12.75" customHeight="1" x14ac:dyDescent="0.3">
      <c r="A49" s="53"/>
      <c r="B49" s="53"/>
      <c r="C49" s="53"/>
      <c r="D49" s="53"/>
      <c r="E49" s="53"/>
      <c r="F49" s="53"/>
      <c r="G49" s="53"/>
      <c r="H49" s="53"/>
      <c r="I49" s="53"/>
      <c r="J49" s="53"/>
      <c r="K49" s="53"/>
      <c r="L49" s="53"/>
      <c r="M49" s="53"/>
      <c r="N49" s="53"/>
      <c r="O49" s="53"/>
      <c r="P49" s="53"/>
      <c r="Q49" s="53"/>
      <c r="R49" s="53"/>
      <c r="S49" s="53"/>
      <c r="T49" s="53"/>
      <c r="U49" s="53"/>
      <c r="V49" s="53"/>
      <c r="W49" s="53"/>
      <c r="X49" s="53"/>
      <c r="Y49" s="53"/>
      <c r="Z49" s="53"/>
    </row>
    <row r="50" spans="1:26" ht="12.75" customHeight="1" x14ac:dyDescent="0.3">
      <c r="A50" s="53"/>
      <c r="B50" s="53"/>
      <c r="C50" s="53"/>
      <c r="D50" s="53"/>
      <c r="E50" s="53"/>
      <c r="F50" s="53"/>
      <c r="G50" s="53"/>
      <c r="H50" s="53"/>
      <c r="I50" s="53"/>
      <c r="J50" s="53"/>
      <c r="K50" s="53"/>
      <c r="L50" s="53"/>
      <c r="M50" s="53"/>
      <c r="N50" s="53"/>
      <c r="O50" s="53"/>
      <c r="P50" s="53"/>
      <c r="Q50" s="53"/>
      <c r="R50" s="53"/>
      <c r="S50" s="53"/>
      <c r="T50" s="53"/>
      <c r="U50" s="53"/>
      <c r="V50" s="53"/>
      <c r="W50" s="53"/>
      <c r="X50" s="53"/>
      <c r="Y50" s="53"/>
      <c r="Z50" s="53"/>
    </row>
    <row r="51" spans="1:26" ht="12.75" customHeight="1" x14ac:dyDescent="0.3">
      <c r="A51" s="53"/>
      <c r="B51" s="53"/>
      <c r="C51" s="53"/>
      <c r="D51" s="53"/>
      <c r="E51" s="53"/>
      <c r="F51" s="53"/>
      <c r="G51" s="53"/>
      <c r="H51" s="53"/>
      <c r="I51" s="53"/>
      <c r="J51" s="53"/>
      <c r="K51" s="53"/>
      <c r="L51" s="53"/>
      <c r="M51" s="53"/>
      <c r="N51" s="53"/>
      <c r="O51" s="53"/>
      <c r="P51" s="53"/>
      <c r="Q51" s="53"/>
      <c r="R51" s="53"/>
      <c r="S51" s="53"/>
      <c r="T51" s="53"/>
      <c r="U51" s="53"/>
      <c r="V51" s="53"/>
      <c r="W51" s="53"/>
      <c r="X51" s="53"/>
      <c r="Y51" s="53"/>
      <c r="Z51" s="53"/>
    </row>
    <row r="52" spans="1:26" ht="12.75" customHeight="1" x14ac:dyDescent="0.3">
      <c r="A52" s="53"/>
      <c r="B52" s="53"/>
      <c r="C52" s="53"/>
      <c r="D52" s="53"/>
      <c r="E52" s="53"/>
      <c r="F52" s="53"/>
      <c r="G52" s="53"/>
      <c r="H52" s="53"/>
      <c r="I52" s="53"/>
      <c r="J52" s="53"/>
      <c r="K52" s="53"/>
      <c r="L52" s="53"/>
      <c r="M52" s="53"/>
      <c r="N52" s="53"/>
      <c r="O52" s="53"/>
      <c r="P52" s="53"/>
      <c r="Q52" s="53"/>
      <c r="R52" s="53"/>
      <c r="S52" s="53"/>
      <c r="T52" s="53"/>
      <c r="U52" s="53"/>
      <c r="V52" s="53"/>
      <c r="W52" s="53"/>
      <c r="X52" s="53"/>
      <c r="Y52" s="53"/>
      <c r="Z52" s="53"/>
    </row>
    <row r="53" spans="1:26" ht="12.75" customHeight="1" x14ac:dyDescent="0.3">
      <c r="A53" s="53"/>
      <c r="B53" s="53"/>
      <c r="C53" s="53"/>
      <c r="D53" s="53"/>
      <c r="E53" s="53"/>
      <c r="F53" s="53"/>
      <c r="G53" s="53"/>
      <c r="H53" s="53"/>
      <c r="I53" s="53"/>
      <c r="J53" s="53"/>
      <c r="K53" s="53"/>
      <c r="L53" s="53"/>
      <c r="M53" s="53"/>
      <c r="N53" s="53"/>
      <c r="O53" s="53"/>
      <c r="P53" s="53"/>
      <c r="Q53" s="53"/>
      <c r="R53" s="53"/>
      <c r="S53" s="53"/>
      <c r="T53" s="53"/>
      <c r="U53" s="53"/>
      <c r="V53" s="53"/>
      <c r="W53" s="53"/>
      <c r="X53" s="53"/>
      <c r="Y53" s="53"/>
      <c r="Z53" s="53"/>
    </row>
    <row r="54" spans="1:26" ht="12.75" customHeight="1" x14ac:dyDescent="0.3">
      <c r="A54" s="53"/>
      <c r="B54" s="53"/>
      <c r="C54" s="53"/>
      <c r="D54" s="53"/>
      <c r="E54" s="53"/>
      <c r="F54" s="53"/>
      <c r="G54" s="53"/>
      <c r="H54" s="53"/>
      <c r="I54" s="53"/>
      <c r="J54" s="53"/>
      <c r="K54" s="53"/>
      <c r="L54" s="53"/>
      <c r="M54" s="53"/>
      <c r="N54" s="53"/>
      <c r="O54" s="53"/>
      <c r="P54" s="53"/>
      <c r="Q54" s="53"/>
      <c r="R54" s="53"/>
      <c r="S54" s="53"/>
      <c r="T54" s="53"/>
      <c r="U54" s="53"/>
      <c r="V54" s="53"/>
      <c r="W54" s="53"/>
      <c r="X54" s="53"/>
      <c r="Y54" s="53"/>
      <c r="Z54" s="53"/>
    </row>
    <row r="55" spans="1:26" ht="12.75" customHeight="1" x14ac:dyDescent="0.3">
      <c r="A55" s="53"/>
      <c r="B55" s="53"/>
      <c r="C55" s="53"/>
      <c r="D55" s="53"/>
      <c r="E55" s="53"/>
      <c r="F55" s="53"/>
      <c r="G55" s="53"/>
      <c r="H55" s="53"/>
      <c r="I55" s="53"/>
      <c r="J55" s="53"/>
      <c r="K55" s="53"/>
      <c r="L55" s="53"/>
      <c r="M55" s="53"/>
      <c r="N55" s="53"/>
      <c r="O55" s="53"/>
      <c r="P55" s="53"/>
      <c r="Q55" s="53"/>
      <c r="R55" s="53"/>
      <c r="S55" s="53"/>
      <c r="T55" s="53"/>
      <c r="U55" s="53"/>
      <c r="V55" s="53"/>
      <c r="W55" s="53"/>
      <c r="X55" s="53"/>
      <c r="Y55" s="53"/>
      <c r="Z55" s="53"/>
    </row>
    <row r="56" spans="1:26" ht="12.75" customHeight="1" x14ac:dyDescent="0.3">
      <c r="A56" s="53"/>
      <c r="B56" s="53"/>
      <c r="C56" s="53"/>
      <c r="D56" s="53"/>
      <c r="E56" s="53"/>
      <c r="F56" s="53"/>
      <c r="G56" s="53"/>
      <c r="H56" s="53"/>
      <c r="I56" s="53"/>
      <c r="J56" s="53"/>
      <c r="K56" s="53"/>
      <c r="L56" s="53"/>
      <c r="M56" s="53"/>
      <c r="N56" s="53"/>
      <c r="O56" s="53"/>
      <c r="P56" s="53"/>
      <c r="Q56" s="53"/>
      <c r="R56" s="53"/>
      <c r="S56" s="53"/>
      <c r="T56" s="53"/>
      <c r="U56" s="53"/>
      <c r="V56" s="53"/>
      <c r="W56" s="53"/>
      <c r="X56" s="53"/>
      <c r="Y56" s="53"/>
      <c r="Z56" s="53"/>
    </row>
    <row r="57" spans="1:26" ht="12.75" customHeight="1" x14ac:dyDescent="0.3">
      <c r="A57" s="53"/>
      <c r="B57" s="53"/>
      <c r="C57" s="53"/>
      <c r="D57" s="53"/>
      <c r="E57" s="53"/>
      <c r="F57" s="53"/>
      <c r="G57" s="53"/>
      <c r="H57" s="53"/>
      <c r="I57" s="53"/>
      <c r="J57" s="53"/>
      <c r="K57" s="53"/>
      <c r="L57" s="53"/>
      <c r="M57" s="53"/>
      <c r="N57" s="53"/>
      <c r="O57" s="53"/>
      <c r="P57" s="53"/>
      <c r="Q57" s="53"/>
      <c r="R57" s="53"/>
      <c r="S57" s="53"/>
      <c r="T57" s="53"/>
      <c r="U57" s="53"/>
      <c r="V57" s="53"/>
      <c r="W57" s="53"/>
      <c r="X57" s="53"/>
      <c r="Y57" s="53"/>
      <c r="Z57" s="53"/>
    </row>
    <row r="58" spans="1:26" ht="12.75" customHeight="1" x14ac:dyDescent="0.3">
      <c r="A58" s="53"/>
      <c r="B58" s="53"/>
      <c r="C58" s="53"/>
      <c r="D58" s="53"/>
      <c r="E58" s="53"/>
      <c r="F58" s="53"/>
      <c r="G58" s="53"/>
      <c r="H58" s="53"/>
      <c r="I58" s="53"/>
      <c r="J58" s="53"/>
      <c r="K58" s="53"/>
      <c r="L58" s="53"/>
      <c r="M58" s="53"/>
      <c r="N58" s="53"/>
      <c r="O58" s="53"/>
      <c r="P58" s="53"/>
      <c r="Q58" s="53"/>
      <c r="R58" s="53"/>
      <c r="S58" s="53"/>
      <c r="T58" s="53"/>
      <c r="U58" s="53"/>
      <c r="V58" s="53"/>
      <c r="W58" s="53"/>
      <c r="X58" s="53"/>
      <c r="Y58" s="53"/>
      <c r="Z58" s="53"/>
    </row>
    <row r="59" spans="1:26" ht="12.75" customHeight="1" x14ac:dyDescent="0.3">
      <c r="A59" s="53"/>
      <c r="B59" s="53"/>
      <c r="C59" s="53"/>
      <c r="D59" s="53"/>
      <c r="E59" s="53"/>
      <c r="F59" s="53"/>
      <c r="G59" s="53"/>
      <c r="H59" s="53"/>
      <c r="I59" s="53"/>
      <c r="J59" s="53"/>
      <c r="K59" s="53"/>
      <c r="L59" s="53"/>
      <c r="M59" s="53"/>
      <c r="N59" s="53"/>
      <c r="O59" s="53"/>
      <c r="P59" s="53"/>
      <c r="Q59" s="53"/>
      <c r="R59" s="53"/>
      <c r="S59" s="53"/>
      <c r="T59" s="53"/>
      <c r="U59" s="53"/>
      <c r="V59" s="53"/>
      <c r="W59" s="53"/>
      <c r="X59" s="53"/>
      <c r="Y59" s="53"/>
      <c r="Z59" s="53"/>
    </row>
    <row r="60" spans="1:26" ht="12.75" customHeight="1" x14ac:dyDescent="0.3">
      <c r="A60" s="53"/>
      <c r="B60" s="53"/>
      <c r="C60" s="53"/>
      <c r="D60" s="53"/>
      <c r="E60" s="53"/>
      <c r="F60" s="53"/>
      <c r="G60" s="53"/>
      <c r="H60" s="53"/>
      <c r="I60" s="53"/>
      <c r="J60" s="53"/>
      <c r="K60" s="53"/>
      <c r="L60" s="53"/>
      <c r="M60" s="53"/>
      <c r="N60" s="53"/>
      <c r="O60" s="53"/>
      <c r="P60" s="53"/>
      <c r="Q60" s="53"/>
      <c r="R60" s="53"/>
      <c r="S60" s="53"/>
      <c r="T60" s="53"/>
      <c r="U60" s="53"/>
      <c r="V60" s="53"/>
      <c r="W60" s="53"/>
      <c r="X60" s="53"/>
      <c r="Y60" s="53"/>
      <c r="Z60" s="53"/>
    </row>
    <row r="61" spans="1:26" ht="12.75" customHeight="1" x14ac:dyDescent="0.3">
      <c r="A61" s="53"/>
      <c r="B61" s="53"/>
      <c r="C61" s="53"/>
      <c r="D61" s="53"/>
      <c r="E61" s="53"/>
      <c r="F61" s="53"/>
      <c r="G61" s="53"/>
      <c r="H61" s="53"/>
      <c r="I61" s="53"/>
      <c r="J61" s="53"/>
      <c r="K61" s="53"/>
      <c r="L61" s="53"/>
      <c r="M61" s="53"/>
      <c r="N61" s="53"/>
      <c r="O61" s="53"/>
      <c r="P61" s="53"/>
      <c r="Q61" s="53"/>
      <c r="R61" s="53"/>
      <c r="S61" s="53"/>
      <c r="T61" s="53"/>
      <c r="U61" s="53"/>
      <c r="V61" s="53"/>
      <c r="W61" s="53"/>
      <c r="X61" s="53"/>
      <c r="Y61" s="53"/>
      <c r="Z61" s="53"/>
    </row>
    <row r="62" spans="1:26" ht="12.75" customHeight="1" x14ac:dyDescent="0.3">
      <c r="A62" s="53"/>
      <c r="B62" s="53"/>
      <c r="C62" s="53"/>
      <c r="D62" s="53"/>
      <c r="E62" s="53"/>
      <c r="F62" s="53"/>
      <c r="G62" s="53"/>
      <c r="H62" s="53"/>
      <c r="I62" s="53"/>
      <c r="J62" s="53"/>
      <c r="K62" s="53"/>
      <c r="L62" s="53"/>
      <c r="M62" s="53"/>
      <c r="N62" s="53"/>
      <c r="O62" s="53"/>
      <c r="P62" s="53"/>
      <c r="Q62" s="53"/>
      <c r="R62" s="53"/>
      <c r="S62" s="53"/>
      <c r="T62" s="53"/>
      <c r="U62" s="53"/>
      <c r="V62" s="53"/>
      <c r="W62" s="53"/>
      <c r="X62" s="53"/>
      <c r="Y62" s="53"/>
      <c r="Z62" s="53"/>
    </row>
    <row r="63" spans="1:26" ht="12.75" customHeight="1" x14ac:dyDescent="0.3">
      <c r="A63" s="53"/>
      <c r="B63" s="53"/>
      <c r="C63" s="53"/>
      <c r="D63" s="53"/>
      <c r="E63" s="53"/>
      <c r="F63" s="53"/>
      <c r="G63" s="53"/>
      <c r="H63" s="53"/>
      <c r="I63" s="53"/>
      <c r="J63" s="53"/>
      <c r="K63" s="53"/>
      <c r="L63" s="53"/>
      <c r="M63" s="53"/>
      <c r="N63" s="53"/>
      <c r="O63" s="53"/>
      <c r="P63" s="53"/>
      <c r="Q63" s="53"/>
      <c r="R63" s="53"/>
      <c r="S63" s="53"/>
      <c r="T63" s="53"/>
      <c r="U63" s="53"/>
      <c r="V63" s="53"/>
      <c r="W63" s="53"/>
      <c r="X63" s="53"/>
      <c r="Y63" s="53"/>
      <c r="Z63" s="53"/>
    </row>
    <row r="64" spans="1:26" ht="12.75" customHeight="1" x14ac:dyDescent="0.3">
      <c r="A64" s="53"/>
      <c r="B64" s="53"/>
      <c r="C64" s="53"/>
      <c r="D64" s="53"/>
      <c r="E64" s="53"/>
      <c r="F64" s="53"/>
      <c r="G64" s="53"/>
      <c r="H64" s="53"/>
      <c r="I64" s="53"/>
      <c r="J64" s="53"/>
      <c r="K64" s="53"/>
      <c r="L64" s="53"/>
      <c r="M64" s="53"/>
      <c r="N64" s="53"/>
      <c r="O64" s="53"/>
      <c r="P64" s="53"/>
      <c r="Q64" s="53"/>
      <c r="R64" s="53"/>
      <c r="S64" s="53"/>
      <c r="T64" s="53"/>
      <c r="U64" s="53"/>
      <c r="V64" s="53"/>
      <c r="W64" s="53"/>
      <c r="X64" s="53"/>
      <c r="Y64" s="53"/>
      <c r="Z64" s="53"/>
    </row>
    <row r="65" spans="1:26" ht="12.75" customHeight="1" x14ac:dyDescent="0.3">
      <c r="A65" s="53"/>
      <c r="B65" s="53"/>
      <c r="C65" s="53"/>
      <c r="D65" s="53"/>
      <c r="E65" s="53"/>
      <c r="F65" s="53"/>
      <c r="G65" s="53"/>
      <c r="H65" s="53"/>
      <c r="I65" s="53"/>
      <c r="J65" s="53"/>
      <c r="K65" s="53"/>
      <c r="L65" s="53"/>
      <c r="M65" s="53"/>
      <c r="N65" s="53"/>
      <c r="O65" s="53"/>
      <c r="P65" s="53"/>
      <c r="Q65" s="53"/>
      <c r="R65" s="53"/>
      <c r="S65" s="53"/>
      <c r="T65" s="53"/>
      <c r="U65" s="53"/>
      <c r="V65" s="53"/>
      <c r="W65" s="53"/>
      <c r="X65" s="53"/>
      <c r="Y65" s="53"/>
      <c r="Z65" s="53"/>
    </row>
    <row r="66" spans="1:26" ht="12.75" customHeight="1" x14ac:dyDescent="0.3">
      <c r="A66" s="53"/>
      <c r="B66" s="53"/>
      <c r="C66" s="53"/>
      <c r="D66" s="53"/>
      <c r="E66" s="53"/>
      <c r="F66" s="53"/>
      <c r="G66" s="53"/>
      <c r="H66" s="53"/>
      <c r="I66" s="53"/>
      <c r="J66" s="53"/>
      <c r="K66" s="53"/>
      <c r="L66" s="53"/>
      <c r="M66" s="53"/>
      <c r="N66" s="53"/>
      <c r="O66" s="53"/>
      <c r="P66" s="53"/>
      <c r="Q66" s="53"/>
      <c r="R66" s="53"/>
      <c r="S66" s="53"/>
      <c r="T66" s="53"/>
      <c r="U66" s="53"/>
      <c r="V66" s="53"/>
      <c r="W66" s="53"/>
      <c r="X66" s="53"/>
      <c r="Y66" s="53"/>
      <c r="Z66" s="53"/>
    </row>
    <row r="67" spans="1:26" ht="12.75" customHeight="1" x14ac:dyDescent="0.3">
      <c r="A67" s="53"/>
      <c r="B67" s="53"/>
      <c r="C67" s="53"/>
      <c r="D67" s="53"/>
      <c r="E67" s="53"/>
      <c r="F67" s="53"/>
      <c r="G67" s="53"/>
      <c r="H67" s="53"/>
      <c r="I67" s="53"/>
      <c r="J67" s="53"/>
      <c r="K67" s="53"/>
      <c r="L67" s="53"/>
      <c r="M67" s="53"/>
      <c r="N67" s="53"/>
      <c r="O67" s="53"/>
      <c r="P67" s="53"/>
      <c r="Q67" s="53"/>
      <c r="R67" s="53"/>
      <c r="S67" s="53"/>
      <c r="T67" s="53"/>
      <c r="U67" s="53"/>
      <c r="V67" s="53"/>
      <c r="W67" s="53"/>
      <c r="X67" s="53"/>
      <c r="Y67" s="53"/>
      <c r="Z67" s="53"/>
    </row>
    <row r="68" spans="1:26" ht="12.75" customHeight="1" x14ac:dyDescent="0.3">
      <c r="A68" s="53"/>
      <c r="B68" s="53"/>
      <c r="C68" s="53"/>
      <c r="D68" s="53"/>
      <c r="E68" s="53"/>
      <c r="F68" s="53"/>
      <c r="G68" s="53"/>
      <c r="H68" s="53"/>
      <c r="I68" s="53"/>
      <c r="J68" s="53"/>
      <c r="K68" s="53"/>
      <c r="L68" s="53"/>
      <c r="M68" s="53"/>
      <c r="N68" s="53"/>
      <c r="O68" s="53"/>
      <c r="P68" s="53"/>
      <c r="Q68" s="53"/>
      <c r="R68" s="53"/>
      <c r="S68" s="53"/>
      <c r="T68" s="53"/>
      <c r="U68" s="53"/>
      <c r="V68" s="53"/>
      <c r="W68" s="53"/>
      <c r="X68" s="53"/>
      <c r="Y68" s="53"/>
      <c r="Z68" s="53"/>
    </row>
    <row r="69" spans="1:26" ht="12.75" customHeight="1" x14ac:dyDescent="0.3">
      <c r="A69" s="53"/>
      <c r="B69" s="53"/>
      <c r="C69" s="53"/>
      <c r="D69" s="53"/>
      <c r="E69" s="53"/>
      <c r="F69" s="53"/>
      <c r="G69" s="53"/>
      <c r="H69" s="53"/>
      <c r="I69" s="53"/>
      <c r="J69" s="53"/>
      <c r="K69" s="53"/>
      <c r="L69" s="53"/>
      <c r="M69" s="53"/>
      <c r="N69" s="53"/>
      <c r="O69" s="53"/>
      <c r="P69" s="53"/>
      <c r="Q69" s="53"/>
      <c r="R69" s="53"/>
      <c r="S69" s="53"/>
      <c r="T69" s="53"/>
      <c r="U69" s="53"/>
      <c r="V69" s="53"/>
      <c r="W69" s="53"/>
      <c r="X69" s="53"/>
      <c r="Y69" s="53"/>
      <c r="Z69" s="53"/>
    </row>
    <row r="70" spans="1:26" ht="12.75" customHeight="1" x14ac:dyDescent="0.3">
      <c r="A70" s="53"/>
      <c r="B70" s="53"/>
      <c r="C70" s="53"/>
      <c r="D70" s="53"/>
      <c r="E70" s="53"/>
      <c r="F70" s="53"/>
      <c r="G70" s="53"/>
      <c r="H70" s="53"/>
      <c r="I70" s="53"/>
      <c r="J70" s="53"/>
      <c r="K70" s="53"/>
      <c r="L70" s="53"/>
      <c r="M70" s="53"/>
      <c r="N70" s="53"/>
      <c r="O70" s="53"/>
      <c r="P70" s="53"/>
      <c r="Q70" s="53"/>
      <c r="R70" s="53"/>
      <c r="S70" s="53"/>
      <c r="T70" s="53"/>
      <c r="U70" s="53"/>
      <c r="V70" s="53"/>
      <c r="W70" s="53"/>
      <c r="X70" s="53"/>
      <c r="Y70" s="53"/>
      <c r="Z70" s="53"/>
    </row>
    <row r="71" spans="1:26" ht="12.75" customHeight="1" x14ac:dyDescent="0.3">
      <c r="A71" s="53"/>
      <c r="B71" s="53"/>
      <c r="C71" s="53"/>
      <c r="D71" s="53"/>
      <c r="E71" s="53"/>
      <c r="F71" s="53"/>
      <c r="G71" s="53"/>
      <c r="H71" s="53"/>
      <c r="I71" s="53"/>
      <c r="J71" s="53"/>
      <c r="K71" s="53"/>
      <c r="L71" s="53"/>
      <c r="M71" s="53"/>
      <c r="N71" s="53"/>
      <c r="O71" s="53"/>
      <c r="P71" s="53"/>
      <c r="Q71" s="53"/>
      <c r="R71" s="53"/>
      <c r="S71" s="53"/>
      <c r="T71" s="53"/>
      <c r="U71" s="53"/>
      <c r="V71" s="53"/>
      <c r="W71" s="53"/>
      <c r="X71" s="53"/>
      <c r="Y71" s="53"/>
      <c r="Z71" s="53"/>
    </row>
    <row r="72" spans="1:26" ht="12.75" customHeight="1" x14ac:dyDescent="0.3">
      <c r="A72" s="53"/>
      <c r="B72" s="53"/>
      <c r="C72" s="53"/>
      <c r="D72" s="53"/>
      <c r="E72" s="53"/>
      <c r="F72" s="53"/>
      <c r="G72" s="53"/>
      <c r="H72" s="53"/>
      <c r="I72" s="53"/>
      <c r="J72" s="53"/>
      <c r="K72" s="53"/>
      <c r="L72" s="53"/>
      <c r="M72" s="53"/>
      <c r="N72" s="53"/>
      <c r="O72" s="53"/>
      <c r="P72" s="53"/>
      <c r="Q72" s="53"/>
      <c r="R72" s="53"/>
      <c r="S72" s="53"/>
      <c r="T72" s="53"/>
      <c r="U72" s="53"/>
      <c r="V72" s="53"/>
      <c r="W72" s="53"/>
      <c r="X72" s="53"/>
      <c r="Y72" s="53"/>
      <c r="Z72" s="53"/>
    </row>
    <row r="73" spans="1:26" ht="12.75" customHeight="1" x14ac:dyDescent="0.3">
      <c r="A73" s="53"/>
      <c r="B73" s="53"/>
      <c r="C73" s="53"/>
      <c r="D73" s="53"/>
      <c r="E73" s="53"/>
      <c r="F73" s="53"/>
      <c r="G73" s="53"/>
      <c r="H73" s="53"/>
      <c r="I73" s="53"/>
      <c r="J73" s="53"/>
      <c r="K73" s="53"/>
      <c r="L73" s="53"/>
      <c r="M73" s="53"/>
      <c r="N73" s="53"/>
      <c r="O73" s="53"/>
      <c r="P73" s="53"/>
      <c r="Q73" s="53"/>
      <c r="R73" s="53"/>
      <c r="S73" s="53"/>
      <c r="T73" s="53"/>
      <c r="U73" s="53"/>
      <c r="V73" s="53"/>
      <c r="W73" s="53"/>
      <c r="X73" s="53"/>
      <c r="Y73" s="53"/>
      <c r="Z73" s="53"/>
    </row>
    <row r="74" spans="1:26" ht="12.75" customHeight="1" x14ac:dyDescent="0.3">
      <c r="A74" s="53"/>
      <c r="B74" s="53"/>
      <c r="C74" s="53"/>
      <c r="D74" s="53"/>
      <c r="E74" s="53"/>
      <c r="F74" s="53"/>
      <c r="G74" s="53"/>
      <c r="H74" s="53"/>
      <c r="I74" s="53"/>
      <c r="J74" s="53"/>
      <c r="K74" s="53"/>
      <c r="L74" s="53"/>
      <c r="M74" s="53"/>
      <c r="N74" s="53"/>
      <c r="O74" s="53"/>
      <c r="P74" s="53"/>
      <c r="Q74" s="53"/>
      <c r="R74" s="53"/>
      <c r="S74" s="53"/>
      <c r="T74" s="53"/>
      <c r="U74" s="53"/>
      <c r="V74" s="53"/>
      <c r="W74" s="53"/>
      <c r="X74" s="53"/>
      <c r="Y74" s="53"/>
      <c r="Z74" s="53"/>
    </row>
    <row r="75" spans="1:26" ht="12.75" customHeight="1" x14ac:dyDescent="0.3">
      <c r="A75" s="53"/>
      <c r="B75" s="53"/>
      <c r="C75" s="53"/>
      <c r="D75" s="53"/>
      <c r="E75" s="53"/>
      <c r="F75" s="53"/>
      <c r="G75" s="53"/>
      <c r="H75" s="53"/>
      <c r="I75" s="53"/>
      <c r="J75" s="53"/>
      <c r="K75" s="53"/>
      <c r="L75" s="53"/>
      <c r="M75" s="53"/>
      <c r="N75" s="53"/>
      <c r="O75" s="53"/>
      <c r="P75" s="53"/>
      <c r="Q75" s="53"/>
      <c r="R75" s="53"/>
      <c r="S75" s="53"/>
      <c r="T75" s="53"/>
      <c r="U75" s="53"/>
      <c r="V75" s="53"/>
      <c r="W75" s="53"/>
      <c r="X75" s="53"/>
      <c r="Y75" s="53"/>
      <c r="Z75" s="53"/>
    </row>
    <row r="76" spans="1:26" ht="12.75" customHeight="1" x14ac:dyDescent="0.3">
      <c r="A76" s="53"/>
      <c r="B76" s="53"/>
      <c r="C76" s="53"/>
      <c r="D76" s="53"/>
      <c r="E76" s="53"/>
      <c r="F76" s="53"/>
      <c r="G76" s="53"/>
      <c r="H76" s="53"/>
      <c r="I76" s="53"/>
      <c r="J76" s="53"/>
      <c r="K76" s="53"/>
      <c r="L76" s="53"/>
      <c r="M76" s="53"/>
      <c r="N76" s="53"/>
      <c r="O76" s="53"/>
      <c r="P76" s="53"/>
      <c r="Q76" s="53"/>
      <c r="R76" s="53"/>
      <c r="S76" s="53"/>
      <c r="T76" s="53"/>
      <c r="U76" s="53"/>
      <c r="V76" s="53"/>
      <c r="W76" s="53"/>
      <c r="X76" s="53"/>
      <c r="Y76" s="53"/>
      <c r="Z76" s="53"/>
    </row>
    <row r="77" spans="1:26" ht="12.75" customHeight="1" x14ac:dyDescent="0.3">
      <c r="A77" s="53"/>
      <c r="B77" s="53"/>
      <c r="C77" s="53"/>
      <c r="D77" s="53"/>
      <c r="E77" s="53"/>
      <c r="F77" s="53"/>
      <c r="G77" s="53"/>
      <c r="H77" s="53"/>
      <c r="I77" s="53"/>
      <c r="J77" s="53"/>
      <c r="K77" s="53"/>
      <c r="L77" s="53"/>
      <c r="M77" s="53"/>
      <c r="N77" s="53"/>
      <c r="O77" s="53"/>
      <c r="P77" s="53"/>
      <c r="Q77" s="53"/>
      <c r="R77" s="53"/>
      <c r="S77" s="53"/>
      <c r="T77" s="53"/>
      <c r="U77" s="53"/>
      <c r="V77" s="53"/>
      <c r="W77" s="53"/>
      <c r="X77" s="53"/>
      <c r="Y77" s="53"/>
      <c r="Z77" s="53"/>
    </row>
    <row r="78" spans="1:26" ht="12.75" customHeight="1" x14ac:dyDescent="0.3">
      <c r="A78" s="53"/>
      <c r="B78" s="53"/>
      <c r="C78" s="53"/>
      <c r="D78" s="53"/>
      <c r="E78" s="53"/>
      <c r="F78" s="53"/>
      <c r="G78" s="53"/>
      <c r="H78" s="53"/>
      <c r="I78" s="53"/>
      <c r="J78" s="53"/>
      <c r="K78" s="53"/>
      <c r="L78" s="53"/>
      <c r="M78" s="53"/>
      <c r="N78" s="53"/>
      <c r="O78" s="53"/>
      <c r="P78" s="53"/>
      <c r="Q78" s="53"/>
      <c r="R78" s="53"/>
      <c r="S78" s="53"/>
      <c r="T78" s="53"/>
      <c r="U78" s="53"/>
      <c r="V78" s="53"/>
      <c r="W78" s="53"/>
      <c r="X78" s="53"/>
      <c r="Y78" s="53"/>
      <c r="Z78" s="53"/>
    </row>
    <row r="79" spans="1:26" ht="12.75" customHeight="1" x14ac:dyDescent="0.3">
      <c r="A79" s="53"/>
      <c r="B79" s="53"/>
      <c r="C79" s="53"/>
      <c r="D79" s="53"/>
      <c r="E79" s="53"/>
      <c r="F79" s="53"/>
      <c r="G79" s="53"/>
      <c r="H79" s="53"/>
      <c r="I79" s="53"/>
      <c r="J79" s="53"/>
      <c r="K79" s="53"/>
      <c r="L79" s="53"/>
      <c r="M79" s="53"/>
      <c r="N79" s="53"/>
      <c r="O79" s="53"/>
      <c r="P79" s="53"/>
      <c r="Q79" s="53"/>
      <c r="R79" s="53"/>
      <c r="S79" s="53"/>
      <c r="T79" s="53"/>
      <c r="U79" s="53"/>
      <c r="V79" s="53"/>
      <c r="W79" s="53"/>
      <c r="X79" s="53"/>
      <c r="Y79" s="53"/>
      <c r="Z79" s="53"/>
    </row>
    <row r="80" spans="1:26" ht="12.75" customHeight="1" x14ac:dyDescent="0.3">
      <c r="A80" s="53"/>
      <c r="B80" s="53"/>
      <c r="C80" s="53"/>
      <c r="D80" s="53"/>
      <c r="E80" s="53"/>
      <c r="F80" s="53"/>
      <c r="G80" s="53"/>
      <c r="H80" s="53"/>
      <c r="I80" s="53"/>
      <c r="J80" s="53"/>
      <c r="K80" s="53"/>
      <c r="L80" s="53"/>
      <c r="M80" s="53"/>
      <c r="N80" s="53"/>
      <c r="O80" s="53"/>
      <c r="P80" s="53"/>
      <c r="Q80" s="53"/>
      <c r="R80" s="53"/>
      <c r="S80" s="53"/>
      <c r="T80" s="53"/>
      <c r="U80" s="53"/>
      <c r="V80" s="53"/>
      <c r="W80" s="53"/>
      <c r="X80" s="53"/>
      <c r="Y80" s="53"/>
      <c r="Z80" s="53"/>
    </row>
    <row r="81" spans="1:26" ht="12.75" customHeight="1" x14ac:dyDescent="0.3">
      <c r="A81" s="53"/>
      <c r="B81" s="53"/>
      <c r="C81" s="53"/>
      <c r="D81" s="53"/>
      <c r="E81" s="53"/>
      <c r="F81" s="53"/>
      <c r="G81" s="53"/>
      <c r="H81" s="53"/>
      <c r="I81" s="53"/>
      <c r="J81" s="53"/>
      <c r="K81" s="53"/>
      <c r="L81" s="53"/>
      <c r="M81" s="53"/>
      <c r="N81" s="53"/>
      <c r="O81" s="53"/>
      <c r="P81" s="53"/>
      <c r="Q81" s="53"/>
      <c r="R81" s="53"/>
      <c r="S81" s="53"/>
      <c r="T81" s="53"/>
      <c r="U81" s="53"/>
      <c r="V81" s="53"/>
      <c r="W81" s="53"/>
      <c r="X81" s="53"/>
      <c r="Y81" s="53"/>
      <c r="Z81" s="53"/>
    </row>
    <row r="82" spans="1:26" ht="12.75" customHeight="1" x14ac:dyDescent="0.3">
      <c r="A82" s="53"/>
      <c r="B82" s="53"/>
      <c r="C82" s="53"/>
      <c r="D82" s="53"/>
      <c r="E82" s="53"/>
      <c r="F82" s="53"/>
      <c r="G82" s="53"/>
      <c r="H82" s="53"/>
      <c r="I82" s="53"/>
      <c r="J82" s="53"/>
      <c r="K82" s="53"/>
      <c r="L82" s="53"/>
      <c r="M82" s="53"/>
      <c r="N82" s="53"/>
      <c r="O82" s="53"/>
      <c r="P82" s="53"/>
      <c r="Q82" s="53"/>
      <c r="R82" s="53"/>
      <c r="S82" s="53"/>
      <c r="T82" s="53"/>
      <c r="U82" s="53"/>
      <c r="V82" s="53"/>
      <c r="W82" s="53"/>
      <c r="X82" s="53"/>
      <c r="Y82" s="53"/>
      <c r="Z82" s="53"/>
    </row>
    <row r="83" spans="1:26" ht="12.75" customHeight="1" x14ac:dyDescent="0.3">
      <c r="A83" s="53"/>
      <c r="B83" s="53"/>
      <c r="C83" s="53"/>
      <c r="D83" s="53"/>
      <c r="E83" s="53"/>
      <c r="F83" s="53"/>
      <c r="G83" s="53"/>
      <c r="H83" s="53"/>
      <c r="I83" s="53"/>
      <c r="J83" s="53"/>
      <c r="K83" s="53"/>
      <c r="L83" s="53"/>
      <c r="M83" s="53"/>
      <c r="N83" s="53"/>
      <c r="O83" s="53"/>
      <c r="P83" s="53"/>
      <c r="Q83" s="53"/>
      <c r="R83" s="53"/>
      <c r="S83" s="53"/>
      <c r="T83" s="53"/>
      <c r="U83" s="53"/>
      <c r="V83" s="53"/>
      <c r="W83" s="53"/>
      <c r="X83" s="53"/>
      <c r="Y83" s="53"/>
      <c r="Z83" s="53"/>
    </row>
    <row r="84" spans="1:26" ht="12.75" customHeight="1" x14ac:dyDescent="0.3">
      <c r="A84" s="53"/>
      <c r="B84" s="53"/>
      <c r="C84" s="53"/>
      <c r="D84" s="53"/>
      <c r="E84" s="53"/>
      <c r="F84" s="53"/>
      <c r="G84" s="53"/>
      <c r="H84" s="53"/>
      <c r="I84" s="53"/>
      <c r="J84" s="53"/>
      <c r="K84" s="53"/>
      <c r="L84" s="53"/>
      <c r="M84" s="53"/>
      <c r="N84" s="53"/>
      <c r="O84" s="53"/>
      <c r="P84" s="53"/>
      <c r="Q84" s="53"/>
      <c r="R84" s="53"/>
      <c r="S84" s="53"/>
      <c r="T84" s="53"/>
      <c r="U84" s="53"/>
      <c r="V84" s="53"/>
      <c r="W84" s="53"/>
      <c r="X84" s="53"/>
      <c r="Y84" s="53"/>
      <c r="Z84" s="53"/>
    </row>
    <row r="85" spans="1:26" ht="12.75" customHeight="1" x14ac:dyDescent="0.3">
      <c r="A85" s="53"/>
      <c r="B85" s="53"/>
      <c r="C85" s="53"/>
      <c r="D85" s="53"/>
      <c r="E85" s="53"/>
      <c r="F85" s="53"/>
      <c r="G85" s="53"/>
      <c r="H85" s="53"/>
      <c r="I85" s="53"/>
      <c r="J85" s="53"/>
      <c r="K85" s="53"/>
      <c r="L85" s="53"/>
      <c r="M85" s="53"/>
      <c r="N85" s="53"/>
      <c r="O85" s="53"/>
      <c r="P85" s="53"/>
      <c r="Q85" s="53"/>
      <c r="R85" s="53"/>
      <c r="S85" s="53"/>
      <c r="T85" s="53"/>
      <c r="U85" s="53"/>
      <c r="V85" s="53"/>
      <c r="W85" s="53"/>
      <c r="X85" s="53"/>
      <c r="Y85" s="53"/>
      <c r="Z85" s="53"/>
    </row>
    <row r="86" spans="1:26" ht="12.75" customHeight="1" x14ac:dyDescent="0.3">
      <c r="A86" s="53"/>
      <c r="B86" s="53"/>
      <c r="C86" s="53"/>
      <c r="D86" s="53"/>
      <c r="E86" s="53"/>
      <c r="F86" s="53"/>
      <c r="G86" s="53"/>
      <c r="H86" s="53"/>
      <c r="I86" s="53"/>
      <c r="J86" s="53"/>
      <c r="K86" s="53"/>
      <c r="L86" s="53"/>
      <c r="M86" s="53"/>
      <c r="N86" s="53"/>
      <c r="O86" s="53"/>
      <c r="P86" s="53"/>
      <c r="Q86" s="53"/>
      <c r="R86" s="53"/>
      <c r="S86" s="53"/>
      <c r="T86" s="53"/>
      <c r="U86" s="53"/>
      <c r="V86" s="53"/>
      <c r="W86" s="53"/>
      <c r="X86" s="53"/>
      <c r="Y86" s="53"/>
      <c r="Z86" s="53"/>
    </row>
    <row r="87" spans="1:26" ht="12.75" customHeight="1" x14ac:dyDescent="0.3">
      <c r="A87" s="53"/>
      <c r="B87" s="53"/>
      <c r="C87" s="53"/>
      <c r="D87" s="53"/>
      <c r="E87" s="53"/>
      <c r="F87" s="53"/>
      <c r="G87" s="53"/>
      <c r="H87" s="53"/>
      <c r="I87" s="53"/>
      <c r="J87" s="53"/>
      <c r="K87" s="53"/>
      <c r="L87" s="53"/>
      <c r="M87" s="53"/>
      <c r="N87" s="53"/>
      <c r="O87" s="53"/>
      <c r="P87" s="53"/>
      <c r="Q87" s="53"/>
      <c r="R87" s="53"/>
      <c r="S87" s="53"/>
      <c r="T87" s="53"/>
      <c r="U87" s="53"/>
      <c r="V87" s="53"/>
      <c r="W87" s="53"/>
      <c r="X87" s="53"/>
      <c r="Y87" s="53"/>
      <c r="Z87" s="53"/>
    </row>
    <row r="88" spans="1:26" ht="12.75" customHeight="1" x14ac:dyDescent="0.3">
      <c r="A88" s="53"/>
      <c r="B88" s="53"/>
      <c r="C88" s="53"/>
      <c r="D88" s="53"/>
      <c r="E88" s="53"/>
      <c r="F88" s="53"/>
      <c r="G88" s="53"/>
      <c r="H88" s="53"/>
      <c r="I88" s="53"/>
      <c r="J88" s="53"/>
      <c r="K88" s="53"/>
      <c r="L88" s="53"/>
      <c r="M88" s="53"/>
      <c r="N88" s="53"/>
      <c r="O88" s="53"/>
      <c r="P88" s="53"/>
      <c r="Q88" s="53"/>
      <c r="R88" s="53"/>
      <c r="S88" s="53"/>
      <c r="T88" s="53"/>
      <c r="U88" s="53"/>
      <c r="V88" s="53"/>
      <c r="W88" s="53"/>
      <c r="X88" s="53"/>
      <c r="Y88" s="53"/>
      <c r="Z88" s="53"/>
    </row>
    <row r="89" spans="1:26" ht="12.75" customHeight="1" x14ac:dyDescent="0.3">
      <c r="A89" s="53"/>
      <c r="B89" s="53"/>
      <c r="C89" s="53"/>
      <c r="D89" s="53"/>
      <c r="E89" s="53"/>
      <c r="F89" s="53"/>
      <c r="G89" s="53"/>
      <c r="H89" s="53"/>
      <c r="I89" s="53"/>
      <c r="J89" s="53"/>
      <c r="K89" s="53"/>
      <c r="L89" s="53"/>
      <c r="M89" s="53"/>
      <c r="N89" s="53"/>
      <c r="O89" s="53"/>
      <c r="P89" s="53"/>
      <c r="Q89" s="53"/>
      <c r="R89" s="53"/>
      <c r="S89" s="53"/>
      <c r="T89" s="53"/>
      <c r="U89" s="53"/>
      <c r="V89" s="53"/>
      <c r="W89" s="53"/>
      <c r="X89" s="53"/>
      <c r="Y89" s="53"/>
      <c r="Z89" s="53"/>
    </row>
    <row r="90" spans="1:26" ht="12.75" customHeight="1" x14ac:dyDescent="0.3">
      <c r="A90" s="53"/>
      <c r="B90" s="53"/>
      <c r="C90" s="53"/>
      <c r="D90" s="53"/>
      <c r="E90" s="53"/>
      <c r="F90" s="53"/>
      <c r="G90" s="53"/>
      <c r="H90" s="53"/>
      <c r="I90" s="53"/>
      <c r="J90" s="53"/>
      <c r="K90" s="53"/>
      <c r="L90" s="53"/>
      <c r="M90" s="53"/>
      <c r="N90" s="53"/>
      <c r="O90" s="53"/>
      <c r="P90" s="53"/>
      <c r="Q90" s="53"/>
      <c r="R90" s="53"/>
      <c r="S90" s="53"/>
      <c r="T90" s="53"/>
      <c r="U90" s="53"/>
      <c r="V90" s="53"/>
      <c r="W90" s="53"/>
      <c r="X90" s="53"/>
      <c r="Y90" s="53"/>
      <c r="Z90" s="53"/>
    </row>
    <row r="91" spans="1:26" ht="12.75" customHeight="1" x14ac:dyDescent="0.3">
      <c r="A91" s="53"/>
      <c r="B91" s="53"/>
      <c r="C91" s="53"/>
      <c r="D91" s="53"/>
      <c r="E91" s="53"/>
      <c r="F91" s="53"/>
      <c r="G91" s="53"/>
      <c r="H91" s="53"/>
      <c r="I91" s="53"/>
      <c r="J91" s="53"/>
      <c r="K91" s="53"/>
      <c r="L91" s="53"/>
      <c r="M91" s="53"/>
      <c r="N91" s="53"/>
      <c r="O91" s="53"/>
      <c r="P91" s="53"/>
      <c r="Q91" s="53"/>
      <c r="R91" s="53"/>
      <c r="S91" s="53"/>
      <c r="T91" s="53"/>
      <c r="U91" s="53"/>
      <c r="V91" s="53"/>
      <c r="W91" s="53"/>
      <c r="X91" s="53"/>
      <c r="Y91" s="53"/>
      <c r="Z91" s="53"/>
    </row>
    <row r="92" spans="1:26" ht="12.75" customHeight="1" x14ac:dyDescent="0.3">
      <c r="A92" s="53"/>
      <c r="B92" s="53"/>
      <c r="C92" s="53"/>
      <c r="D92" s="53"/>
      <c r="E92" s="53"/>
      <c r="F92" s="53"/>
      <c r="G92" s="53"/>
      <c r="H92" s="53"/>
      <c r="I92" s="53"/>
      <c r="J92" s="53"/>
      <c r="K92" s="53"/>
      <c r="L92" s="53"/>
      <c r="M92" s="53"/>
      <c r="N92" s="53"/>
      <c r="O92" s="53"/>
      <c r="P92" s="53"/>
      <c r="Q92" s="53"/>
      <c r="R92" s="53"/>
      <c r="S92" s="53"/>
      <c r="T92" s="53"/>
      <c r="U92" s="53"/>
      <c r="V92" s="53"/>
      <c r="W92" s="53"/>
      <c r="X92" s="53"/>
      <c r="Y92" s="53"/>
      <c r="Z92" s="53"/>
    </row>
    <row r="93" spans="1:26" ht="12.75" customHeight="1" x14ac:dyDescent="0.3">
      <c r="A93" s="53"/>
      <c r="B93" s="53"/>
      <c r="C93" s="53"/>
      <c r="D93" s="53"/>
      <c r="E93" s="53"/>
      <c r="F93" s="53"/>
      <c r="G93" s="53"/>
      <c r="H93" s="53"/>
      <c r="I93" s="53"/>
      <c r="J93" s="53"/>
      <c r="K93" s="53"/>
      <c r="L93" s="53"/>
      <c r="M93" s="53"/>
      <c r="N93" s="53"/>
      <c r="O93" s="53"/>
      <c r="P93" s="53"/>
      <c r="Q93" s="53"/>
      <c r="R93" s="53"/>
      <c r="S93" s="53"/>
      <c r="T93" s="53"/>
      <c r="U93" s="53"/>
      <c r="V93" s="53"/>
      <c r="W93" s="53"/>
      <c r="X93" s="53"/>
      <c r="Y93" s="53"/>
      <c r="Z93" s="53"/>
    </row>
    <row r="94" spans="1:26" ht="12.75" customHeight="1" x14ac:dyDescent="0.3">
      <c r="A94" s="53"/>
      <c r="B94" s="53"/>
      <c r="C94" s="53"/>
      <c r="D94" s="53"/>
      <c r="E94" s="53"/>
      <c r="F94" s="53"/>
      <c r="G94" s="53"/>
      <c r="H94" s="53"/>
      <c r="I94" s="53"/>
      <c r="J94" s="53"/>
      <c r="K94" s="53"/>
      <c r="L94" s="53"/>
      <c r="M94" s="53"/>
      <c r="N94" s="53"/>
      <c r="O94" s="53"/>
      <c r="P94" s="53"/>
      <c r="Q94" s="53"/>
      <c r="R94" s="53"/>
      <c r="S94" s="53"/>
      <c r="T94" s="53"/>
      <c r="U94" s="53"/>
      <c r="V94" s="53"/>
      <c r="W94" s="53"/>
      <c r="X94" s="53"/>
      <c r="Y94" s="53"/>
      <c r="Z94" s="53"/>
    </row>
    <row r="95" spans="1:26" ht="12.75" customHeight="1" x14ac:dyDescent="0.3">
      <c r="A95" s="53"/>
      <c r="B95" s="53"/>
      <c r="C95" s="53"/>
      <c r="D95" s="53"/>
      <c r="E95" s="53"/>
      <c r="F95" s="53"/>
      <c r="G95" s="53"/>
      <c r="H95" s="53"/>
      <c r="I95" s="53"/>
      <c r="J95" s="53"/>
      <c r="K95" s="53"/>
      <c r="L95" s="53"/>
      <c r="M95" s="53"/>
      <c r="N95" s="53"/>
      <c r="O95" s="53"/>
      <c r="P95" s="53"/>
      <c r="Q95" s="53"/>
      <c r="R95" s="53"/>
      <c r="S95" s="53"/>
      <c r="T95" s="53"/>
      <c r="U95" s="53"/>
      <c r="V95" s="53"/>
      <c r="W95" s="53"/>
      <c r="X95" s="53"/>
      <c r="Y95" s="53"/>
      <c r="Z95" s="53"/>
    </row>
    <row r="96" spans="1:26" ht="12.75" customHeight="1" x14ac:dyDescent="0.3">
      <c r="A96" s="53"/>
      <c r="B96" s="53"/>
      <c r="C96" s="53"/>
      <c r="D96" s="53"/>
      <c r="E96" s="53"/>
      <c r="F96" s="53"/>
      <c r="G96" s="53"/>
      <c r="H96" s="53"/>
      <c r="I96" s="53"/>
      <c r="J96" s="53"/>
      <c r="K96" s="53"/>
      <c r="L96" s="53"/>
      <c r="M96" s="53"/>
      <c r="N96" s="53"/>
      <c r="O96" s="53"/>
      <c r="P96" s="53"/>
      <c r="Q96" s="53"/>
      <c r="R96" s="53"/>
      <c r="S96" s="53"/>
      <c r="T96" s="53"/>
      <c r="U96" s="53"/>
      <c r="V96" s="53"/>
      <c r="W96" s="53"/>
      <c r="X96" s="53"/>
      <c r="Y96" s="53"/>
      <c r="Z96" s="53"/>
    </row>
    <row r="97" spans="1:26" ht="12.75" customHeight="1" x14ac:dyDescent="0.3">
      <c r="A97" s="53"/>
      <c r="B97" s="53"/>
      <c r="C97" s="53"/>
      <c r="D97" s="53"/>
      <c r="E97" s="53"/>
      <c r="F97" s="53"/>
      <c r="G97" s="53"/>
      <c r="H97" s="53"/>
      <c r="I97" s="53"/>
      <c r="J97" s="53"/>
      <c r="K97" s="53"/>
      <c r="L97" s="53"/>
      <c r="M97" s="53"/>
      <c r="N97" s="53"/>
      <c r="O97" s="53"/>
      <c r="P97" s="53"/>
      <c r="Q97" s="53"/>
      <c r="R97" s="53"/>
      <c r="S97" s="53"/>
      <c r="T97" s="53"/>
      <c r="U97" s="53"/>
      <c r="V97" s="53"/>
      <c r="W97" s="53"/>
      <c r="X97" s="53"/>
      <c r="Y97" s="53"/>
      <c r="Z97" s="53"/>
    </row>
    <row r="98" spans="1:26" ht="12.75" customHeight="1" x14ac:dyDescent="0.3">
      <c r="A98" s="53"/>
      <c r="B98" s="53"/>
      <c r="C98" s="53"/>
      <c r="D98" s="53"/>
      <c r="E98" s="53"/>
      <c r="F98" s="53"/>
      <c r="G98" s="53"/>
      <c r="H98" s="53"/>
      <c r="I98" s="53"/>
      <c r="J98" s="53"/>
      <c r="K98" s="53"/>
      <c r="L98" s="53"/>
      <c r="M98" s="53"/>
      <c r="N98" s="53"/>
      <c r="O98" s="53"/>
      <c r="P98" s="53"/>
      <c r="Q98" s="53"/>
      <c r="R98" s="53"/>
      <c r="S98" s="53"/>
      <c r="T98" s="53"/>
      <c r="U98" s="53"/>
      <c r="V98" s="53"/>
      <c r="W98" s="53"/>
      <c r="X98" s="53"/>
      <c r="Y98" s="53"/>
      <c r="Z98" s="53"/>
    </row>
    <row r="99" spans="1:26" ht="12.75" customHeight="1" x14ac:dyDescent="0.3">
      <c r="A99" s="53"/>
      <c r="B99" s="53"/>
      <c r="C99" s="53"/>
      <c r="D99" s="53"/>
      <c r="E99" s="53"/>
      <c r="F99" s="53"/>
      <c r="G99" s="53"/>
      <c r="H99" s="53"/>
      <c r="I99" s="53"/>
      <c r="J99" s="53"/>
      <c r="K99" s="53"/>
      <c r="L99" s="53"/>
      <c r="M99" s="53"/>
      <c r="N99" s="53"/>
      <c r="O99" s="53"/>
      <c r="P99" s="53"/>
      <c r="Q99" s="53"/>
      <c r="R99" s="53"/>
      <c r="S99" s="53"/>
      <c r="T99" s="53"/>
      <c r="U99" s="53"/>
      <c r="V99" s="53"/>
      <c r="W99" s="53"/>
      <c r="X99" s="53"/>
      <c r="Y99" s="53"/>
      <c r="Z99" s="53"/>
    </row>
    <row r="100" spans="1:26" ht="12.75" customHeight="1" x14ac:dyDescent="0.3">
      <c r="A100" s="53"/>
      <c r="B100" s="53"/>
      <c r="C100" s="53"/>
      <c r="D100" s="53"/>
      <c r="E100" s="53"/>
      <c r="F100" s="53"/>
      <c r="G100" s="53"/>
      <c r="H100" s="53"/>
      <c r="I100" s="53"/>
      <c r="J100" s="53"/>
      <c r="K100" s="53"/>
      <c r="L100" s="53"/>
      <c r="M100" s="53"/>
      <c r="N100" s="53"/>
      <c r="O100" s="53"/>
      <c r="P100" s="53"/>
      <c r="Q100" s="53"/>
      <c r="R100" s="53"/>
      <c r="S100" s="53"/>
      <c r="T100" s="53"/>
      <c r="U100" s="53"/>
      <c r="V100" s="53"/>
      <c r="W100" s="53"/>
      <c r="X100" s="53"/>
      <c r="Y100" s="53"/>
      <c r="Z100" s="53"/>
    </row>
    <row r="101" spans="1:26" ht="12.75" customHeight="1" x14ac:dyDescent="0.3">
      <c r="A101" s="53"/>
      <c r="B101" s="53"/>
      <c r="C101" s="53"/>
      <c r="D101" s="53"/>
      <c r="E101" s="53"/>
      <c r="F101" s="53"/>
      <c r="G101" s="53"/>
      <c r="H101" s="53"/>
      <c r="I101" s="53"/>
      <c r="J101" s="53"/>
      <c r="K101" s="53"/>
      <c r="L101" s="53"/>
      <c r="M101" s="53"/>
      <c r="N101" s="53"/>
      <c r="O101" s="53"/>
      <c r="P101" s="53"/>
      <c r="Q101" s="53"/>
      <c r="R101" s="53"/>
      <c r="S101" s="53"/>
      <c r="T101" s="53"/>
      <c r="U101" s="53"/>
      <c r="V101" s="53"/>
      <c r="W101" s="53"/>
      <c r="X101" s="53"/>
      <c r="Y101" s="53"/>
      <c r="Z101" s="53"/>
    </row>
    <row r="102" spans="1:26" ht="12.75" customHeight="1" x14ac:dyDescent="0.3">
      <c r="A102" s="53"/>
      <c r="B102" s="53"/>
      <c r="C102" s="53"/>
      <c r="D102" s="53"/>
      <c r="E102" s="53"/>
      <c r="F102" s="53"/>
      <c r="G102" s="53"/>
      <c r="H102" s="53"/>
      <c r="I102" s="53"/>
      <c r="J102" s="53"/>
      <c r="K102" s="53"/>
      <c r="L102" s="53"/>
      <c r="M102" s="53"/>
      <c r="N102" s="53"/>
      <c r="O102" s="53"/>
      <c r="P102" s="53"/>
      <c r="Q102" s="53"/>
      <c r="R102" s="53"/>
      <c r="S102" s="53"/>
      <c r="T102" s="53"/>
      <c r="U102" s="53"/>
      <c r="V102" s="53"/>
      <c r="W102" s="53"/>
      <c r="X102" s="53"/>
      <c r="Y102" s="53"/>
      <c r="Z102" s="53"/>
    </row>
    <row r="103" spans="1:26" ht="12.75" customHeight="1" x14ac:dyDescent="0.3">
      <c r="A103" s="53"/>
      <c r="B103" s="53"/>
      <c r="C103" s="53"/>
      <c r="D103" s="53"/>
      <c r="E103" s="53"/>
      <c r="F103" s="53"/>
      <c r="G103" s="53"/>
      <c r="H103" s="53"/>
      <c r="I103" s="53"/>
      <c r="J103" s="53"/>
      <c r="K103" s="53"/>
      <c r="L103" s="53"/>
      <c r="M103" s="53"/>
      <c r="N103" s="53"/>
      <c r="O103" s="53"/>
      <c r="P103" s="53"/>
      <c r="Q103" s="53"/>
      <c r="R103" s="53"/>
      <c r="S103" s="53"/>
      <c r="T103" s="53"/>
      <c r="U103" s="53"/>
      <c r="V103" s="53"/>
      <c r="W103" s="53"/>
      <c r="X103" s="53"/>
      <c r="Y103" s="53"/>
      <c r="Z103" s="53"/>
    </row>
    <row r="104" spans="1:26" ht="12.75" customHeight="1" x14ac:dyDescent="0.3">
      <c r="A104" s="53"/>
      <c r="B104" s="53"/>
      <c r="C104" s="53"/>
      <c r="D104" s="53"/>
      <c r="E104" s="53"/>
      <c r="F104" s="53"/>
      <c r="G104" s="53"/>
      <c r="H104" s="53"/>
      <c r="I104" s="53"/>
      <c r="J104" s="53"/>
      <c r="K104" s="53"/>
      <c r="L104" s="53"/>
      <c r="M104" s="53"/>
      <c r="N104" s="53"/>
      <c r="O104" s="53"/>
      <c r="P104" s="53"/>
      <c r="Q104" s="53"/>
      <c r="R104" s="53"/>
      <c r="S104" s="53"/>
      <c r="T104" s="53"/>
      <c r="U104" s="53"/>
      <c r="V104" s="53"/>
      <c r="W104" s="53"/>
      <c r="X104" s="53"/>
      <c r="Y104" s="53"/>
      <c r="Z104" s="53"/>
    </row>
    <row r="105" spans="1:26" ht="12.75" customHeight="1" x14ac:dyDescent="0.3">
      <c r="A105" s="53"/>
      <c r="B105" s="53"/>
      <c r="C105" s="53"/>
      <c r="D105" s="53"/>
      <c r="E105" s="53"/>
      <c r="F105" s="53"/>
      <c r="G105" s="53"/>
      <c r="H105" s="53"/>
      <c r="I105" s="53"/>
      <c r="J105" s="53"/>
      <c r="K105" s="53"/>
      <c r="L105" s="53"/>
      <c r="M105" s="53"/>
      <c r="N105" s="53"/>
      <c r="O105" s="53"/>
      <c r="P105" s="53"/>
      <c r="Q105" s="53"/>
      <c r="R105" s="53"/>
      <c r="S105" s="53"/>
      <c r="T105" s="53"/>
      <c r="U105" s="53"/>
      <c r="V105" s="53"/>
      <c r="W105" s="53"/>
      <c r="X105" s="53"/>
      <c r="Y105" s="53"/>
      <c r="Z105" s="53"/>
    </row>
    <row r="106" spans="1:26" ht="12.75" customHeight="1" x14ac:dyDescent="0.3">
      <c r="A106" s="53"/>
      <c r="B106" s="53"/>
      <c r="C106" s="53"/>
      <c r="D106" s="53"/>
      <c r="E106" s="53"/>
      <c r="F106" s="53"/>
      <c r="G106" s="53"/>
      <c r="H106" s="53"/>
      <c r="I106" s="53"/>
      <c r="J106" s="53"/>
      <c r="K106" s="53"/>
      <c r="L106" s="53"/>
      <c r="M106" s="53"/>
      <c r="N106" s="53"/>
      <c r="O106" s="53"/>
      <c r="P106" s="53"/>
      <c r="Q106" s="53"/>
      <c r="R106" s="53"/>
      <c r="S106" s="53"/>
      <c r="T106" s="53"/>
      <c r="U106" s="53"/>
      <c r="V106" s="53"/>
      <c r="W106" s="53"/>
      <c r="X106" s="53"/>
      <c r="Y106" s="53"/>
      <c r="Z106" s="53"/>
    </row>
    <row r="107" spans="1:26" ht="12.75" customHeight="1" x14ac:dyDescent="0.3">
      <c r="A107" s="53"/>
      <c r="B107" s="53"/>
      <c r="C107" s="53"/>
      <c r="D107" s="53"/>
      <c r="E107" s="53"/>
      <c r="F107" s="53"/>
      <c r="G107" s="53"/>
      <c r="H107" s="53"/>
      <c r="I107" s="53"/>
      <c r="J107" s="53"/>
      <c r="K107" s="53"/>
      <c r="L107" s="53"/>
      <c r="M107" s="53"/>
      <c r="N107" s="53"/>
      <c r="O107" s="53"/>
      <c r="P107" s="53"/>
      <c r="Q107" s="53"/>
      <c r="R107" s="53"/>
      <c r="S107" s="53"/>
      <c r="T107" s="53"/>
      <c r="U107" s="53"/>
      <c r="V107" s="53"/>
      <c r="W107" s="53"/>
      <c r="X107" s="53"/>
      <c r="Y107" s="53"/>
      <c r="Z107" s="53"/>
    </row>
    <row r="108" spans="1:26" ht="12.75" customHeight="1" x14ac:dyDescent="0.3">
      <c r="A108" s="53"/>
      <c r="B108" s="53"/>
      <c r="C108" s="53"/>
      <c r="D108" s="53"/>
      <c r="E108" s="53"/>
      <c r="F108" s="53"/>
      <c r="G108" s="53"/>
      <c r="H108" s="53"/>
      <c r="I108" s="53"/>
      <c r="J108" s="53"/>
      <c r="K108" s="53"/>
      <c r="L108" s="53"/>
      <c r="M108" s="53"/>
      <c r="N108" s="53"/>
      <c r="O108" s="53"/>
      <c r="P108" s="53"/>
      <c r="Q108" s="53"/>
      <c r="R108" s="53"/>
      <c r="S108" s="53"/>
      <c r="T108" s="53"/>
      <c r="U108" s="53"/>
      <c r="V108" s="53"/>
      <c r="W108" s="53"/>
      <c r="X108" s="53"/>
      <c r="Y108" s="53"/>
      <c r="Z108" s="53"/>
    </row>
    <row r="109" spans="1:26" ht="12.75" customHeight="1" x14ac:dyDescent="0.3">
      <c r="A109" s="53"/>
      <c r="B109" s="53"/>
      <c r="C109" s="53"/>
      <c r="D109" s="53"/>
      <c r="E109" s="53"/>
      <c r="F109" s="53"/>
      <c r="G109" s="53"/>
      <c r="H109" s="53"/>
      <c r="I109" s="53"/>
      <c r="J109" s="53"/>
      <c r="K109" s="53"/>
      <c r="L109" s="53"/>
      <c r="M109" s="53"/>
      <c r="N109" s="53"/>
      <c r="O109" s="53"/>
      <c r="P109" s="53"/>
      <c r="Q109" s="53"/>
      <c r="R109" s="53"/>
      <c r="S109" s="53"/>
      <c r="T109" s="53"/>
      <c r="U109" s="53"/>
      <c r="V109" s="53"/>
      <c r="W109" s="53"/>
      <c r="X109" s="53"/>
      <c r="Y109" s="53"/>
      <c r="Z109" s="53"/>
    </row>
    <row r="110" spans="1:26" ht="12.75" customHeight="1" x14ac:dyDescent="0.3">
      <c r="A110" s="53"/>
      <c r="B110" s="53"/>
      <c r="C110" s="53"/>
      <c r="D110" s="53"/>
      <c r="E110" s="53"/>
      <c r="F110" s="53"/>
      <c r="G110" s="53"/>
      <c r="H110" s="53"/>
      <c r="I110" s="53"/>
      <c r="J110" s="53"/>
      <c r="K110" s="53"/>
      <c r="L110" s="53"/>
      <c r="M110" s="53"/>
      <c r="N110" s="53"/>
      <c r="O110" s="53"/>
      <c r="P110" s="53"/>
      <c r="Q110" s="53"/>
      <c r="R110" s="53"/>
      <c r="S110" s="53"/>
      <c r="T110" s="53"/>
      <c r="U110" s="53"/>
      <c r="V110" s="53"/>
      <c r="W110" s="53"/>
      <c r="X110" s="53"/>
      <c r="Y110" s="53"/>
      <c r="Z110" s="53"/>
    </row>
    <row r="111" spans="1:26" ht="12.75" customHeight="1" x14ac:dyDescent="0.3">
      <c r="A111" s="53"/>
      <c r="B111" s="53"/>
      <c r="C111" s="53"/>
      <c r="D111" s="53"/>
      <c r="E111" s="53"/>
      <c r="F111" s="53"/>
      <c r="G111" s="53"/>
      <c r="H111" s="53"/>
      <c r="I111" s="53"/>
      <c r="J111" s="53"/>
      <c r="K111" s="53"/>
      <c r="L111" s="53"/>
      <c r="M111" s="53"/>
      <c r="N111" s="53"/>
      <c r="O111" s="53"/>
      <c r="P111" s="53"/>
      <c r="Q111" s="53"/>
      <c r="R111" s="53"/>
      <c r="S111" s="53"/>
      <c r="T111" s="53"/>
      <c r="U111" s="53"/>
      <c r="V111" s="53"/>
      <c r="W111" s="53"/>
      <c r="X111" s="53"/>
      <c r="Y111" s="53"/>
      <c r="Z111" s="53"/>
    </row>
    <row r="112" spans="1:26" ht="12.75" customHeight="1" x14ac:dyDescent="0.3">
      <c r="A112" s="53"/>
      <c r="B112" s="53"/>
      <c r="C112" s="53"/>
      <c r="D112" s="53"/>
      <c r="E112" s="53"/>
      <c r="F112" s="53"/>
      <c r="G112" s="53"/>
      <c r="H112" s="53"/>
      <c r="I112" s="53"/>
      <c r="J112" s="53"/>
      <c r="K112" s="53"/>
      <c r="L112" s="53"/>
      <c r="M112" s="53"/>
      <c r="N112" s="53"/>
      <c r="O112" s="53"/>
      <c r="P112" s="53"/>
      <c r="Q112" s="53"/>
      <c r="R112" s="53"/>
      <c r="S112" s="53"/>
      <c r="T112" s="53"/>
      <c r="U112" s="53"/>
      <c r="V112" s="53"/>
      <c r="W112" s="53"/>
      <c r="X112" s="53"/>
      <c r="Y112" s="53"/>
      <c r="Z112" s="53"/>
    </row>
    <row r="113" spans="1:26" ht="12.75" customHeight="1" x14ac:dyDescent="0.3">
      <c r="A113" s="53"/>
      <c r="B113" s="53"/>
      <c r="C113" s="53"/>
      <c r="D113" s="53"/>
      <c r="E113" s="53"/>
      <c r="F113" s="53"/>
      <c r="G113" s="53"/>
      <c r="H113" s="53"/>
      <c r="I113" s="53"/>
      <c r="J113" s="53"/>
      <c r="K113" s="53"/>
      <c r="L113" s="53"/>
      <c r="M113" s="53"/>
      <c r="N113" s="53"/>
      <c r="O113" s="53"/>
      <c r="P113" s="53"/>
      <c r="Q113" s="53"/>
      <c r="R113" s="53"/>
      <c r="S113" s="53"/>
      <c r="T113" s="53"/>
      <c r="U113" s="53"/>
      <c r="V113" s="53"/>
      <c r="W113" s="53"/>
      <c r="X113" s="53"/>
      <c r="Y113" s="53"/>
      <c r="Z113" s="53"/>
    </row>
    <row r="114" spans="1:26" ht="12.75" customHeight="1" x14ac:dyDescent="0.3">
      <c r="A114" s="53"/>
      <c r="B114" s="53"/>
      <c r="C114" s="53"/>
      <c r="D114" s="53"/>
      <c r="E114" s="53"/>
      <c r="F114" s="53"/>
      <c r="G114" s="53"/>
      <c r="H114" s="53"/>
      <c r="I114" s="53"/>
      <c r="J114" s="53"/>
      <c r="K114" s="53"/>
      <c r="L114" s="53"/>
      <c r="M114" s="53"/>
      <c r="N114" s="53"/>
      <c r="O114" s="53"/>
      <c r="P114" s="53"/>
      <c r="Q114" s="53"/>
      <c r="R114" s="53"/>
      <c r="S114" s="53"/>
      <c r="T114" s="53"/>
      <c r="U114" s="53"/>
      <c r="V114" s="53"/>
      <c r="W114" s="53"/>
      <c r="X114" s="53"/>
      <c r="Y114" s="53"/>
      <c r="Z114" s="53"/>
    </row>
    <row r="115" spans="1:26" ht="12.75" customHeight="1" x14ac:dyDescent="0.3">
      <c r="A115" s="53"/>
      <c r="B115" s="53"/>
      <c r="C115" s="53"/>
      <c r="D115" s="53"/>
      <c r="E115" s="53"/>
      <c r="F115" s="53"/>
      <c r="G115" s="53"/>
      <c r="H115" s="53"/>
      <c r="I115" s="53"/>
      <c r="J115" s="53"/>
      <c r="K115" s="53"/>
      <c r="L115" s="53"/>
      <c r="M115" s="53"/>
      <c r="N115" s="53"/>
      <c r="O115" s="53"/>
      <c r="P115" s="53"/>
      <c r="Q115" s="53"/>
      <c r="R115" s="53"/>
      <c r="S115" s="53"/>
      <c r="T115" s="53"/>
      <c r="U115" s="53"/>
      <c r="V115" s="53"/>
      <c r="W115" s="53"/>
      <c r="X115" s="53"/>
      <c r="Y115" s="53"/>
      <c r="Z115" s="53"/>
    </row>
    <row r="116" spans="1:26" ht="12.75" customHeight="1" x14ac:dyDescent="0.3">
      <c r="A116" s="53"/>
      <c r="B116" s="53"/>
      <c r="C116" s="53"/>
      <c r="D116" s="53"/>
      <c r="E116" s="53"/>
      <c r="F116" s="53"/>
      <c r="G116" s="53"/>
      <c r="H116" s="53"/>
      <c r="I116" s="53"/>
      <c r="J116" s="53"/>
      <c r="K116" s="53"/>
      <c r="L116" s="53"/>
      <c r="M116" s="53"/>
      <c r="N116" s="53"/>
      <c r="O116" s="53"/>
      <c r="P116" s="53"/>
      <c r="Q116" s="53"/>
      <c r="R116" s="53"/>
      <c r="S116" s="53"/>
      <c r="T116" s="53"/>
      <c r="U116" s="53"/>
      <c r="V116" s="53"/>
      <c r="W116" s="53"/>
      <c r="X116" s="53"/>
      <c r="Y116" s="53"/>
      <c r="Z116" s="53"/>
    </row>
    <row r="117" spans="1:26" ht="12.75" customHeight="1" x14ac:dyDescent="0.3">
      <c r="A117" s="53"/>
      <c r="B117" s="53"/>
      <c r="C117" s="53"/>
      <c r="D117" s="53"/>
      <c r="E117" s="53"/>
      <c r="F117" s="53"/>
      <c r="G117" s="53"/>
      <c r="H117" s="53"/>
      <c r="I117" s="53"/>
      <c r="J117" s="53"/>
      <c r="K117" s="53"/>
      <c r="L117" s="53"/>
      <c r="M117" s="53"/>
      <c r="N117" s="53"/>
      <c r="O117" s="53"/>
      <c r="P117" s="53"/>
      <c r="Q117" s="53"/>
      <c r="R117" s="53"/>
      <c r="S117" s="53"/>
      <c r="T117" s="53"/>
      <c r="U117" s="53"/>
      <c r="V117" s="53"/>
      <c r="W117" s="53"/>
      <c r="X117" s="53"/>
      <c r="Y117" s="53"/>
      <c r="Z117" s="53"/>
    </row>
    <row r="118" spans="1:26" ht="12.75" customHeight="1" x14ac:dyDescent="0.3">
      <c r="A118" s="53"/>
      <c r="B118" s="53"/>
      <c r="C118" s="53"/>
      <c r="D118" s="53"/>
      <c r="E118" s="53"/>
      <c r="F118" s="53"/>
      <c r="G118" s="53"/>
      <c r="H118" s="53"/>
      <c r="I118" s="53"/>
      <c r="J118" s="53"/>
      <c r="K118" s="53"/>
      <c r="L118" s="53"/>
      <c r="M118" s="53"/>
      <c r="N118" s="53"/>
      <c r="O118" s="53"/>
      <c r="P118" s="53"/>
      <c r="Q118" s="53"/>
      <c r="R118" s="53"/>
      <c r="S118" s="53"/>
      <c r="T118" s="53"/>
      <c r="U118" s="53"/>
      <c r="V118" s="53"/>
      <c r="W118" s="53"/>
      <c r="X118" s="53"/>
      <c r="Y118" s="53"/>
      <c r="Z118" s="53"/>
    </row>
    <row r="119" spans="1:26" ht="12.75" customHeight="1" x14ac:dyDescent="0.3">
      <c r="A119" s="53"/>
      <c r="B119" s="53"/>
      <c r="C119" s="53"/>
      <c r="D119" s="53"/>
      <c r="E119" s="53"/>
      <c r="F119" s="53"/>
      <c r="G119" s="53"/>
      <c r="H119" s="53"/>
      <c r="I119" s="53"/>
      <c r="J119" s="53"/>
      <c r="K119" s="53"/>
      <c r="L119" s="53"/>
      <c r="M119" s="53"/>
      <c r="N119" s="53"/>
      <c r="O119" s="53"/>
      <c r="P119" s="53"/>
      <c r="Q119" s="53"/>
      <c r="R119" s="53"/>
      <c r="S119" s="53"/>
      <c r="T119" s="53"/>
      <c r="U119" s="53"/>
      <c r="V119" s="53"/>
      <c r="W119" s="53"/>
      <c r="X119" s="53"/>
      <c r="Y119" s="53"/>
      <c r="Z119" s="53"/>
    </row>
    <row r="120" spans="1:26" ht="12.75" customHeight="1" x14ac:dyDescent="0.3">
      <c r="A120" s="53"/>
      <c r="B120" s="53"/>
      <c r="C120" s="53"/>
      <c r="D120" s="53"/>
      <c r="E120" s="53"/>
      <c r="F120" s="53"/>
      <c r="G120" s="53"/>
      <c r="H120" s="53"/>
      <c r="I120" s="53"/>
      <c r="J120" s="53"/>
      <c r="K120" s="53"/>
      <c r="L120" s="53"/>
      <c r="M120" s="53"/>
      <c r="N120" s="53"/>
      <c r="O120" s="53"/>
      <c r="P120" s="53"/>
      <c r="Q120" s="53"/>
      <c r="R120" s="53"/>
      <c r="S120" s="53"/>
      <c r="T120" s="53"/>
      <c r="U120" s="53"/>
      <c r="V120" s="53"/>
      <c r="W120" s="53"/>
      <c r="X120" s="53"/>
      <c r="Y120" s="53"/>
      <c r="Z120" s="53"/>
    </row>
    <row r="121" spans="1:26" ht="12.75" customHeight="1" x14ac:dyDescent="0.3">
      <c r="A121" s="53"/>
      <c r="B121" s="53"/>
      <c r="C121" s="53"/>
      <c r="D121" s="53"/>
      <c r="E121" s="53"/>
      <c r="F121" s="53"/>
      <c r="G121" s="53"/>
      <c r="H121" s="53"/>
      <c r="I121" s="53"/>
      <c r="J121" s="53"/>
      <c r="K121" s="53"/>
      <c r="L121" s="53"/>
      <c r="M121" s="53"/>
      <c r="N121" s="53"/>
      <c r="O121" s="53"/>
      <c r="P121" s="53"/>
      <c r="Q121" s="53"/>
      <c r="R121" s="53"/>
      <c r="S121" s="53"/>
      <c r="T121" s="53"/>
      <c r="U121" s="53"/>
      <c r="V121" s="53"/>
      <c r="W121" s="53"/>
      <c r="X121" s="53"/>
      <c r="Y121" s="53"/>
      <c r="Z121" s="53"/>
    </row>
    <row r="122" spans="1:26" ht="12.75" customHeight="1" x14ac:dyDescent="0.3">
      <c r="A122" s="53"/>
      <c r="B122" s="53"/>
      <c r="C122" s="53"/>
      <c r="D122" s="53"/>
      <c r="E122" s="53"/>
      <c r="F122" s="53"/>
      <c r="G122" s="53"/>
      <c r="H122" s="53"/>
      <c r="I122" s="53"/>
      <c r="J122" s="53"/>
      <c r="K122" s="53"/>
      <c r="L122" s="53"/>
      <c r="M122" s="53"/>
      <c r="N122" s="53"/>
      <c r="O122" s="53"/>
      <c r="P122" s="53"/>
      <c r="Q122" s="53"/>
      <c r="R122" s="53"/>
      <c r="S122" s="53"/>
      <c r="T122" s="53"/>
      <c r="U122" s="53"/>
      <c r="V122" s="53"/>
      <c r="W122" s="53"/>
      <c r="X122" s="53"/>
      <c r="Y122" s="53"/>
      <c r="Z122" s="53"/>
    </row>
    <row r="123" spans="1:26" ht="12.75" customHeight="1" x14ac:dyDescent="0.3">
      <c r="A123" s="53"/>
      <c r="B123" s="53"/>
      <c r="C123" s="53"/>
      <c r="D123" s="53"/>
      <c r="E123" s="53"/>
      <c r="F123" s="53"/>
      <c r="G123" s="53"/>
      <c r="H123" s="53"/>
      <c r="I123" s="53"/>
      <c r="J123" s="53"/>
      <c r="K123" s="53"/>
      <c r="L123" s="53"/>
      <c r="M123" s="53"/>
      <c r="N123" s="53"/>
      <c r="O123" s="53"/>
      <c r="P123" s="53"/>
      <c r="Q123" s="53"/>
      <c r="R123" s="53"/>
      <c r="S123" s="53"/>
      <c r="T123" s="53"/>
      <c r="U123" s="53"/>
      <c r="V123" s="53"/>
      <c r="W123" s="53"/>
      <c r="X123" s="53"/>
      <c r="Y123" s="53"/>
      <c r="Z123" s="53"/>
    </row>
    <row r="124" spans="1:26" ht="12.75" customHeight="1" x14ac:dyDescent="0.3">
      <c r="A124" s="53"/>
      <c r="B124" s="53"/>
      <c r="C124" s="53"/>
      <c r="D124" s="53"/>
      <c r="E124" s="53"/>
      <c r="F124" s="53"/>
      <c r="G124" s="53"/>
      <c r="H124" s="53"/>
      <c r="I124" s="53"/>
      <c r="J124" s="53"/>
      <c r="K124" s="53"/>
      <c r="L124" s="53"/>
      <c r="M124" s="53"/>
      <c r="N124" s="53"/>
      <c r="O124" s="53"/>
      <c r="P124" s="53"/>
      <c r="Q124" s="53"/>
      <c r="R124" s="53"/>
      <c r="S124" s="53"/>
      <c r="T124" s="53"/>
      <c r="U124" s="53"/>
      <c r="V124" s="53"/>
      <c r="W124" s="53"/>
      <c r="X124" s="53"/>
      <c r="Y124" s="53"/>
      <c r="Z124" s="53"/>
    </row>
    <row r="125" spans="1:26" ht="12.75" customHeight="1" x14ac:dyDescent="0.3">
      <c r="A125" s="53"/>
      <c r="B125" s="53"/>
      <c r="C125" s="53"/>
      <c r="D125" s="53"/>
      <c r="E125" s="53"/>
      <c r="F125" s="53"/>
      <c r="G125" s="53"/>
      <c r="H125" s="53"/>
      <c r="I125" s="53"/>
      <c r="J125" s="53"/>
      <c r="K125" s="53"/>
      <c r="L125" s="53"/>
      <c r="M125" s="53"/>
      <c r="N125" s="53"/>
      <c r="O125" s="53"/>
      <c r="P125" s="53"/>
      <c r="Q125" s="53"/>
      <c r="R125" s="53"/>
      <c r="S125" s="53"/>
      <c r="T125" s="53"/>
      <c r="U125" s="53"/>
      <c r="V125" s="53"/>
      <c r="W125" s="53"/>
      <c r="X125" s="53"/>
      <c r="Y125" s="53"/>
      <c r="Z125" s="53"/>
    </row>
    <row r="126" spans="1:26" ht="12.75" customHeight="1" x14ac:dyDescent="0.3">
      <c r="A126" s="53"/>
      <c r="B126" s="53"/>
      <c r="C126" s="53"/>
      <c r="D126" s="53"/>
      <c r="E126" s="53"/>
      <c r="F126" s="53"/>
      <c r="G126" s="53"/>
      <c r="H126" s="53"/>
      <c r="I126" s="53"/>
      <c r="J126" s="53"/>
      <c r="K126" s="53"/>
      <c r="L126" s="53"/>
      <c r="M126" s="53"/>
      <c r="N126" s="53"/>
      <c r="O126" s="53"/>
      <c r="P126" s="53"/>
      <c r="Q126" s="53"/>
      <c r="R126" s="53"/>
      <c r="S126" s="53"/>
      <c r="T126" s="53"/>
      <c r="U126" s="53"/>
      <c r="V126" s="53"/>
      <c r="W126" s="53"/>
      <c r="X126" s="53"/>
      <c r="Y126" s="53"/>
      <c r="Z126" s="53"/>
    </row>
    <row r="127" spans="1:26" ht="12.75" customHeight="1" x14ac:dyDescent="0.3">
      <c r="A127" s="53"/>
      <c r="B127" s="53"/>
      <c r="C127" s="53"/>
      <c r="D127" s="53"/>
      <c r="E127" s="53"/>
      <c r="F127" s="53"/>
      <c r="G127" s="53"/>
      <c r="H127" s="53"/>
      <c r="I127" s="53"/>
      <c r="J127" s="53"/>
      <c r="K127" s="53"/>
      <c r="L127" s="53"/>
      <c r="M127" s="53"/>
      <c r="N127" s="53"/>
      <c r="O127" s="53"/>
      <c r="P127" s="53"/>
      <c r="Q127" s="53"/>
      <c r="R127" s="53"/>
      <c r="S127" s="53"/>
      <c r="T127" s="53"/>
      <c r="U127" s="53"/>
      <c r="V127" s="53"/>
      <c r="W127" s="53"/>
      <c r="X127" s="53"/>
      <c r="Y127" s="53"/>
      <c r="Z127" s="53"/>
    </row>
    <row r="128" spans="1:26" ht="12.75" customHeight="1" x14ac:dyDescent="0.3">
      <c r="A128" s="53"/>
      <c r="B128" s="53"/>
      <c r="C128" s="53"/>
      <c r="D128" s="53"/>
      <c r="E128" s="53"/>
      <c r="F128" s="53"/>
      <c r="G128" s="53"/>
      <c r="H128" s="53"/>
      <c r="I128" s="53"/>
      <c r="J128" s="53"/>
      <c r="K128" s="53"/>
      <c r="L128" s="53"/>
      <c r="M128" s="53"/>
      <c r="N128" s="53"/>
      <c r="O128" s="53"/>
      <c r="P128" s="53"/>
      <c r="Q128" s="53"/>
      <c r="R128" s="53"/>
      <c r="S128" s="53"/>
      <c r="T128" s="53"/>
      <c r="U128" s="53"/>
      <c r="V128" s="53"/>
      <c r="W128" s="53"/>
      <c r="X128" s="53"/>
      <c r="Y128" s="53"/>
      <c r="Z128" s="53"/>
    </row>
    <row r="129" spans="1:26" ht="12.75" customHeight="1" x14ac:dyDescent="0.3">
      <c r="A129" s="53"/>
      <c r="B129" s="53"/>
      <c r="C129" s="53"/>
      <c r="D129" s="53"/>
      <c r="E129" s="53"/>
      <c r="F129" s="53"/>
      <c r="G129" s="53"/>
      <c r="H129" s="53"/>
      <c r="I129" s="53"/>
      <c r="J129" s="53"/>
      <c r="K129" s="53"/>
      <c r="L129" s="53"/>
      <c r="M129" s="53"/>
      <c r="N129" s="53"/>
      <c r="O129" s="53"/>
      <c r="P129" s="53"/>
      <c r="Q129" s="53"/>
      <c r="R129" s="53"/>
      <c r="S129" s="53"/>
      <c r="T129" s="53"/>
      <c r="U129" s="53"/>
      <c r="V129" s="53"/>
      <c r="W129" s="53"/>
      <c r="X129" s="53"/>
      <c r="Y129" s="53"/>
      <c r="Z129" s="53"/>
    </row>
    <row r="130" spans="1:26" ht="12.75" customHeight="1" x14ac:dyDescent="0.3">
      <c r="A130" s="53"/>
      <c r="B130" s="53"/>
      <c r="C130" s="53"/>
      <c r="D130" s="53"/>
      <c r="E130" s="53"/>
      <c r="F130" s="53"/>
      <c r="G130" s="53"/>
      <c r="H130" s="53"/>
      <c r="I130" s="53"/>
      <c r="J130" s="53"/>
      <c r="K130" s="53"/>
      <c r="L130" s="53"/>
      <c r="M130" s="53"/>
      <c r="N130" s="53"/>
      <c r="O130" s="53"/>
      <c r="P130" s="53"/>
      <c r="Q130" s="53"/>
      <c r="R130" s="53"/>
      <c r="S130" s="53"/>
      <c r="T130" s="53"/>
      <c r="U130" s="53"/>
      <c r="V130" s="53"/>
      <c r="W130" s="53"/>
      <c r="X130" s="53"/>
      <c r="Y130" s="53"/>
      <c r="Z130" s="53"/>
    </row>
    <row r="131" spans="1:26" ht="12.75" customHeight="1" x14ac:dyDescent="0.3">
      <c r="A131" s="53"/>
      <c r="B131" s="53"/>
      <c r="C131" s="53"/>
      <c r="D131" s="53"/>
      <c r="E131" s="53"/>
      <c r="F131" s="53"/>
      <c r="G131" s="53"/>
      <c r="H131" s="53"/>
      <c r="I131" s="53"/>
      <c r="J131" s="53"/>
      <c r="K131" s="53"/>
      <c r="L131" s="53"/>
      <c r="M131" s="53"/>
      <c r="N131" s="53"/>
      <c r="O131" s="53"/>
      <c r="P131" s="53"/>
      <c r="Q131" s="53"/>
      <c r="R131" s="53"/>
      <c r="S131" s="53"/>
      <c r="T131" s="53"/>
      <c r="U131" s="53"/>
      <c r="V131" s="53"/>
      <c r="W131" s="53"/>
      <c r="X131" s="53"/>
      <c r="Y131" s="53"/>
      <c r="Z131" s="53"/>
    </row>
    <row r="132" spans="1:26" ht="12.75" customHeight="1" x14ac:dyDescent="0.3">
      <c r="A132" s="53"/>
      <c r="B132" s="53"/>
      <c r="C132" s="53"/>
      <c r="D132" s="53"/>
      <c r="E132" s="53"/>
      <c r="F132" s="53"/>
      <c r="G132" s="53"/>
      <c r="H132" s="53"/>
      <c r="I132" s="53"/>
      <c r="J132" s="53"/>
      <c r="K132" s="53"/>
      <c r="L132" s="53"/>
      <c r="M132" s="53"/>
      <c r="N132" s="53"/>
      <c r="O132" s="53"/>
      <c r="P132" s="53"/>
      <c r="Q132" s="53"/>
      <c r="R132" s="53"/>
      <c r="S132" s="53"/>
      <c r="T132" s="53"/>
      <c r="U132" s="53"/>
      <c r="V132" s="53"/>
      <c r="W132" s="53"/>
      <c r="X132" s="53"/>
      <c r="Y132" s="53"/>
      <c r="Z132" s="53"/>
    </row>
    <row r="133" spans="1:26" ht="12.75" customHeight="1" x14ac:dyDescent="0.3">
      <c r="A133" s="53"/>
      <c r="B133" s="53"/>
      <c r="C133" s="53"/>
      <c r="D133" s="53"/>
      <c r="E133" s="53"/>
      <c r="F133" s="53"/>
      <c r="G133" s="53"/>
      <c r="H133" s="53"/>
      <c r="I133" s="53"/>
      <c r="J133" s="53"/>
      <c r="K133" s="53"/>
      <c r="L133" s="53"/>
      <c r="M133" s="53"/>
      <c r="N133" s="53"/>
      <c r="O133" s="53"/>
      <c r="P133" s="53"/>
      <c r="Q133" s="53"/>
      <c r="R133" s="53"/>
      <c r="S133" s="53"/>
      <c r="T133" s="53"/>
      <c r="U133" s="53"/>
      <c r="V133" s="53"/>
      <c r="W133" s="53"/>
      <c r="X133" s="53"/>
      <c r="Y133" s="53"/>
      <c r="Z133" s="53"/>
    </row>
    <row r="134" spans="1:26" ht="12.75" customHeight="1" x14ac:dyDescent="0.3">
      <c r="A134" s="53"/>
      <c r="B134" s="53"/>
      <c r="C134" s="53"/>
      <c r="D134" s="53"/>
      <c r="E134" s="53"/>
      <c r="F134" s="53"/>
      <c r="G134" s="53"/>
      <c r="H134" s="53"/>
      <c r="I134" s="53"/>
      <c r="J134" s="53"/>
      <c r="K134" s="53"/>
      <c r="L134" s="53"/>
      <c r="M134" s="53"/>
      <c r="N134" s="53"/>
      <c r="O134" s="53"/>
      <c r="P134" s="53"/>
      <c r="Q134" s="53"/>
      <c r="R134" s="53"/>
      <c r="S134" s="53"/>
      <c r="T134" s="53"/>
      <c r="U134" s="53"/>
      <c r="V134" s="53"/>
      <c r="W134" s="53"/>
      <c r="X134" s="53"/>
      <c r="Y134" s="53"/>
      <c r="Z134" s="53"/>
    </row>
    <row r="135" spans="1:26" ht="12.75" customHeight="1" x14ac:dyDescent="0.3">
      <c r="A135" s="53"/>
      <c r="B135" s="53"/>
      <c r="C135" s="53"/>
      <c r="D135" s="53"/>
      <c r="E135" s="53"/>
      <c r="F135" s="53"/>
      <c r="G135" s="53"/>
      <c r="H135" s="53"/>
      <c r="I135" s="53"/>
      <c r="J135" s="53"/>
      <c r="K135" s="53"/>
      <c r="L135" s="53"/>
      <c r="M135" s="53"/>
      <c r="N135" s="53"/>
      <c r="O135" s="53"/>
      <c r="P135" s="53"/>
      <c r="Q135" s="53"/>
      <c r="R135" s="53"/>
      <c r="S135" s="53"/>
      <c r="T135" s="53"/>
      <c r="U135" s="53"/>
      <c r="V135" s="53"/>
      <c r="W135" s="53"/>
      <c r="X135" s="53"/>
      <c r="Y135" s="53"/>
      <c r="Z135" s="53"/>
    </row>
    <row r="136" spans="1:26" ht="12.75" customHeight="1" x14ac:dyDescent="0.3">
      <c r="A136" s="53"/>
      <c r="B136" s="53"/>
      <c r="C136" s="53"/>
      <c r="D136" s="53"/>
      <c r="E136" s="53"/>
      <c r="F136" s="53"/>
      <c r="G136" s="53"/>
      <c r="H136" s="53"/>
      <c r="I136" s="53"/>
      <c r="J136" s="53"/>
      <c r="K136" s="53"/>
      <c r="L136" s="53"/>
      <c r="M136" s="53"/>
      <c r="N136" s="53"/>
      <c r="O136" s="53"/>
      <c r="P136" s="53"/>
      <c r="Q136" s="53"/>
      <c r="R136" s="53"/>
      <c r="S136" s="53"/>
      <c r="T136" s="53"/>
      <c r="U136" s="53"/>
      <c r="V136" s="53"/>
      <c r="W136" s="53"/>
      <c r="X136" s="53"/>
      <c r="Y136" s="53"/>
      <c r="Z136" s="53"/>
    </row>
    <row r="137" spans="1:26" ht="12.75" customHeight="1" x14ac:dyDescent="0.3">
      <c r="A137" s="53"/>
      <c r="B137" s="53"/>
      <c r="C137" s="53"/>
      <c r="D137" s="53"/>
      <c r="E137" s="53"/>
      <c r="F137" s="53"/>
      <c r="G137" s="53"/>
      <c r="H137" s="53"/>
      <c r="I137" s="53"/>
      <c r="J137" s="53"/>
      <c r="K137" s="53"/>
      <c r="L137" s="53"/>
      <c r="M137" s="53"/>
      <c r="N137" s="53"/>
      <c r="O137" s="53"/>
      <c r="P137" s="53"/>
      <c r="Q137" s="53"/>
      <c r="R137" s="53"/>
      <c r="S137" s="53"/>
      <c r="T137" s="53"/>
      <c r="U137" s="53"/>
      <c r="V137" s="53"/>
      <c r="W137" s="53"/>
      <c r="X137" s="53"/>
      <c r="Y137" s="53"/>
      <c r="Z137" s="53"/>
    </row>
    <row r="138" spans="1:26" ht="12.75" customHeight="1" x14ac:dyDescent="0.3">
      <c r="A138" s="53"/>
      <c r="B138" s="53"/>
      <c r="C138" s="53"/>
      <c r="D138" s="53"/>
      <c r="E138" s="53"/>
      <c r="F138" s="53"/>
      <c r="G138" s="53"/>
      <c r="H138" s="53"/>
      <c r="I138" s="53"/>
      <c r="J138" s="53"/>
      <c r="K138" s="53"/>
      <c r="L138" s="53"/>
      <c r="M138" s="53"/>
      <c r="N138" s="53"/>
      <c r="O138" s="53"/>
      <c r="P138" s="53"/>
      <c r="Q138" s="53"/>
      <c r="R138" s="53"/>
      <c r="S138" s="53"/>
      <c r="T138" s="53"/>
      <c r="U138" s="53"/>
      <c r="V138" s="53"/>
      <c r="W138" s="53"/>
      <c r="X138" s="53"/>
      <c r="Y138" s="53"/>
      <c r="Z138" s="53"/>
    </row>
    <row r="139" spans="1:26" ht="12.75" customHeight="1" x14ac:dyDescent="0.3">
      <c r="A139" s="53"/>
      <c r="B139" s="53"/>
      <c r="C139" s="53"/>
      <c r="D139" s="53"/>
      <c r="E139" s="53"/>
      <c r="F139" s="53"/>
      <c r="G139" s="53"/>
      <c r="H139" s="53"/>
      <c r="I139" s="53"/>
      <c r="J139" s="53"/>
      <c r="K139" s="53"/>
      <c r="L139" s="53"/>
      <c r="M139" s="53"/>
      <c r="N139" s="53"/>
      <c r="O139" s="53"/>
      <c r="P139" s="53"/>
      <c r="Q139" s="53"/>
      <c r="R139" s="53"/>
      <c r="S139" s="53"/>
      <c r="T139" s="53"/>
      <c r="U139" s="53"/>
      <c r="V139" s="53"/>
      <c r="W139" s="53"/>
      <c r="X139" s="53"/>
      <c r="Y139" s="53"/>
      <c r="Z139" s="53"/>
    </row>
    <row r="140" spans="1:26" ht="12.75" customHeight="1" x14ac:dyDescent="0.3">
      <c r="A140" s="53"/>
      <c r="B140" s="53"/>
      <c r="C140" s="53"/>
      <c r="D140" s="53"/>
      <c r="E140" s="53"/>
      <c r="F140" s="53"/>
      <c r="G140" s="53"/>
      <c r="H140" s="53"/>
      <c r="I140" s="53"/>
      <c r="J140" s="53"/>
      <c r="K140" s="53"/>
      <c r="L140" s="53"/>
      <c r="M140" s="53"/>
      <c r="N140" s="53"/>
      <c r="O140" s="53"/>
      <c r="P140" s="53"/>
      <c r="Q140" s="53"/>
      <c r="R140" s="53"/>
      <c r="S140" s="53"/>
      <c r="T140" s="53"/>
      <c r="U140" s="53"/>
      <c r="V140" s="53"/>
      <c r="W140" s="53"/>
      <c r="X140" s="53"/>
      <c r="Y140" s="53"/>
      <c r="Z140" s="53"/>
    </row>
    <row r="141" spans="1:26" ht="12.75" customHeight="1" x14ac:dyDescent="0.3">
      <c r="A141" s="53"/>
      <c r="B141" s="53"/>
      <c r="C141" s="53"/>
      <c r="D141" s="53"/>
      <c r="E141" s="53"/>
      <c r="F141" s="53"/>
      <c r="G141" s="53"/>
      <c r="H141" s="53"/>
      <c r="I141" s="53"/>
      <c r="J141" s="53"/>
      <c r="K141" s="53"/>
      <c r="L141" s="53"/>
      <c r="M141" s="53"/>
      <c r="N141" s="53"/>
      <c r="O141" s="53"/>
      <c r="P141" s="53"/>
      <c r="Q141" s="53"/>
      <c r="R141" s="53"/>
      <c r="S141" s="53"/>
      <c r="T141" s="53"/>
      <c r="U141" s="53"/>
      <c r="V141" s="53"/>
      <c r="W141" s="53"/>
      <c r="X141" s="53"/>
      <c r="Y141" s="53"/>
      <c r="Z141" s="53"/>
    </row>
    <row r="142" spans="1:26" ht="12.75" customHeight="1" x14ac:dyDescent="0.3">
      <c r="A142" s="53"/>
      <c r="B142" s="53"/>
      <c r="C142" s="53"/>
      <c r="D142" s="53"/>
      <c r="E142" s="53"/>
      <c r="F142" s="53"/>
      <c r="G142" s="53"/>
      <c r="H142" s="53"/>
      <c r="I142" s="53"/>
      <c r="J142" s="53"/>
      <c r="K142" s="53"/>
      <c r="L142" s="53"/>
      <c r="M142" s="53"/>
      <c r="N142" s="53"/>
      <c r="O142" s="53"/>
      <c r="P142" s="53"/>
      <c r="Q142" s="53"/>
      <c r="R142" s="53"/>
      <c r="S142" s="53"/>
      <c r="T142" s="53"/>
      <c r="U142" s="53"/>
      <c r="V142" s="53"/>
      <c r="W142" s="53"/>
      <c r="X142" s="53"/>
      <c r="Y142" s="53"/>
      <c r="Z142" s="53"/>
    </row>
    <row r="143" spans="1:26" ht="12.75" customHeight="1" x14ac:dyDescent="0.3">
      <c r="A143" s="53"/>
      <c r="B143" s="53"/>
      <c r="C143" s="53"/>
      <c r="D143" s="53"/>
      <c r="E143" s="53"/>
      <c r="F143" s="53"/>
      <c r="G143" s="53"/>
      <c r="H143" s="53"/>
      <c r="I143" s="53"/>
      <c r="J143" s="53"/>
      <c r="K143" s="53"/>
      <c r="L143" s="53"/>
      <c r="M143" s="53"/>
      <c r="N143" s="53"/>
      <c r="O143" s="53"/>
      <c r="P143" s="53"/>
      <c r="Q143" s="53"/>
      <c r="R143" s="53"/>
      <c r="S143" s="53"/>
      <c r="T143" s="53"/>
      <c r="U143" s="53"/>
      <c r="V143" s="53"/>
      <c r="W143" s="53"/>
      <c r="X143" s="53"/>
      <c r="Y143" s="53"/>
      <c r="Z143" s="53"/>
    </row>
    <row r="144" spans="1:26" ht="12.75" customHeight="1" x14ac:dyDescent="0.3">
      <c r="A144" s="53"/>
      <c r="B144" s="53"/>
      <c r="C144" s="53"/>
      <c r="D144" s="53"/>
      <c r="E144" s="53"/>
      <c r="F144" s="53"/>
      <c r="G144" s="53"/>
      <c r="H144" s="53"/>
      <c r="I144" s="53"/>
      <c r="J144" s="53"/>
      <c r="K144" s="53"/>
      <c r="L144" s="53"/>
      <c r="M144" s="53"/>
      <c r="N144" s="53"/>
      <c r="O144" s="53"/>
      <c r="P144" s="53"/>
      <c r="Q144" s="53"/>
      <c r="R144" s="53"/>
      <c r="S144" s="53"/>
      <c r="T144" s="53"/>
      <c r="U144" s="53"/>
      <c r="V144" s="53"/>
      <c r="W144" s="53"/>
      <c r="X144" s="53"/>
      <c r="Y144" s="53"/>
      <c r="Z144" s="53"/>
    </row>
    <row r="145" spans="1:26" ht="12.75" customHeight="1" x14ac:dyDescent="0.3">
      <c r="A145" s="53"/>
      <c r="B145" s="53"/>
      <c r="C145" s="53"/>
      <c r="D145" s="53"/>
      <c r="E145" s="53"/>
      <c r="F145" s="53"/>
      <c r="G145" s="53"/>
      <c r="H145" s="53"/>
      <c r="I145" s="53"/>
      <c r="J145" s="53"/>
      <c r="K145" s="53"/>
      <c r="L145" s="53"/>
      <c r="M145" s="53"/>
      <c r="N145" s="53"/>
      <c r="O145" s="53"/>
      <c r="P145" s="53"/>
      <c r="Q145" s="53"/>
      <c r="R145" s="53"/>
      <c r="S145" s="53"/>
      <c r="T145" s="53"/>
      <c r="U145" s="53"/>
      <c r="V145" s="53"/>
      <c r="W145" s="53"/>
      <c r="X145" s="53"/>
      <c r="Y145" s="53"/>
      <c r="Z145" s="53"/>
    </row>
    <row r="146" spans="1:26" ht="12.75" customHeight="1" x14ac:dyDescent="0.3">
      <c r="A146" s="53"/>
      <c r="B146" s="53"/>
      <c r="C146" s="53"/>
      <c r="D146" s="53"/>
      <c r="E146" s="53"/>
      <c r="F146" s="53"/>
      <c r="G146" s="53"/>
      <c r="H146" s="53"/>
      <c r="I146" s="53"/>
      <c r="J146" s="53"/>
      <c r="K146" s="53"/>
      <c r="L146" s="53"/>
      <c r="M146" s="53"/>
      <c r="N146" s="53"/>
      <c r="O146" s="53"/>
      <c r="P146" s="53"/>
      <c r="Q146" s="53"/>
      <c r="R146" s="53"/>
      <c r="S146" s="53"/>
      <c r="T146" s="53"/>
      <c r="U146" s="53"/>
      <c r="V146" s="53"/>
      <c r="W146" s="53"/>
      <c r="X146" s="53"/>
      <c r="Y146" s="53"/>
      <c r="Z146" s="53"/>
    </row>
    <row r="147" spans="1:26" ht="12.75" customHeight="1" x14ac:dyDescent="0.3">
      <c r="A147" s="53"/>
      <c r="B147" s="53"/>
      <c r="C147" s="53"/>
      <c r="D147" s="53"/>
      <c r="E147" s="53"/>
      <c r="F147" s="53"/>
      <c r="G147" s="53"/>
      <c r="H147" s="53"/>
      <c r="I147" s="53"/>
      <c r="J147" s="53"/>
      <c r="K147" s="53"/>
      <c r="L147" s="53"/>
      <c r="M147" s="53"/>
      <c r="N147" s="53"/>
      <c r="O147" s="53"/>
      <c r="P147" s="53"/>
      <c r="Q147" s="53"/>
      <c r="R147" s="53"/>
      <c r="S147" s="53"/>
      <c r="T147" s="53"/>
      <c r="U147" s="53"/>
      <c r="V147" s="53"/>
      <c r="W147" s="53"/>
      <c r="X147" s="53"/>
      <c r="Y147" s="53"/>
      <c r="Z147" s="53"/>
    </row>
    <row r="148" spans="1:26" ht="12.75" customHeight="1" x14ac:dyDescent="0.3">
      <c r="A148" s="53"/>
      <c r="B148" s="53"/>
      <c r="C148" s="53"/>
      <c r="D148" s="53"/>
      <c r="E148" s="53"/>
      <c r="F148" s="53"/>
      <c r="G148" s="53"/>
      <c r="H148" s="53"/>
      <c r="I148" s="53"/>
      <c r="J148" s="53"/>
      <c r="K148" s="53"/>
      <c r="L148" s="53"/>
      <c r="M148" s="53"/>
      <c r="N148" s="53"/>
      <c r="O148" s="53"/>
      <c r="P148" s="53"/>
      <c r="Q148" s="53"/>
      <c r="R148" s="53"/>
      <c r="S148" s="53"/>
      <c r="T148" s="53"/>
      <c r="U148" s="53"/>
      <c r="V148" s="53"/>
      <c r="W148" s="53"/>
      <c r="X148" s="53"/>
      <c r="Y148" s="53"/>
      <c r="Z148" s="53"/>
    </row>
    <row r="149" spans="1:26" ht="12.75" customHeight="1" x14ac:dyDescent="0.3">
      <c r="A149" s="53"/>
      <c r="B149" s="53"/>
      <c r="C149" s="53"/>
      <c r="D149" s="53"/>
      <c r="E149" s="53"/>
      <c r="F149" s="53"/>
      <c r="G149" s="53"/>
      <c r="H149" s="53"/>
      <c r="I149" s="53"/>
      <c r="J149" s="53"/>
      <c r="K149" s="53"/>
      <c r="L149" s="53"/>
      <c r="M149" s="53"/>
      <c r="N149" s="53"/>
      <c r="O149" s="53"/>
      <c r="P149" s="53"/>
      <c r="Q149" s="53"/>
      <c r="R149" s="53"/>
      <c r="S149" s="53"/>
      <c r="T149" s="53"/>
      <c r="U149" s="53"/>
      <c r="V149" s="53"/>
      <c r="W149" s="53"/>
      <c r="X149" s="53"/>
      <c r="Y149" s="53"/>
      <c r="Z149" s="53"/>
    </row>
    <row r="150" spans="1:26" ht="12.75" customHeight="1" x14ac:dyDescent="0.3">
      <c r="A150" s="53"/>
      <c r="B150" s="53"/>
      <c r="C150" s="53"/>
      <c r="D150" s="53"/>
      <c r="E150" s="53"/>
      <c r="F150" s="53"/>
      <c r="G150" s="53"/>
      <c r="H150" s="53"/>
      <c r="I150" s="53"/>
      <c r="J150" s="53"/>
      <c r="K150" s="53"/>
      <c r="L150" s="53"/>
      <c r="M150" s="53"/>
      <c r="N150" s="53"/>
      <c r="O150" s="53"/>
      <c r="P150" s="53"/>
      <c r="Q150" s="53"/>
      <c r="R150" s="53"/>
      <c r="S150" s="53"/>
      <c r="T150" s="53"/>
      <c r="U150" s="53"/>
      <c r="V150" s="53"/>
      <c r="W150" s="53"/>
      <c r="X150" s="53"/>
      <c r="Y150" s="53"/>
      <c r="Z150" s="53"/>
    </row>
    <row r="151" spans="1:26" ht="12.75" customHeight="1" x14ac:dyDescent="0.3">
      <c r="A151" s="53"/>
      <c r="B151" s="53"/>
      <c r="C151" s="53"/>
      <c r="D151" s="53"/>
      <c r="E151" s="53"/>
      <c r="F151" s="53"/>
      <c r="G151" s="53"/>
      <c r="H151" s="53"/>
      <c r="I151" s="53"/>
      <c r="J151" s="53"/>
      <c r="K151" s="53"/>
      <c r="L151" s="53"/>
      <c r="M151" s="53"/>
      <c r="N151" s="53"/>
      <c r="O151" s="53"/>
      <c r="P151" s="53"/>
      <c r="Q151" s="53"/>
      <c r="R151" s="53"/>
      <c r="S151" s="53"/>
      <c r="T151" s="53"/>
      <c r="U151" s="53"/>
      <c r="V151" s="53"/>
      <c r="W151" s="53"/>
      <c r="X151" s="53"/>
      <c r="Y151" s="53"/>
      <c r="Z151" s="53"/>
    </row>
    <row r="152" spans="1:26" ht="12.75" customHeight="1" x14ac:dyDescent="0.3">
      <c r="A152" s="53"/>
      <c r="B152" s="53"/>
      <c r="C152" s="53"/>
      <c r="D152" s="53"/>
      <c r="E152" s="53"/>
      <c r="F152" s="53"/>
      <c r="G152" s="53"/>
      <c r="H152" s="53"/>
      <c r="I152" s="53"/>
      <c r="J152" s="53"/>
      <c r="K152" s="53"/>
      <c r="L152" s="53"/>
      <c r="M152" s="53"/>
      <c r="N152" s="53"/>
      <c r="O152" s="53"/>
      <c r="P152" s="53"/>
      <c r="Q152" s="53"/>
      <c r="R152" s="53"/>
      <c r="S152" s="53"/>
      <c r="T152" s="53"/>
      <c r="U152" s="53"/>
      <c r="V152" s="53"/>
      <c r="W152" s="53"/>
      <c r="X152" s="53"/>
      <c r="Y152" s="53"/>
      <c r="Z152" s="53"/>
    </row>
    <row r="153" spans="1:26" ht="12.75" customHeight="1" x14ac:dyDescent="0.3">
      <c r="A153" s="53"/>
      <c r="B153" s="53"/>
      <c r="C153" s="53"/>
      <c r="D153" s="53"/>
      <c r="E153" s="53"/>
      <c r="F153" s="53"/>
      <c r="G153" s="53"/>
      <c r="H153" s="53"/>
      <c r="I153" s="53"/>
      <c r="J153" s="53"/>
      <c r="K153" s="53"/>
      <c r="L153" s="53"/>
      <c r="M153" s="53"/>
      <c r="N153" s="53"/>
      <c r="O153" s="53"/>
      <c r="P153" s="53"/>
      <c r="Q153" s="53"/>
      <c r="R153" s="53"/>
      <c r="S153" s="53"/>
      <c r="T153" s="53"/>
      <c r="U153" s="53"/>
      <c r="V153" s="53"/>
      <c r="W153" s="53"/>
      <c r="X153" s="53"/>
      <c r="Y153" s="53"/>
      <c r="Z153" s="53"/>
    </row>
    <row r="154" spans="1:26" ht="12.75" customHeight="1" x14ac:dyDescent="0.3">
      <c r="A154" s="53"/>
      <c r="B154" s="53"/>
      <c r="C154" s="53"/>
      <c r="D154" s="53"/>
      <c r="E154" s="53"/>
      <c r="F154" s="53"/>
      <c r="G154" s="53"/>
      <c r="H154" s="53"/>
      <c r="I154" s="53"/>
      <c r="J154" s="53"/>
      <c r="K154" s="53"/>
      <c r="L154" s="53"/>
      <c r="M154" s="53"/>
      <c r="N154" s="53"/>
      <c r="O154" s="53"/>
      <c r="P154" s="53"/>
      <c r="Q154" s="53"/>
      <c r="R154" s="53"/>
      <c r="S154" s="53"/>
      <c r="T154" s="53"/>
      <c r="U154" s="53"/>
      <c r="V154" s="53"/>
      <c r="W154" s="53"/>
      <c r="X154" s="53"/>
      <c r="Y154" s="53"/>
      <c r="Z154" s="53"/>
    </row>
    <row r="155" spans="1:26" ht="12.75" customHeight="1" x14ac:dyDescent="0.3">
      <c r="A155" s="53"/>
      <c r="B155" s="53"/>
      <c r="C155" s="53"/>
      <c r="D155" s="53"/>
      <c r="E155" s="53"/>
      <c r="F155" s="53"/>
      <c r="G155" s="53"/>
      <c r="H155" s="53"/>
      <c r="I155" s="53"/>
      <c r="J155" s="53"/>
      <c r="K155" s="53"/>
      <c r="L155" s="53"/>
      <c r="M155" s="53"/>
      <c r="N155" s="53"/>
      <c r="O155" s="53"/>
      <c r="P155" s="53"/>
      <c r="Q155" s="53"/>
      <c r="R155" s="53"/>
      <c r="S155" s="53"/>
      <c r="T155" s="53"/>
      <c r="U155" s="53"/>
      <c r="V155" s="53"/>
      <c r="W155" s="53"/>
      <c r="X155" s="53"/>
      <c r="Y155" s="53"/>
      <c r="Z155" s="53"/>
    </row>
    <row r="156" spans="1:26" ht="12.75" customHeight="1" x14ac:dyDescent="0.3">
      <c r="A156" s="53"/>
      <c r="B156" s="53"/>
      <c r="C156" s="53"/>
      <c r="D156" s="53"/>
      <c r="E156" s="53"/>
      <c r="F156" s="53"/>
      <c r="G156" s="53"/>
      <c r="H156" s="53"/>
      <c r="I156" s="53"/>
      <c r="J156" s="53"/>
      <c r="K156" s="53"/>
      <c r="L156" s="53"/>
      <c r="M156" s="53"/>
      <c r="N156" s="53"/>
      <c r="O156" s="53"/>
      <c r="P156" s="53"/>
      <c r="Q156" s="53"/>
      <c r="R156" s="53"/>
      <c r="S156" s="53"/>
      <c r="T156" s="53"/>
      <c r="U156" s="53"/>
      <c r="V156" s="53"/>
      <c r="W156" s="53"/>
      <c r="X156" s="53"/>
      <c r="Y156" s="53"/>
      <c r="Z156" s="53"/>
    </row>
    <row r="157" spans="1:26" ht="12.75" customHeight="1" x14ac:dyDescent="0.3">
      <c r="A157" s="53"/>
      <c r="B157" s="53"/>
      <c r="C157" s="53"/>
      <c r="D157" s="53"/>
      <c r="E157" s="53"/>
      <c r="F157" s="53"/>
      <c r="G157" s="53"/>
      <c r="H157" s="53"/>
      <c r="I157" s="53"/>
      <c r="J157" s="53"/>
      <c r="K157" s="53"/>
      <c r="L157" s="53"/>
      <c r="M157" s="53"/>
      <c r="N157" s="53"/>
      <c r="O157" s="53"/>
      <c r="P157" s="53"/>
      <c r="Q157" s="53"/>
      <c r="R157" s="53"/>
      <c r="S157" s="53"/>
      <c r="T157" s="53"/>
      <c r="U157" s="53"/>
      <c r="V157" s="53"/>
      <c r="W157" s="53"/>
      <c r="X157" s="53"/>
      <c r="Y157" s="53"/>
      <c r="Z157" s="53"/>
    </row>
    <row r="158" spans="1:26" ht="12.75" customHeight="1" x14ac:dyDescent="0.3">
      <c r="A158" s="53"/>
      <c r="B158" s="53"/>
      <c r="C158" s="53"/>
      <c r="D158" s="53"/>
      <c r="E158" s="53"/>
      <c r="F158" s="53"/>
      <c r="G158" s="53"/>
      <c r="H158" s="53"/>
      <c r="I158" s="53"/>
      <c r="J158" s="53"/>
      <c r="K158" s="53"/>
      <c r="L158" s="53"/>
      <c r="M158" s="53"/>
      <c r="N158" s="53"/>
      <c r="O158" s="53"/>
      <c r="P158" s="53"/>
      <c r="Q158" s="53"/>
      <c r="R158" s="53"/>
      <c r="S158" s="53"/>
      <c r="T158" s="53"/>
      <c r="U158" s="53"/>
      <c r="V158" s="53"/>
      <c r="W158" s="53"/>
      <c r="X158" s="53"/>
      <c r="Y158" s="53"/>
      <c r="Z158" s="53"/>
    </row>
    <row r="159" spans="1:26" ht="12.75" customHeight="1" x14ac:dyDescent="0.3">
      <c r="A159" s="53"/>
      <c r="B159" s="53"/>
      <c r="C159" s="53"/>
      <c r="D159" s="53"/>
      <c r="E159" s="53"/>
      <c r="F159" s="53"/>
      <c r="G159" s="53"/>
      <c r="H159" s="53"/>
      <c r="I159" s="53"/>
      <c r="J159" s="53"/>
      <c r="K159" s="53"/>
      <c r="L159" s="53"/>
      <c r="M159" s="53"/>
      <c r="N159" s="53"/>
      <c r="O159" s="53"/>
      <c r="P159" s="53"/>
      <c r="Q159" s="53"/>
      <c r="R159" s="53"/>
      <c r="S159" s="53"/>
      <c r="T159" s="53"/>
      <c r="U159" s="53"/>
      <c r="V159" s="53"/>
      <c r="W159" s="53"/>
      <c r="X159" s="53"/>
      <c r="Y159" s="53"/>
      <c r="Z159" s="53"/>
    </row>
    <row r="160" spans="1:26" ht="12.75" customHeight="1" x14ac:dyDescent="0.3">
      <c r="A160" s="53"/>
      <c r="B160" s="53"/>
      <c r="C160" s="53"/>
      <c r="D160" s="53"/>
      <c r="E160" s="53"/>
      <c r="F160" s="53"/>
      <c r="G160" s="53"/>
      <c r="H160" s="53"/>
      <c r="I160" s="53"/>
      <c r="J160" s="53"/>
      <c r="K160" s="53"/>
      <c r="L160" s="53"/>
      <c r="M160" s="53"/>
      <c r="N160" s="53"/>
      <c r="O160" s="53"/>
      <c r="P160" s="53"/>
      <c r="Q160" s="53"/>
      <c r="R160" s="53"/>
      <c r="S160" s="53"/>
      <c r="T160" s="53"/>
      <c r="U160" s="53"/>
      <c r="V160" s="53"/>
      <c r="W160" s="53"/>
      <c r="X160" s="53"/>
      <c r="Y160" s="53"/>
      <c r="Z160" s="53"/>
    </row>
    <row r="161" spans="1:26" ht="12.75" customHeight="1" x14ac:dyDescent="0.3">
      <c r="A161" s="53"/>
      <c r="B161" s="53"/>
      <c r="C161" s="53"/>
      <c r="D161" s="53"/>
      <c r="E161" s="53"/>
      <c r="F161" s="53"/>
      <c r="G161" s="53"/>
      <c r="H161" s="53"/>
      <c r="I161" s="53"/>
      <c r="J161" s="53"/>
      <c r="K161" s="53"/>
      <c r="L161" s="53"/>
      <c r="M161" s="53"/>
      <c r="N161" s="53"/>
      <c r="O161" s="53"/>
      <c r="P161" s="53"/>
      <c r="Q161" s="53"/>
      <c r="R161" s="53"/>
      <c r="S161" s="53"/>
      <c r="T161" s="53"/>
      <c r="U161" s="53"/>
      <c r="V161" s="53"/>
      <c r="W161" s="53"/>
      <c r="X161" s="53"/>
      <c r="Y161" s="53"/>
      <c r="Z161" s="53"/>
    </row>
    <row r="162" spans="1:26" ht="12.75" customHeight="1" x14ac:dyDescent="0.3">
      <c r="A162" s="53"/>
      <c r="B162" s="53"/>
      <c r="C162" s="53"/>
      <c r="D162" s="53"/>
      <c r="E162" s="53"/>
      <c r="F162" s="53"/>
      <c r="G162" s="53"/>
      <c r="H162" s="53"/>
      <c r="I162" s="53"/>
      <c r="J162" s="53"/>
      <c r="K162" s="53"/>
      <c r="L162" s="53"/>
      <c r="M162" s="53"/>
      <c r="N162" s="53"/>
      <c r="O162" s="53"/>
      <c r="P162" s="53"/>
      <c r="Q162" s="53"/>
      <c r="R162" s="53"/>
      <c r="S162" s="53"/>
      <c r="T162" s="53"/>
      <c r="U162" s="53"/>
      <c r="V162" s="53"/>
      <c r="W162" s="53"/>
      <c r="X162" s="53"/>
      <c r="Y162" s="53"/>
      <c r="Z162" s="53"/>
    </row>
    <row r="163" spans="1:26" ht="12.75" customHeight="1" x14ac:dyDescent="0.3">
      <c r="A163" s="53"/>
      <c r="B163" s="53"/>
      <c r="C163" s="53"/>
      <c r="D163" s="53"/>
      <c r="E163" s="53"/>
      <c r="F163" s="53"/>
      <c r="G163" s="53"/>
      <c r="H163" s="53"/>
      <c r="I163" s="53"/>
      <c r="J163" s="53"/>
      <c r="K163" s="53"/>
      <c r="L163" s="53"/>
      <c r="M163" s="53"/>
      <c r="N163" s="53"/>
      <c r="O163" s="53"/>
      <c r="P163" s="53"/>
      <c r="Q163" s="53"/>
      <c r="R163" s="53"/>
      <c r="S163" s="53"/>
      <c r="T163" s="53"/>
      <c r="U163" s="53"/>
      <c r="V163" s="53"/>
      <c r="W163" s="53"/>
      <c r="X163" s="53"/>
      <c r="Y163" s="53"/>
      <c r="Z163" s="53"/>
    </row>
    <row r="164" spans="1:26" ht="12.75" customHeight="1" x14ac:dyDescent="0.3">
      <c r="A164" s="53"/>
      <c r="B164" s="53"/>
      <c r="C164" s="53"/>
      <c r="D164" s="53"/>
      <c r="E164" s="53"/>
      <c r="F164" s="53"/>
      <c r="G164" s="53"/>
      <c r="H164" s="53"/>
      <c r="I164" s="53"/>
      <c r="J164" s="53"/>
      <c r="K164" s="53"/>
      <c r="L164" s="53"/>
      <c r="M164" s="53"/>
      <c r="N164" s="53"/>
      <c r="O164" s="53"/>
      <c r="P164" s="53"/>
      <c r="Q164" s="53"/>
      <c r="R164" s="53"/>
      <c r="S164" s="53"/>
      <c r="T164" s="53"/>
      <c r="U164" s="53"/>
      <c r="V164" s="53"/>
      <c r="W164" s="53"/>
      <c r="X164" s="53"/>
      <c r="Y164" s="53"/>
      <c r="Z164" s="53"/>
    </row>
    <row r="165" spans="1:26" ht="12.75" customHeight="1" x14ac:dyDescent="0.3">
      <c r="A165" s="53"/>
      <c r="B165" s="53"/>
      <c r="C165" s="53"/>
      <c r="D165" s="53"/>
      <c r="E165" s="53"/>
      <c r="F165" s="53"/>
      <c r="G165" s="53"/>
      <c r="H165" s="53"/>
      <c r="I165" s="53"/>
      <c r="J165" s="53"/>
      <c r="K165" s="53"/>
      <c r="L165" s="53"/>
      <c r="M165" s="53"/>
      <c r="N165" s="53"/>
      <c r="O165" s="53"/>
      <c r="P165" s="53"/>
      <c r="Q165" s="53"/>
      <c r="R165" s="53"/>
      <c r="S165" s="53"/>
      <c r="T165" s="53"/>
      <c r="U165" s="53"/>
      <c r="V165" s="53"/>
      <c r="W165" s="53"/>
      <c r="X165" s="53"/>
      <c r="Y165" s="53"/>
      <c r="Z165" s="53"/>
    </row>
    <row r="166" spans="1:26" ht="12.75" customHeight="1" x14ac:dyDescent="0.3">
      <c r="A166" s="53"/>
      <c r="B166" s="53"/>
      <c r="C166" s="53"/>
      <c r="D166" s="53"/>
      <c r="E166" s="53"/>
      <c r="F166" s="53"/>
      <c r="G166" s="53"/>
      <c r="H166" s="53"/>
      <c r="I166" s="53"/>
      <c r="J166" s="53"/>
      <c r="K166" s="53"/>
      <c r="L166" s="53"/>
      <c r="M166" s="53"/>
      <c r="N166" s="53"/>
      <c r="O166" s="53"/>
      <c r="P166" s="53"/>
      <c r="Q166" s="53"/>
      <c r="R166" s="53"/>
      <c r="S166" s="53"/>
      <c r="T166" s="53"/>
      <c r="U166" s="53"/>
      <c r="V166" s="53"/>
      <c r="W166" s="53"/>
      <c r="X166" s="53"/>
      <c r="Y166" s="53"/>
      <c r="Z166" s="53"/>
    </row>
    <row r="167" spans="1:26" ht="12.75" customHeight="1" x14ac:dyDescent="0.3">
      <c r="A167" s="53"/>
      <c r="B167" s="53"/>
      <c r="C167" s="53"/>
      <c r="D167" s="53"/>
      <c r="E167" s="53"/>
      <c r="F167" s="53"/>
      <c r="G167" s="53"/>
      <c r="H167" s="53"/>
      <c r="I167" s="53"/>
      <c r="J167" s="53"/>
      <c r="K167" s="53"/>
      <c r="L167" s="53"/>
      <c r="M167" s="53"/>
      <c r="N167" s="53"/>
      <c r="O167" s="53"/>
      <c r="P167" s="53"/>
      <c r="Q167" s="53"/>
      <c r="R167" s="53"/>
      <c r="S167" s="53"/>
      <c r="T167" s="53"/>
      <c r="U167" s="53"/>
      <c r="V167" s="53"/>
      <c r="W167" s="53"/>
      <c r="X167" s="53"/>
      <c r="Y167" s="53"/>
      <c r="Z167" s="53"/>
    </row>
    <row r="168" spans="1:26" ht="12.75" customHeight="1" x14ac:dyDescent="0.3">
      <c r="A168" s="53"/>
      <c r="B168" s="53"/>
      <c r="C168" s="53"/>
      <c r="D168" s="53"/>
      <c r="E168" s="53"/>
      <c r="F168" s="53"/>
      <c r="G168" s="53"/>
      <c r="H168" s="53"/>
      <c r="I168" s="53"/>
      <c r="J168" s="53"/>
      <c r="K168" s="53"/>
      <c r="L168" s="53"/>
      <c r="M168" s="53"/>
      <c r="N168" s="53"/>
      <c r="O168" s="53"/>
      <c r="P168" s="53"/>
      <c r="Q168" s="53"/>
      <c r="R168" s="53"/>
      <c r="S168" s="53"/>
      <c r="T168" s="53"/>
      <c r="U168" s="53"/>
      <c r="V168" s="53"/>
      <c r="W168" s="53"/>
      <c r="X168" s="53"/>
      <c r="Y168" s="53"/>
      <c r="Z168" s="53"/>
    </row>
    <row r="169" spans="1:26" ht="12.75" customHeight="1" x14ac:dyDescent="0.3">
      <c r="A169" s="53"/>
      <c r="B169" s="53"/>
      <c r="C169" s="53"/>
      <c r="D169" s="53"/>
      <c r="E169" s="53"/>
      <c r="F169" s="53"/>
      <c r="G169" s="53"/>
      <c r="H169" s="53"/>
      <c r="I169" s="53"/>
      <c r="J169" s="53"/>
      <c r="K169" s="53"/>
      <c r="L169" s="53"/>
      <c r="M169" s="53"/>
      <c r="N169" s="53"/>
      <c r="O169" s="53"/>
      <c r="P169" s="53"/>
      <c r="Q169" s="53"/>
      <c r="R169" s="53"/>
      <c r="S169" s="53"/>
      <c r="T169" s="53"/>
      <c r="U169" s="53"/>
      <c r="V169" s="53"/>
      <c r="W169" s="53"/>
      <c r="X169" s="53"/>
      <c r="Y169" s="53"/>
      <c r="Z169" s="53"/>
    </row>
    <row r="170" spans="1:26" ht="12.75" customHeight="1" x14ac:dyDescent="0.3">
      <c r="A170" s="53"/>
      <c r="B170" s="53"/>
      <c r="C170" s="53"/>
      <c r="D170" s="53"/>
      <c r="E170" s="53"/>
      <c r="F170" s="53"/>
      <c r="G170" s="53"/>
      <c r="H170" s="53"/>
      <c r="I170" s="53"/>
      <c r="J170" s="53"/>
      <c r="K170" s="53"/>
      <c r="L170" s="53"/>
      <c r="M170" s="53"/>
      <c r="N170" s="53"/>
      <c r="O170" s="53"/>
      <c r="P170" s="53"/>
      <c r="Q170" s="53"/>
      <c r="R170" s="53"/>
      <c r="S170" s="53"/>
      <c r="T170" s="53"/>
      <c r="U170" s="53"/>
      <c r="V170" s="53"/>
      <c r="W170" s="53"/>
      <c r="X170" s="53"/>
      <c r="Y170" s="53"/>
      <c r="Z170" s="53"/>
    </row>
    <row r="171" spans="1:26" ht="12.75" customHeight="1" x14ac:dyDescent="0.3">
      <c r="A171" s="53"/>
      <c r="B171" s="53"/>
      <c r="C171" s="53"/>
      <c r="D171" s="53"/>
      <c r="E171" s="53"/>
      <c r="F171" s="53"/>
      <c r="G171" s="53"/>
      <c r="H171" s="53"/>
      <c r="I171" s="53"/>
      <c r="J171" s="53"/>
      <c r="K171" s="53"/>
      <c r="L171" s="53"/>
      <c r="M171" s="53"/>
      <c r="N171" s="53"/>
      <c r="O171" s="53"/>
      <c r="P171" s="53"/>
      <c r="Q171" s="53"/>
      <c r="R171" s="53"/>
      <c r="S171" s="53"/>
      <c r="T171" s="53"/>
      <c r="U171" s="53"/>
      <c r="V171" s="53"/>
      <c r="W171" s="53"/>
      <c r="X171" s="53"/>
      <c r="Y171" s="53"/>
      <c r="Z171" s="53"/>
    </row>
    <row r="172" spans="1:26" ht="12.75" customHeight="1" x14ac:dyDescent="0.3">
      <c r="A172" s="53"/>
      <c r="B172" s="53"/>
      <c r="C172" s="53"/>
      <c r="D172" s="53"/>
      <c r="E172" s="53"/>
      <c r="F172" s="53"/>
      <c r="G172" s="53"/>
      <c r="H172" s="53"/>
      <c r="I172" s="53"/>
      <c r="J172" s="53"/>
      <c r="K172" s="53"/>
      <c r="L172" s="53"/>
      <c r="M172" s="53"/>
      <c r="N172" s="53"/>
      <c r="O172" s="53"/>
      <c r="P172" s="53"/>
      <c r="Q172" s="53"/>
      <c r="R172" s="53"/>
      <c r="S172" s="53"/>
      <c r="T172" s="53"/>
      <c r="U172" s="53"/>
      <c r="V172" s="53"/>
      <c r="W172" s="53"/>
      <c r="X172" s="53"/>
      <c r="Y172" s="53"/>
      <c r="Z172" s="53"/>
    </row>
    <row r="173" spans="1:26" ht="12.75" customHeight="1" x14ac:dyDescent="0.3">
      <c r="A173" s="53"/>
      <c r="B173" s="53"/>
      <c r="C173" s="53"/>
      <c r="D173" s="53"/>
      <c r="E173" s="53"/>
      <c r="F173" s="53"/>
      <c r="G173" s="53"/>
      <c r="H173" s="53"/>
      <c r="I173" s="53"/>
      <c r="J173" s="53"/>
      <c r="K173" s="53"/>
      <c r="L173" s="53"/>
      <c r="M173" s="53"/>
      <c r="N173" s="53"/>
      <c r="O173" s="53"/>
      <c r="P173" s="53"/>
      <c r="Q173" s="53"/>
      <c r="R173" s="53"/>
      <c r="S173" s="53"/>
      <c r="T173" s="53"/>
      <c r="U173" s="53"/>
      <c r="V173" s="53"/>
      <c r="W173" s="53"/>
      <c r="X173" s="53"/>
      <c r="Y173" s="53"/>
      <c r="Z173" s="53"/>
    </row>
    <row r="174" spans="1:26" ht="12.75" customHeight="1" x14ac:dyDescent="0.3">
      <c r="A174" s="53"/>
      <c r="B174" s="53"/>
      <c r="C174" s="53"/>
      <c r="D174" s="53"/>
      <c r="E174" s="53"/>
      <c r="F174" s="53"/>
      <c r="G174" s="53"/>
      <c r="H174" s="53"/>
      <c r="I174" s="53"/>
      <c r="J174" s="53"/>
      <c r="K174" s="53"/>
      <c r="L174" s="53"/>
      <c r="M174" s="53"/>
      <c r="N174" s="53"/>
      <c r="O174" s="53"/>
      <c r="P174" s="53"/>
      <c r="Q174" s="53"/>
      <c r="R174" s="53"/>
      <c r="S174" s="53"/>
      <c r="T174" s="53"/>
      <c r="U174" s="53"/>
      <c r="V174" s="53"/>
      <c r="W174" s="53"/>
      <c r="X174" s="53"/>
      <c r="Y174" s="53"/>
      <c r="Z174" s="53"/>
    </row>
    <row r="175" spans="1:26" ht="12.75" customHeight="1" x14ac:dyDescent="0.3">
      <c r="A175" s="53"/>
      <c r="B175" s="53"/>
      <c r="C175" s="53"/>
      <c r="D175" s="53"/>
      <c r="E175" s="53"/>
      <c r="F175" s="53"/>
      <c r="G175" s="53"/>
      <c r="H175" s="53"/>
      <c r="I175" s="53"/>
      <c r="J175" s="53"/>
      <c r="K175" s="53"/>
      <c r="L175" s="53"/>
      <c r="M175" s="53"/>
      <c r="N175" s="53"/>
      <c r="O175" s="53"/>
      <c r="P175" s="53"/>
      <c r="Q175" s="53"/>
      <c r="R175" s="53"/>
      <c r="S175" s="53"/>
      <c r="T175" s="53"/>
      <c r="U175" s="53"/>
      <c r="V175" s="53"/>
      <c r="W175" s="53"/>
      <c r="X175" s="53"/>
      <c r="Y175" s="53"/>
      <c r="Z175" s="53"/>
    </row>
    <row r="176" spans="1:26" ht="12.75" customHeight="1" x14ac:dyDescent="0.3">
      <c r="A176" s="53"/>
      <c r="B176" s="53"/>
      <c r="C176" s="53"/>
      <c r="D176" s="53"/>
      <c r="E176" s="53"/>
      <c r="F176" s="53"/>
      <c r="G176" s="53"/>
      <c r="H176" s="53"/>
      <c r="I176" s="53"/>
      <c r="J176" s="53"/>
      <c r="K176" s="53"/>
      <c r="L176" s="53"/>
      <c r="M176" s="53"/>
      <c r="N176" s="53"/>
      <c r="O176" s="53"/>
      <c r="P176" s="53"/>
      <c r="Q176" s="53"/>
      <c r="R176" s="53"/>
      <c r="S176" s="53"/>
      <c r="T176" s="53"/>
      <c r="U176" s="53"/>
      <c r="V176" s="53"/>
      <c r="W176" s="53"/>
      <c r="X176" s="53"/>
      <c r="Y176" s="53"/>
      <c r="Z176" s="53"/>
    </row>
    <row r="177" spans="1:26" ht="12.75" customHeight="1" x14ac:dyDescent="0.3">
      <c r="A177" s="53"/>
      <c r="B177" s="53"/>
      <c r="C177" s="53"/>
      <c r="D177" s="53"/>
      <c r="E177" s="53"/>
      <c r="F177" s="53"/>
      <c r="G177" s="53"/>
      <c r="H177" s="53"/>
      <c r="I177" s="53"/>
      <c r="J177" s="53"/>
      <c r="K177" s="53"/>
      <c r="L177" s="53"/>
      <c r="M177" s="53"/>
      <c r="N177" s="53"/>
      <c r="O177" s="53"/>
      <c r="P177" s="53"/>
      <c r="Q177" s="53"/>
      <c r="R177" s="53"/>
      <c r="S177" s="53"/>
      <c r="T177" s="53"/>
      <c r="U177" s="53"/>
      <c r="V177" s="53"/>
      <c r="W177" s="53"/>
      <c r="X177" s="53"/>
      <c r="Y177" s="53"/>
      <c r="Z177" s="53"/>
    </row>
    <row r="178" spans="1:26" ht="12.75" customHeight="1" x14ac:dyDescent="0.3">
      <c r="A178" s="53"/>
      <c r="B178" s="53"/>
      <c r="C178" s="53"/>
      <c r="D178" s="53"/>
      <c r="E178" s="53"/>
      <c r="F178" s="53"/>
      <c r="G178" s="53"/>
      <c r="H178" s="53"/>
      <c r="I178" s="53"/>
      <c r="J178" s="53"/>
      <c r="K178" s="53"/>
      <c r="L178" s="53"/>
      <c r="M178" s="53"/>
      <c r="N178" s="53"/>
      <c r="O178" s="53"/>
      <c r="P178" s="53"/>
      <c r="Q178" s="53"/>
      <c r="R178" s="53"/>
      <c r="S178" s="53"/>
      <c r="T178" s="53"/>
      <c r="U178" s="53"/>
      <c r="V178" s="53"/>
      <c r="W178" s="53"/>
      <c r="X178" s="53"/>
      <c r="Y178" s="53"/>
      <c r="Z178" s="53"/>
    </row>
    <row r="179" spans="1:26" ht="12.75" customHeight="1" x14ac:dyDescent="0.3">
      <c r="A179" s="53"/>
      <c r="B179" s="53"/>
      <c r="C179" s="53"/>
      <c r="D179" s="53"/>
      <c r="E179" s="53"/>
      <c r="F179" s="53"/>
      <c r="G179" s="53"/>
      <c r="H179" s="53"/>
      <c r="I179" s="53"/>
      <c r="J179" s="53"/>
      <c r="K179" s="53"/>
      <c r="L179" s="53"/>
      <c r="M179" s="53"/>
      <c r="N179" s="53"/>
      <c r="O179" s="53"/>
      <c r="P179" s="53"/>
      <c r="Q179" s="53"/>
      <c r="R179" s="53"/>
      <c r="S179" s="53"/>
      <c r="T179" s="53"/>
      <c r="U179" s="53"/>
      <c r="V179" s="53"/>
      <c r="W179" s="53"/>
      <c r="X179" s="53"/>
      <c r="Y179" s="53"/>
      <c r="Z179" s="53"/>
    </row>
    <row r="180" spans="1:26" ht="12.75" customHeight="1" x14ac:dyDescent="0.3">
      <c r="A180" s="53"/>
      <c r="B180" s="53"/>
      <c r="C180" s="53"/>
      <c r="D180" s="53"/>
      <c r="E180" s="53"/>
      <c r="F180" s="53"/>
      <c r="G180" s="53"/>
      <c r="H180" s="53"/>
      <c r="I180" s="53"/>
      <c r="J180" s="53"/>
      <c r="K180" s="53"/>
      <c r="L180" s="53"/>
      <c r="M180" s="53"/>
      <c r="N180" s="53"/>
      <c r="O180" s="53"/>
      <c r="P180" s="53"/>
      <c r="Q180" s="53"/>
      <c r="R180" s="53"/>
      <c r="S180" s="53"/>
      <c r="T180" s="53"/>
      <c r="U180" s="53"/>
      <c r="V180" s="53"/>
      <c r="W180" s="53"/>
      <c r="X180" s="53"/>
      <c r="Y180" s="53"/>
      <c r="Z180" s="53"/>
    </row>
    <row r="181" spans="1:26" ht="12.75" customHeight="1" x14ac:dyDescent="0.3">
      <c r="A181" s="53"/>
      <c r="B181" s="53"/>
      <c r="C181" s="53"/>
      <c r="D181" s="53"/>
      <c r="E181" s="53"/>
      <c r="F181" s="53"/>
      <c r="G181" s="53"/>
      <c r="H181" s="53"/>
      <c r="I181" s="53"/>
      <c r="J181" s="53"/>
      <c r="K181" s="53"/>
      <c r="L181" s="53"/>
      <c r="M181" s="53"/>
      <c r="N181" s="53"/>
      <c r="O181" s="53"/>
      <c r="P181" s="53"/>
      <c r="Q181" s="53"/>
      <c r="R181" s="53"/>
      <c r="S181" s="53"/>
      <c r="T181" s="53"/>
      <c r="U181" s="53"/>
      <c r="V181" s="53"/>
      <c r="W181" s="53"/>
      <c r="X181" s="53"/>
      <c r="Y181" s="53"/>
      <c r="Z181" s="53"/>
    </row>
    <row r="182" spans="1:26" ht="12.75" customHeight="1" x14ac:dyDescent="0.3">
      <c r="A182" s="53"/>
      <c r="B182" s="53"/>
      <c r="C182" s="53"/>
      <c r="D182" s="53"/>
      <c r="E182" s="53"/>
      <c r="F182" s="53"/>
      <c r="G182" s="53"/>
      <c r="H182" s="53"/>
      <c r="I182" s="53"/>
      <c r="J182" s="53"/>
      <c r="K182" s="53"/>
      <c r="L182" s="53"/>
      <c r="M182" s="53"/>
      <c r="N182" s="53"/>
      <c r="O182" s="53"/>
      <c r="P182" s="53"/>
      <c r="Q182" s="53"/>
      <c r="R182" s="53"/>
      <c r="S182" s="53"/>
      <c r="T182" s="53"/>
      <c r="U182" s="53"/>
      <c r="V182" s="53"/>
      <c r="W182" s="53"/>
      <c r="X182" s="53"/>
      <c r="Y182" s="53"/>
      <c r="Z182" s="53"/>
    </row>
    <row r="183" spans="1:26" ht="12.75" customHeight="1" x14ac:dyDescent="0.3">
      <c r="A183" s="53"/>
      <c r="B183" s="53"/>
      <c r="C183" s="53"/>
      <c r="D183" s="53"/>
      <c r="E183" s="53"/>
      <c r="F183" s="53"/>
      <c r="G183" s="53"/>
      <c r="H183" s="53"/>
      <c r="I183" s="53"/>
      <c r="J183" s="53"/>
      <c r="K183" s="53"/>
      <c r="L183" s="53"/>
      <c r="M183" s="53"/>
      <c r="N183" s="53"/>
      <c r="O183" s="53"/>
      <c r="P183" s="53"/>
      <c r="Q183" s="53"/>
      <c r="R183" s="53"/>
      <c r="S183" s="53"/>
      <c r="T183" s="53"/>
      <c r="U183" s="53"/>
      <c r="V183" s="53"/>
      <c r="W183" s="53"/>
      <c r="X183" s="53"/>
      <c r="Y183" s="53"/>
      <c r="Z183" s="53"/>
    </row>
    <row r="184" spans="1:26" ht="12.75" customHeight="1" x14ac:dyDescent="0.3">
      <c r="A184" s="53"/>
      <c r="B184" s="53"/>
      <c r="C184" s="53"/>
      <c r="D184" s="53"/>
      <c r="E184" s="53"/>
      <c r="F184" s="53"/>
      <c r="G184" s="53"/>
      <c r="H184" s="53"/>
      <c r="I184" s="53"/>
      <c r="J184" s="53"/>
      <c r="K184" s="53"/>
      <c r="L184" s="53"/>
      <c r="M184" s="53"/>
      <c r="N184" s="53"/>
      <c r="O184" s="53"/>
      <c r="P184" s="53"/>
      <c r="Q184" s="53"/>
      <c r="R184" s="53"/>
      <c r="S184" s="53"/>
      <c r="T184" s="53"/>
      <c r="U184" s="53"/>
      <c r="V184" s="53"/>
      <c r="W184" s="53"/>
      <c r="X184" s="53"/>
      <c r="Y184" s="53"/>
      <c r="Z184" s="53"/>
    </row>
    <row r="185" spans="1:26" ht="12.75" customHeight="1" x14ac:dyDescent="0.3">
      <c r="A185" s="53"/>
      <c r="B185" s="53"/>
      <c r="C185" s="53"/>
      <c r="D185" s="53"/>
      <c r="E185" s="53"/>
      <c r="F185" s="53"/>
      <c r="G185" s="53"/>
      <c r="H185" s="53"/>
      <c r="I185" s="53"/>
      <c r="J185" s="53"/>
      <c r="K185" s="53"/>
      <c r="L185" s="53"/>
      <c r="M185" s="53"/>
      <c r="N185" s="53"/>
      <c r="O185" s="53"/>
      <c r="P185" s="53"/>
      <c r="Q185" s="53"/>
      <c r="R185" s="53"/>
      <c r="S185" s="53"/>
      <c r="T185" s="53"/>
      <c r="U185" s="53"/>
      <c r="V185" s="53"/>
      <c r="W185" s="53"/>
      <c r="X185" s="53"/>
      <c r="Y185" s="53"/>
      <c r="Z185" s="53"/>
    </row>
    <row r="186" spans="1:26" ht="12.75" customHeight="1" x14ac:dyDescent="0.3">
      <c r="A186" s="53"/>
      <c r="B186" s="53"/>
      <c r="C186" s="53"/>
      <c r="D186" s="53"/>
      <c r="E186" s="53"/>
      <c r="F186" s="53"/>
      <c r="G186" s="53"/>
      <c r="H186" s="53"/>
      <c r="I186" s="53"/>
      <c r="J186" s="53"/>
      <c r="K186" s="53"/>
      <c r="L186" s="53"/>
      <c r="M186" s="53"/>
      <c r="N186" s="53"/>
      <c r="O186" s="53"/>
      <c r="P186" s="53"/>
      <c r="Q186" s="53"/>
      <c r="R186" s="53"/>
      <c r="S186" s="53"/>
      <c r="T186" s="53"/>
      <c r="U186" s="53"/>
      <c r="V186" s="53"/>
      <c r="W186" s="53"/>
      <c r="X186" s="53"/>
      <c r="Y186" s="53"/>
      <c r="Z186" s="53"/>
    </row>
    <row r="187" spans="1:26" ht="12.75" customHeight="1" x14ac:dyDescent="0.3">
      <c r="A187" s="53"/>
      <c r="B187" s="53"/>
      <c r="C187" s="53"/>
      <c r="D187" s="53"/>
      <c r="E187" s="53"/>
      <c r="F187" s="53"/>
      <c r="G187" s="53"/>
      <c r="H187" s="53"/>
      <c r="I187" s="53"/>
      <c r="J187" s="53"/>
      <c r="K187" s="53"/>
      <c r="L187" s="53"/>
      <c r="M187" s="53"/>
      <c r="N187" s="53"/>
      <c r="O187" s="53"/>
      <c r="P187" s="53"/>
      <c r="Q187" s="53"/>
      <c r="R187" s="53"/>
      <c r="S187" s="53"/>
      <c r="T187" s="53"/>
      <c r="U187" s="53"/>
      <c r="V187" s="53"/>
      <c r="W187" s="53"/>
      <c r="X187" s="53"/>
      <c r="Y187" s="53"/>
      <c r="Z187" s="53"/>
    </row>
    <row r="188" spans="1:26" ht="12.75" customHeight="1" x14ac:dyDescent="0.3">
      <c r="A188" s="53"/>
      <c r="B188" s="53"/>
      <c r="C188" s="53"/>
      <c r="D188" s="53"/>
      <c r="E188" s="53"/>
      <c r="F188" s="53"/>
      <c r="G188" s="53"/>
      <c r="H188" s="53"/>
      <c r="I188" s="53"/>
      <c r="J188" s="53"/>
      <c r="K188" s="53"/>
      <c r="L188" s="53"/>
      <c r="M188" s="53"/>
      <c r="N188" s="53"/>
      <c r="O188" s="53"/>
      <c r="P188" s="53"/>
      <c r="Q188" s="53"/>
      <c r="R188" s="53"/>
      <c r="S188" s="53"/>
      <c r="T188" s="53"/>
      <c r="U188" s="53"/>
      <c r="V188" s="53"/>
      <c r="W188" s="53"/>
      <c r="X188" s="53"/>
      <c r="Y188" s="53"/>
      <c r="Z188" s="53"/>
    </row>
    <row r="189" spans="1:26" ht="12.75" customHeight="1" x14ac:dyDescent="0.3">
      <c r="A189" s="53"/>
      <c r="B189" s="53"/>
      <c r="C189" s="53"/>
      <c r="D189" s="53"/>
      <c r="E189" s="53"/>
      <c r="F189" s="53"/>
      <c r="G189" s="53"/>
      <c r="H189" s="53"/>
      <c r="I189" s="53"/>
      <c r="J189" s="53"/>
      <c r="K189" s="53"/>
      <c r="L189" s="53"/>
      <c r="M189" s="53"/>
      <c r="N189" s="53"/>
      <c r="O189" s="53"/>
      <c r="P189" s="53"/>
      <c r="Q189" s="53"/>
      <c r="R189" s="53"/>
      <c r="S189" s="53"/>
      <c r="T189" s="53"/>
      <c r="U189" s="53"/>
      <c r="V189" s="53"/>
      <c r="W189" s="53"/>
      <c r="X189" s="53"/>
      <c r="Y189" s="53"/>
      <c r="Z189" s="53"/>
    </row>
    <row r="190" spans="1:26" ht="12.75" customHeight="1" x14ac:dyDescent="0.3">
      <c r="A190" s="53"/>
      <c r="B190" s="53"/>
      <c r="C190" s="53"/>
      <c r="D190" s="53"/>
      <c r="E190" s="53"/>
      <c r="F190" s="53"/>
      <c r="G190" s="53"/>
      <c r="H190" s="53"/>
      <c r="I190" s="53"/>
      <c r="J190" s="53"/>
      <c r="K190" s="53"/>
      <c r="L190" s="53"/>
      <c r="M190" s="53"/>
      <c r="N190" s="53"/>
      <c r="O190" s="53"/>
      <c r="P190" s="53"/>
      <c r="Q190" s="53"/>
      <c r="R190" s="53"/>
      <c r="S190" s="53"/>
      <c r="T190" s="53"/>
      <c r="U190" s="53"/>
      <c r="V190" s="53"/>
      <c r="W190" s="53"/>
      <c r="X190" s="53"/>
      <c r="Y190" s="53"/>
      <c r="Z190" s="53"/>
    </row>
    <row r="191" spans="1:26" ht="12.75" customHeight="1" x14ac:dyDescent="0.3">
      <c r="A191" s="53"/>
      <c r="B191" s="53"/>
      <c r="C191" s="53"/>
      <c r="D191" s="53"/>
      <c r="E191" s="53"/>
      <c r="F191" s="53"/>
      <c r="G191" s="53"/>
      <c r="H191" s="53"/>
      <c r="I191" s="53"/>
      <c r="J191" s="53"/>
      <c r="K191" s="53"/>
      <c r="L191" s="53"/>
      <c r="M191" s="53"/>
      <c r="N191" s="53"/>
      <c r="O191" s="53"/>
      <c r="P191" s="53"/>
      <c r="Q191" s="53"/>
      <c r="R191" s="53"/>
      <c r="S191" s="53"/>
      <c r="T191" s="53"/>
      <c r="U191" s="53"/>
      <c r="V191" s="53"/>
      <c r="W191" s="53"/>
      <c r="X191" s="53"/>
      <c r="Y191" s="53"/>
      <c r="Z191" s="53"/>
    </row>
    <row r="192" spans="1:26" ht="12.75" customHeight="1" x14ac:dyDescent="0.3">
      <c r="A192" s="53"/>
      <c r="B192" s="53"/>
      <c r="C192" s="53"/>
      <c r="D192" s="53"/>
      <c r="E192" s="53"/>
      <c r="F192" s="53"/>
      <c r="G192" s="53"/>
      <c r="H192" s="53"/>
      <c r="I192" s="53"/>
      <c r="J192" s="53"/>
      <c r="K192" s="53"/>
      <c r="L192" s="53"/>
      <c r="M192" s="53"/>
      <c r="N192" s="53"/>
      <c r="O192" s="53"/>
      <c r="P192" s="53"/>
      <c r="Q192" s="53"/>
      <c r="R192" s="53"/>
      <c r="S192" s="53"/>
      <c r="T192" s="53"/>
      <c r="U192" s="53"/>
      <c r="V192" s="53"/>
      <c r="W192" s="53"/>
      <c r="X192" s="53"/>
      <c r="Y192" s="53"/>
      <c r="Z192" s="53"/>
    </row>
    <row r="193" spans="1:26" ht="12.75" customHeight="1" x14ac:dyDescent="0.3">
      <c r="A193" s="53"/>
      <c r="B193" s="53"/>
      <c r="C193" s="53"/>
      <c r="D193" s="53"/>
      <c r="E193" s="53"/>
      <c r="F193" s="53"/>
      <c r="G193" s="53"/>
      <c r="H193" s="53"/>
      <c r="I193" s="53"/>
      <c r="J193" s="53"/>
      <c r="K193" s="53"/>
      <c r="L193" s="53"/>
      <c r="M193" s="53"/>
      <c r="N193" s="53"/>
      <c r="O193" s="53"/>
      <c r="P193" s="53"/>
      <c r="Q193" s="53"/>
      <c r="R193" s="53"/>
      <c r="S193" s="53"/>
      <c r="T193" s="53"/>
      <c r="U193" s="53"/>
      <c r="V193" s="53"/>
      <c r="W193" s="53"/>
      <c r="X193" s="53"/>
      <c r="Y193" s="53"/>
      <c r="Z193" s="53"/>
    </row>
    <row r="194" spans="1:26" ht="12.75" customHeight="1" x14ac:dyDescent="0.3">
      <c r="A194" s="53"/>
      <c r="B194" s="53"/>
      <c r="C194" s="53"/>
      <c r="D194" s="53"/>
      <c r="E194" s="53"/>
      <c r="F194" s="53"/>
      <c r="G194" s="53"/>
      <c r="H194" s="53"/>
      <c r="I194" s="53"/>
      <c r="J194" s="53"/>
      <c r="K194" s="53"/>
      <c r="L194" s="53"/>
      <c r="M194" s="53"/>
      <c r="N194" s="53"/>
      <c r="O194" s="53"/>
      <c r="P194" s="53"/>
      <c r="Q194" s="53"/>
      <c r="R194" s="53"/>
      <c r="S194" s="53"/>
      <c r="T194" s="53"/>
      <c r="U194" s="53"/>
      <c r="V194" s="53"/>
      <c r="W194" s="53"/>
      <c r="X194" s="53"/>
      <c r="Y194" s="53"/>
      <c r="Z194" s="53"/>
    </row>
    <row r="195" spans="1:26" ht="12.75" customHeight="1" x14ac:dyDescent="0.3">
      <c r="A195" s="53"/>
      <c r="B195" s="53"/>
      <c r="C195" s="53"/>
      <c r="D195" s="53"/>
      <c r="E195" s="53"/>
      <c r="F195" s="53"/>
      <c r="G195" s="53"/>
      <c r="H195" s="53"/>
      <c r="I195" s="53"/>
      <c r="J195" s="53"/>
      <c r="K195" s="53"/>
      <c r="L195" s="53"/>
      <c r="M195" s="53"/>
      <c r="N195" s="53"/>
      <c r="O195" s="53"/>
      <c r="P195" s="53"/>
      <c r="Q195" s="53"/>
      <c r="R195" s="53"/>
      <c r="S195" s="53"/>
      <c r="T195" s="53"/>
      <c r="U195" s="53"/>
      <c r="V195" s="53"/>
      <c r="W195" s="53"/>
      <c r="X195" s="53"/>
      <c r="Y195" s="53"/>
      <c r="Z195" s="53"/>
    </row>
    <row r="196" spans="1:26" ht="12.75" customHeight="1" x14ac:dyDescent="0.3">
      <c r="A196" s="53"/>
      <c r="B196" s="53"/>
      <c r="C196" s="53"/>
      <c r="D196" s="53"/>
      <c r="E196" s="53"/>
      <c r="F196" s="53"/>
      <c r="G196" s="53"/>
      <c r="H196" s="53"/>
      <c r="I196" s="53"/>
      <c r="J196" s="53"/>
      <c r="K196" s="53"/>
      <c r="L196" s="53"/>
      <c r="M196" s="53"/>
      <c r="N196" s="53"/>
      <c r="O196" s="53"/>
      <c r="P196" s="53"/>
      <c r="Q196" s="53"/>
      <c r="R196" s="53"/>
      <c r="S196" s="53"/>
      <c r="T196" s="53"/>
      <c r="U196" s="53"/>
      <c r="V196" s="53"/>
      <c r="W196" s="53"/>
      <c r="X196" s="53"/>
      <c r="Y196" s="53"/>
      <c r="Z196" s="53"/>
    </row>
    <row r="197" spans="1:26" ht="12.75" customHeight="1" x14ac:dyDescent="0.3">
      <c r="A197" s="53"/>
      <c r="B197" s="53"/>
      <c r="C197" s="53"/>
      <c r="D197" s="53"/>
      <c r="E197" s="53"/>
      <c r="F197" s="53"/>
      <c r="G197" s="53"/>
      <c r="H197" s="53"/>
      <c r="I197" s="53"/>
      <c r="J197" s="53"/>
      <c r="K197" s="53"/>
      <c r="L197" s="53"/>
      <c r="M197" s="53"/>
      <c r="N197" s="53"/>
      <c r="O197" s="53"/>
      <c r="P197" s="53"/>
      <c r="Q197" s="53"/>
      <c r="R197" s="53"/>
      <c r="S197" s="53"/>
      <c r="T197" s="53"/>
      <c r="U197" s="53"/>
      <c r="V197" s="53"/>
      <c r="W197" s="53"/>
      <c r="X197" s="53"/>
      <c r="Y197" s="53"/>
      <c r="Z197" s="53"/>
    </row>
    <row r="198" spans="1:26" ht="12.75" customHeight="1" x14ac:dyDescent="0.3">
      <c r="A198" s="53"/>
      <c r="B198" s="53"/>
      <c r="C198" s="53"/>
      <c r="D198" s="53"/>
      <c r="E198" s="53"/>
      <c r="F198" s="53"/>
      <c r="G198" s="53"/>
      <c r="H198" s="53"/>
      <c r="I198" s="53"/>
      <c r="J198" s="53"/>
      <c r="K198" s="53"/>
      <c r="L198" s="53"/>
      <c r="M198" s="53"/>
      <c r="N198" s="53"/>
      <c r="O198" s="53"/>
      <c r="P198" s="53"/>
      <c r="Q198" s="53"/>
      <c r="R198" s="53"/>
      <c r="S198" s="53"/>
      <c r="T198" s="53"/>
      <c r="U198" s="53"/>
      <c r="V198" s="53"/>
      <c r="W198" s="53"/>
      <c r="X198" s="53"/>
      <c r="Y198" s="53"/>
      <c r="Z198" s="53"/>
    </row>
    <row r="199" spans="1:26" ht="12.75" customHeight="1" x14ac:dyDescent="0.3">
      <c r="A199" s="53"/>
      <c r="B199" s="53"/>
      <c r="C199" s="53"/>
      <c r="D199" s="53"/>
      <c r="E199" s="53"/>
      <c r="F199" s="53"/>
      <c r="G199" s="53"/>
      <c r="H199" s="53"/>
      <c r="I199" s="53"/>
      <c r="J199" s="53"/>
      <c r="K199" s="53"/>
      <c r="L199" s="53"/>
      <c r="M199" s="53"/>
      <c r="N199" s="53"/>
      <c r="O199" s="53"/>
      <c r="P199" s="53"/>
      <c r="Q199" s="53"/>
      <c r="R199" s="53"/>
      <c r="S199" s="53"/>
      <c r="T199" s="53"/>
      <c r="U199" s="53"/>
      <c r="V199" s="53"/>
      <c r="W199" s="53"/>
      <c r="X199" s="53"/>
      <c r="Y199" s="53"/>
      <c r="Z199" s="53"/>
    </row>
    <row r="200" spans="1:26" ht="12.75" customHeight="1" x14ac:dyDescent="0.3">
      <c r="A200" s="53"/>
      <c r="B200" s="53"/>
      <c r="C200" s="53"/>
      <c r="D200" s="53"/>
      <c r="E200" s="53"/>
      <c r="F200" s="53"/>
      <c r="G200" s="53"/>
      <c r="H200" s="53"/>
      <c r="I200" s="53"/>
      <c r="J200" s="53"/>
      <c r="K200" s="53"/>
      <c r="L200" s="53"/>
      <c r="M200" s="53"/>
      <c r="N200" s="53"/>
      <c r="O200" s="53"/>
      <c r="P200" s="53"/>
      <c r="Q200" s="53"/>
      <c r="R200" s="53"/>
      <c r="S200" s="53"/>
      <c r="T200" s="53"/>
      <c r="U200" s="53"/>
      <c r="V200" s="53"/>
      <c r="W200" s="53"/>
      <c r="X200" s="53"/>
      <c r="Y200" s="53"/>
      <c r="Z200" s="53"/>
    </row>
    <row r="201" spans="1:26" ht="12.75" customHeight="1" x14ac:dyDescent="0.3">
      <c r="A201" s="53"/>
      <c r="B201" s="53"/>
      <c r="C201" s="53"/>
      <c r="D201" s="53"/>
      <c r="E201" s="53"/>
      <c r="F201" s="53"/>
      <c r="G201" s="53"/>
      <c r="H201" s="53"/>
      <c r="I201" s="53"/>
      <c r="J201" s="53"/>
      <c r="K201" s="53"/>
      <c r="L201" s="53"/>
      <c r="M201" s="53"/>
      <c r="N201" s="53"/>
      <c r="O201" s="53"/>
      <c r="P201" s="53"/>
      <c r="Q201" s="53"/>
      <c r="R201" s="53"/>
      <c r="S201" s="53"/>
      <c r="T201" s="53"/>
      <c r="U201" s="53"/>
      <c r="V201" s="53"/>
      <c r="W201" s="53"/>
      <c r="X201" s="53"/>
      <c r="Y201" s="53"/>
      <c r="Z201" s="53"/>
    </row>
    <row r="202" spans="1:26" ht="12.75" customHeight="1" x14ac:dyDescent="0.3">
      <c r="A202" s="53"/>
      <c r="B202" s="53"/>
      <c r="C202" s="53"/>
      <c r="D202" s="53"/>
      <c r="E202" s="53"/>
      <c r="F202" s="53"/>
      <c r="G202" s="53"/>
      <c r="H202" s="53"/>
      <c r="I202" s="53"/>
      <c r="J202" s="53"/>
      <c r="K202" s="53"/>
      <c r="L202" s="53"/>
      <c r="M202" s="53"/>
      <c r="N202" s="53"/>
      <c r="O202" s="53"/>
      <c r="P202" s="53"/>
      <c r="Q202" s="53"/>
      <c r="R202" s="53"/>
      <c r="S202" s="53"/>
      <c r="T202" s="53"/>
      <c r="U202" s="53"/>
      <c r="V202" s="53"/>
      <c r="W202" s="53"/>
      <c r="X202" s="53"/>
      <c r="Y202" s="53"/>
      <c r="Z202" s="53"/>
    </row>
    <row r="203" spans="1:26" ht="12.75" customHeight="1" x14ac:dyDescent="0.3">
      <c r="A203" s="53"/>
      <c r="B203" s="53"/>
      <c r="C203" s="53"/>
      <c r="D203" s="53"/>
      <c r="E203" s="53"/>
      <c r="F203" s="53"/>
      <c r="G203" s="53"/>
      <c r="H203" s="53"/>
      <c r="I203" s="53"/>
      <c r="J203" s="53"/>
      <c r="K203" s="53"/>
      <c r="L203" s="53"/>
      <c r="M203" s="53"/>
      <c r="N203" s="53"/>
      <c r="O203" s="53"/>
      <c r="P203" s="53"/>
      <c r="Q203" s="53"/>
      <c r="R203" s="53"/>
      <c r="S203" s="53"/>
      <c r="T203" s="53"/>
      <c r="U203" s="53"/>
      <c r="V203" s="53"/>
      <c r="W203" s="53"/>
      <c r="X203" s="53"/>
      <c r="Y203" s="53"/>
      <c r="Z203" s="53"/>
    </row>
    <row r="204" spans="1:26" ht="12.75" customHeight="1" x14ac:dyDescent="0.3">
      <c r="A204" s="53"/>
      <c r="B204" s="53"/>
      <c r="C204" s="53"/>
      <c r="D204" s="53"/>
      <c r="E204" s="53"/>
      <c r="F204" s="53"/>
      <c r="G204" s="53"/>
      <c r="H204" s="53"/>
      <c r="I204" s="53"/>
      <c r="J204" s="53"/>
      <c r="K204" s="53"/>
      <c r="L204" s="53"/>
      <c r="M204" s="53"/>
      <c r="N204" s="53"/>
      <c r="O204" s="53"/>
      <c r="P204" s="53"/>
      <c r="Q204" s="53"/>
      <c r="R204" s="53"/>
      <c r="S204" s="53"/>
      <c r="T204" s="53"/>
      <c r="U204" s="53"/>
      <c r="V204" s="53"/>
      <c r="W204" s="53"/>
      <c r="X204" s="53"/>
      <c r="Y204" s="53"/>
      <c r="Z204" s="53"/>
    </row>
    <row r="205" spans="1:26" ht="12.75" customHeight="1" x14ac:dyDescent="0.3">
      <c r="A205" s="53"/>
      <c r="B205" s="53"/>
      <c r="C205" s="53"/>
      <c r="D205" s="53"/>
      <c r="E205" s="53"/>
      <c r="F205" s="53"/>
      <c r="G205" s="53"/>
      <c r="H205" s="53"/>
      <c r="I205" s="53"/>
      <c r="J205" s="53"/>
      <c r="K205" s="53"/>
      <c r="L205" s="53"/>
      <c r="M205" s="53"/>
      <c r="N205" s="53"/>
      <c r="O205" s="53"/>
      <c r="P205" s="53"/>
      <c r="Q205" s="53"/>
      <c r="R205" s="53"/>
      <c r="S205" s="53"/>
      <c r="T205" s="53"/>
      <c r="U205" s="53"/>
      <c r="V205" s="53"/>
      <c r="W205" s="53"/>
      <c r="X205" s="53"/>
      <c r="Y205" s="53"/>
      <c r="Z205" s="53"/>
    </row>
    <row r="206" spans="1:26" ht="12.75" customHeight="1" x14ac:dyDescent="0.3">
      <c r="A206" s="53"/>
      <c r="B206" s="53"/>
      <c r="C206" s="53"/>
      <c r="D206" s="53"/>
      <c r="E206" s="53"/>
      <c r="F206" s="53"/>
      <c r="G206" s="53"/>
      <c r="H206" s="53"/>
      <c r="I206" s="53"/>
      <c r="J206" s="53"/>
      <c r="K206" s="53"/>
      <c r="L206" s="53"/>
      <c r="M206" s="53"/>
      <c r="N206" s="53"/>
      <c r="O206" s="53"/>
      <c r="P206" s="53"/>
      <c r="Q206" s="53"/>
      <c r="R206" s="53"/>
      <c r="S206" s="53"/>
      <c r="T206" s="53"/>
      <c r="U206" s="53"/>
      <c r="V206" s="53"/>
      <c r="W206" s="53"/>
      <c r="X206" s="53"/>
      <c r="Y206" s="53"/>
      <c r="Z206" s="53"/>
    </row>
    <row r="207" spans="1:26" ht="12.75" customHeight="1" x14ac:dyDescent="0.3">
      <c r="A207" s="53"/>
      <c r="B207" s="53"/>
      <c r="C207" s="53"/>
      <c r="D207" s="53"/>
      <c r="E207" s="53"/>
      <c r="F207" s="53"/>
      <c r="G207" s="53"/>
      <c r="H207" s="53"/>
      <c r="I207" s="53"/>
      <c r="J207" s="53"/>
      <c r="K207" s="53"/>
      <c r="L207" s="53"/>
      <c r="M207" s="53"/>
      <c r="N207" s="53"/>
      <c r="O207" s="53"/>
      <c r="P207" s="53"/>
      <c r="Q207" s="53"/>
      <c r="R207" s="53"/>
      <c r="S207" s="53"/>
      <c r="T207" s="53"/>
      <c r="U207" s="53"/>
      <c r="V207" s="53"/>
      <c r="W207" s="53"/>
      <c r="X207" s="53"/>
      <c r="Y207" s="53"/>
      <c r="Z207" s="53"/>
    </row>
    <row r="208" spans="1:26" ht="12.75" customHeight="1" x14ac:dyDescent="0.3">
      <c r="A208" s="53"/>
      <c r="B208" s="53"/>
      <c r="C208" s="53"/>
      <c r="D208" s="53"/>
      <c r="E208" s="53"/>
      <c r="F208" s="53"/>
      <c r="G208" s="53"/>
      <c r="H208" s="53"/>
      <c r="I208" s="53"/>
      <c r="J208" s="53"/>
      <c r="K208" s="53"/>
      <c r="L208" s="53"/>
      <c r="M208" s="53"/>
      <c r="N208" s="53"/>
      <c r="O208" s="53"/>
      <c r="P208" s="53"/>
      <c r="Q208" s="53"/>
      <c r="R208" s="53"/>
      <c r="S208" s="53"/>
      <c r="T208" s="53"/>
      <c r="U208" s="53"/>
      <c r="V208" s="53"/>
      <c r="W208" s="53"/>
      <c r="X208" s="53"/>
      <c r="Y208" s="53"/>
      <c r="Z208" s="53"/>
    </row>
    <row r="209" spans="1:26" ht="12.75" customHeight="1" x14ac:dyDescent="0.3">
      <c r="A209" s="53"/>
      <c r="B209" s="53"/>
      <c r="C209" s="53"/>
      <c r="D209" s="53"/>
      <c r="E209" s="53"/>
      <c r="F209" s="53"/>
      <c r="G209" s="53"/>
      <c r="H209" s="53"/>
      <c r="I209" s="53"/>
      <c r="J209" s="53"/>
      <c r="K209" s="53"/>
      <c r="L209" s="53"/>
      <c r="M209" s="53"/>
      <c r="N209" s="53"/>
      <c r="O209" s="53"/>
      <c r="P209" s="53"/>
      <c r="Q209" s="53"/>
      <c r="R209" s="53"/>
      <c r="S209" s="53"/>
      <c r="T209" s="53"/>
      <c r="U209" s="53"/>
      <c r="V209" s="53"/>
      <c r="W209" s="53"/>
      <c r="X209" s="53"/>
      <c r="Y209" s="53"/>
      <c r="Z209" s="53"/>
    </row>
    <row r="210" spans="1:26" ht="12.75" customHeight="1" x14ac:dyDescent="0.3">
      <c r="A210" s="53"/>
      <c r="B210" s="53"/>
      <c r="C210" s="53"/>
      <c r="D210" s="53"/>
      <c r="E210" s="53"/>
      <c r="F210" s="53"/>
      <c r="G210" s="53"/>
      <c r="H210" s="53"/>
      <c r="I210" s="53"/>
      <c r="J210" s="53"/>
      <c r="K210" s="53"/>
      <c r="L210" s="53"/>
      <c r="M210" s="53"/>
      <c r="N210" s="53"/>
      <c r="O210" s="53"/>
      <c r="P210" s="53"/>
      <c r="Q210" s="53"/>
      <c r="R210" s="53"/>
      <c r="S210" s="53"/>
      <c r="T210" s="53"/>
      <c r="U210" s="53"/>
      <c r="V210" s="53"/>
      <c r="W210" s="53"/>
      <c r="X210" s="53"/>
      <c r="Y210" s="53"/>
      <c r="Z210" s="53"/>
    </row>
    <row r="211" spans="1:26" ht="12.75" customHeight="1" x14ac:dyDescent="0.3">
      <c r="A211" s="53"/>
      <c r="B211" s="53"/>
      <c r="C211" s="53"/>
      <c r="D211" s="53"/>
      <c r="E211" s="53"/>
      <c r="F211" s="53"/>
      <c r="G211" s="53"/>
      <c r="H211" s="53"/>
      <c r="I211" s="53"/>
      <c r="J211" s="53"/>
      <c r="K211" s="53"/>
      <c r="L211" s="53"/>
      <c r="M211" s="53"/>
      <c r="N211" s="53"/>
      <c r="O211" s="53"/>
      <c r="P211" s="53"/>
      <c r="Q211" s="53"/>
      <c r="R211" s="53"/>
      <c r="S211" s="53"/>
      <c r="T211" s="53"/>
      <c r="U211" s="53"/>
      <c r="V211" s="53"/>
      <c r="W211" s="53"/>
      <c r="X211" s="53"/>
      <c r="Y211" s="53"/>
      <c r="Z211" s="53"/>
    </row>
    <row r="212" spans="1:26" ht="12.75" customHeight="1" x14ac:dyDescent="0.3">
      <c r="A212" s="53"/>
      <c r="B212" s="53"/>
      <c r="C212" s="53"/>
      <c r="D212" s="53"/>
      <c r="E212" s="53"/>
      <c r="F212" s="53"/>
      <c r="G212" s="53"/>
      <c r="H212" s="53"/>
      <c r="I212" s="53"/>
      <c r="J212" s="53"/>
      <c r="K212" s="53"/>
      <c r="L212" s="53"/>
      <c r="M212" s="53"/>
      <c r="N212" s="53"/>
      <c r="O212" s="53"/>
      <c r="P212" s="53"/>
      <c r="Q212" s="53"/>
      <c r="R212" s="53"/>
      <c r="S212" s="53"/>
      <c r="T212" s="53"/>
      <c r="U212" s="53"/>
      <c r="V212" s="53"/>
      <c r="W212" s="53"/>
      <c r="X212" s="53"/>
      <c r="Y212" s="53"/>
      <c r="Z212" s="53"/>
    </row>
    <row r="213" spans="1:26" ht="12.75" customHeight="1" x14ac:dyDescent="0.3">
      <c r="A213" s="53"/>
      <c r="B213" s="53"/>
      <c r="C213" s="53"/>
      <c r="D213" s="53"/>
      <c r="E213" s="53"/>
      <c r="F213" s="53"/>
      <c r="G213" s="53"/>
      <c r="H213" s="53"/>
      <c r="I213" s="53"/>
      <c r="J213" s="53"/>
      <c r="K213" s="53"/>
      <c r="L213" s="53"/>
      <c r="M213" s="53"/>
      <c r="N213" s="53"/>
      <c r="O213" s="53"/>
      <c r="P213" s="53"/>
      <c r="Q213" s="53"/>
      <c r="R213" s="53"/>
      <c r="S213" s="53"/>
      <c r="T213" s="53"/>
      <c r="U213" s="53"/>
      <c r="V213" s="53"/>
      <c r="W213" s="53"/>
      <c r="X213" s="53"/>
      <c r="Y213" s="53"/>
      <c r="Z213" s="53"/>
    </row>
    <row r="214" spans="1:26" ht="12.75" customHeight="1" x14ac:dyDescent="0.3">
      <c r="A214" s="53"/>
      <c r="B214" s="53"/>
      <c r="C214" s="53"/>
      <c r="D214" s="53"/>
      <c r="E214" s="53"/>
      <c r="F214" s="53"/>
      <c r="G214" s="53"/>
      <c r="H214" s="53"/>
      <c r="I214" s="53"/>
      <c r="J214" s="53"/>
      <c r="K214" s="53"/>
      <c r="L214" s="53"/>
      <c r="M214" s="53"/>
      <c r="N214" s="53"/>
      <c r="O214" s="53"/>
      <c r="P214" s="53"/>
      <c r="Q214" s="53"/>
      <c r="R214" s="53"/>
      <c r="S214" s="53"/>
      <c r="T214" s="53"/>
      <c r="U214" s="53"/>
      <c r="V214" s="53"/>
      <c r="W214" s="53"/>
      <c r="X214" s="53"/>
      <c r="Y214" s="53"/>
      <c r="Z214" s="53"/>
    </row>
    <row r="215" spans="1:26" ht="12.75" customHeight="1" x14ac:dyDescent="0.3">
      <c r="A215" s="53"/>
      <c r="B215" s="53"/>
      <c r="C215" s="53"/>
      <c r="D215" s="53"/>
      <c r="E215" s="53"/>
      <c r="F215" s="53"/>
      <c r="G215" s="53"/>
      <c r="H215" s="53"/>
      <c r="I215" s="53"/>
      <c r="J215" s="53"/>
      <c r="K215" s="53"/>
      <c r="L215" s="53"/>
      <c r="M215" s="53"/>
      <c r="N215" s="53"/>
      <c r="O215" s="53"/>
      <c r="P215" s="53"/>
      <c r="Q215" s="53"/>
      <c r="R215" s="53"/>
      <c r="S215" s="53"/>
      <c r="T215" s="53"/>
      <c r="U215" s="53"/>
      <c r="V215" s="53"/>
      <c r="W215" s="53"/>
      <c r="X215" s="53"/>
      <c r="Y215" s="53"/>
      <c r="Z215" s="53"/>
    </row>
    <row r="216" spans="1:26" ht="12.75" customHeight="1" x14ac:dyDescent="0.3">
      <c r="A216" s="53"/>
      <c r="B216" s="53"/>
      <c r="C216" s="53"/>
      <c r="D216" s="53"/>
      <c r="E216" s="53"/>
      <c r="F216" s="53"/>
      <c r="G216" s="53"/>
      <c r="H216" s="53"/>
      <c r="I216" s="53"/>
      <c r="J216" s="53"/>
      <c r="K216" s="53"/>
      <c r="L216" s="53"/>
      <c r="M216" s="53"/>
      <c r="N216" s="53"/>
      <c r="O216" s="53"/>
      <c r="P216" s="53"/>
      <c r="Q216" s="53"/>
      <c r="R216" s="53"/>
      <c r="S216" s="53"/>
      <c r="T216" s="53"/>
      <c r="U216" s="53"/>
      <c r="V216" s="53"/>
      <c r="W216" s="53"/>
      <c r="X216" s="53"/>
      <c r="Y216" s="53"/>
      <c r="Z216" s="53"/>
    </row>
    <row r="217" spans="1:26" ht="12.75" customHeight="1" x14ac:dyDescent="0.3">
      <c r="A217" s="53"/>
      <c r="B217" s="53"/>
      <c r="C217" s="53"/>
      <c r="D217" s="53"/>
      <c r="E217" s="53"/>
      <c r="F217" s="53"/>
      <c r="G217" s="53"/>
      <c r="H217" s="53"/>
      <c r="I217" s="53"/>
      <c r="J217" s="53"/>
      <c r="K217" s="53"/>
      <c r="L217" s="53"/>
      <c r="M217" s="53"/>
      <c r="N217" s="53"/>
      <c r="O217" s="53"/>
      <c r="P217" s="53"/>
      <c r="Q217" s="53"/>
      <c r="R217" s="53"/>
      <c r="S217" s="53"/>
      <c r="T217" s="53"/>
      <c r="U217" s="53"/>
      <c r="V217" s="53"/>
      <c r="W217" s="53"/>
      <c r="X217" s="53"/>
      <c r="Y217" s="53"/>
      <c r="Z217" s="53"/>
    </row>
    <row r="218" spans="1:26" ht="12.75" customHeight="1" x14ac:dyDescent="0.3">
      <c r="A218" s="53"/>
      <c r="B218" s="53"/>
      <c r="C218" s="53"/>
      <c r="D218" s="53"/>
      <c r="E218" s="53"/>
      <c r="F218" s="53"/>
      <c r="G218" s="53"/>
      <c r="H218" s="53"/>
      <c r="I218" s="53"/>
      <c r="J218" s="53"/>
      <c r="K218" s="53"/>
      <c r="L218" s="53"/>
      <c r="M218" s="53"/>
      <c r="N218" s="53"/>
      <c r="O218" s="53"/>
      <c r="P218" s="53"/>
      <c r="Q218" s="53"/>
      <c r="R218" s="53"/>
      <c r="S218" s="53"/>
      <c r="T218" s="53"/>
      <c r="U218" s="53"/>
      <c r="V218" s="53"/>
      <c r="W218" s="53"/>
      <c r="X218" s="53"/>
      <c r="Y218" s="53"/>
      <c r="Z218" s="53"/>
    </row>
    <row r="219" spans="1:26" ht="12.75" customHeight="1" x14ac:dyDescent="0.3">
      <c r="A219" s="53"/>
      <c r="B219" s="53"/>
      <c r="C219" s="53"/>
      <c r="D219" s="53"/>
      <c r="E219" s="53"/>
      <c r="F219" s="53"/>
      <c r="G219" s="53"/>
      <c r="H219" s="53"/>
      <c r="I219" s="53"/>
      <c r="J219" s="53"/>
      <c r="K219" s="53"/>
      <c r="L219" s="53"/>
      <c r="M219" s="53"/>
      <c r="N219" s="53"/>
      <c r="O219" s="53"/>
      <c r="P219" s="53"/>
      <c r="Q219" s="53"/>
      <c r="R219" s="53"/>
      <c r="S219" s="53"/>
      <c r="T219" s="53"/>
      <c r="U219" s="53"/>
      <c r="V219" s="53"/>
      <c r="W219" s="53"/>
      <c r="X219" s="53"/>
      <c r="Y219" s="53"/>
      <c r="Z219" s="53"/>
    </row>
    <row r="220" spans="1:26" ht="12.75" customHeight="1" x14ac:dyDescent="0.3">
      <c r="A220" s="53"/>
      <c r="B220" s="53"/>
      <c r="C220" s="53"/>
      <c r="D220" s="53"/>
      <c r="E220" s="53"/>
      <c r="F220" s="53"/>
      <c r="G220" s="53"/>
      <c r="H220" s="53"/>
      <c r="I220" s="53"/>
      <c r="J220" s="53"/>
      <c r="K220" s="53"/>
      <c r="L220" s="53"/>
      <c r="M220" s="53"/>
      <c r="N220" s="53"/>
      <c r="O220" s="53"/>
      <c r="P220" s="53"/>
      <c r="Q220" s="53"/>
      <c r="R220" s="53"/>
      <c r="S220" s="53"/>
      <c r="T220" s="53"/>
      <c r="U220" s="53"/>
      <c r="V220" s="53"/>
      <c r="W220" s="53"/>
      <c r="X220" s="53"/>
      <c r="Y220" s="53"/>
      <c r="Z220" s="53"/>
    </row>
    <row r="221" spans="1:26" ht="12.75" customHeight="1" x14ac:dyDescent="0.3">
      <c r="A221" s="53"/>
      <c r="B221" s="53"/>
      <c r="C221" s="53"/>
      <c r="D221" s="53"/>
      <c r="E221" s="53"/>
      <c r="F221" s="53"/>
      <c r="G221" s="53"/>
      <c r="H221" s="53"/>
      <c r="I221" s="53"/>
      <c r="J221" s="53"/>
      <c r="K221" s="53"/>
      <c r="L221" s="53"/>
      <c r="M221" s="53"/>
      <c r="N221" s="53"/>
      <c r="O221" s="53"/>
      <c r="P221" s="53"/>
      <c r="Q221" s="53"/>
      <c r="R221" s="53"/>
      <c r="S221" s="53"/>
      <c r="T221" s="53"/>
      <c r="U221" s="53"/>
      <c r="V221" s="53"/>
      <c r="W221" s="53"/>
      <c r="X221" s="53"/>
      <c r="Y221" s="53"/>
      <c r="Z221" s="53"/>
    </row>
    <row r="222" spans="1:26" ht="12.75" customHeight="1" x14ac:dyDescent="0.3">
      <c r="A222" s="53"/>
      <c r="B222" s="53"/>
      <c r="C222" s="53"/>
      <c r="D222" s="53"/>
      <c r="E222" s="53"/>
      <c r="F222" s="53"/>
      <c r="G222" s="53"/>
      <c r="H222" s="53"/>
      <c r="I222" s="53"/>
      <c r="J222" s="53"/>
      <c r="K222" s="53"/>
      <c r="L222" s="53"/>
      <c r="M222" s="53"/>
      <c r="N222" s="53"/>
      <c r="O222" s="53"/>
      <c r="P222" s="53"/>
      <c r="Q222" s="53"/>
      <c r="R222" s="53"/>
      <c r="S222" s="53"/>
      <c r="T222" s="53"/>
      <c r="U222" s="53"/>
      <c r="V222" s="53"/>
      <c r="W222" s="53"/>
      <c r="X222" s="53"/>
      <c r="Y222" s="53"/>
      <c r="Z222" s="53"/>
    </row>
    <row r="223" spans="1:26" ht="12.75" customHeight="1" x14ac:dyDescent="0.3">
      <c r="A223" s="53"/>
      <c r="B223" s="53"/>
      <c r="C223" s="53"/>
      <c r="D223" s="53"/>
      <c r="E223" s="53"/>
      <c r="F223" s="53"/>
      <c r="G223" s="53"/>
      <c r="H223" s="53"/>
      <c r="I223" s="53"/>
      <c r="J223" s="53"/>
      <c r="K223" s="53"/>
      <c r="L223" s="53"/>
      <c r="M223" s="53"/>
      <c r="N223" s="53"/>
      <c r="O223" s="53"/>
      <c r="P223" s="53"/>
      <c r="Q223" s="53"/>
      <c r="R223" s="53"/>
      <c r="S223" s="53"/>
      <c r="T223" s="53"/>
      <c r="U223" s="53"/>
      <c r="V223" s="53"/>
      <c r="W223" s="53"/>
      <c r="X223" s="53"/>
      <c r="Y223" s="53"/>
      <c r="Z223" s="53"/>
    </row>
    <row r="224" spans="1:26" ht="12.75" customHeight="1" x14ac:dyDescent="0.3">
      <c r="A224" s="53"/>
      <c r="B224" s="53"/>
      <c r="C224" s="53"/>
      <c r="D224" s="53"/>
      <c r="E224" s="53"/>
      <c r="F224" s="53"/>
      <c r="G224" s="53"/>
      <c r="H224" s="53"/>
      <c r="I224" s="53"/>
      <c r="J224" s="53"/>
      <c r="K224" s="53"/>
      <c r="L224" s="53"/>
      <c r="M224" s="53"/>
      <c r="N224" s="53"/>
      <c r="O224" s="53"/>
      <c r="P224" s="53"/>
      <c r="Q224" s="53"/>
      <c r="R224" s="53"/>
      <c r="S224" s="53"/>
      <c r="T224" s="53"/>
      <c r="U224" s="53"/>
      <c r="V224" s="53"/>
      <c r="W224" s="53"/>
      <c r="X224" s="53"/>
      <c r="Y224" s="53"/>
      <c r="Z224" s="53"/>
    </row>
    <row r="225" spans="1:26" ht="12.75" customHeight="1" x14ac:dyDescent="0.3">
      <c r="A225" s="53"/>
      <c r="B225" s="53"/>
      <c r="C225" s="53"/>
      <c r="D225" s="53"/>
      <c r="E225" s="53"/>
      <c r="F225" s="53"/>
      <c r="G225" s="53"/>
      <c r="H225" s="53"/>
      <c r="I225" s="53"/>
      <c r="J225" s="53"/>
      <c r="K225" s="53"/>
      <c r="L225" s="53"/>
      <c r="M225" s="53"/>
      <c r="N225" s="53"/>
      <c r="O225" s="53"/>
      <c r="P225" s="53"/>
      <c r="Q225" s="53"/>
      <c r="R225" s="53"/>
      <c r="S225" s="53"/>
      <c r="T225" s="53"/>
      <c r="U225" s="53"/>
      <c r="V225" s="53"/>
      <c r="W225" s="53"/>
      <c r="X225" s="53"/>
      <c r="Y225" s="53"/>
      <c r="Z225" s="53"/>
    </row>
    <row r="226" spans="1:26" ht="12.75" customHeight="1" x14ac:dyDescent="0.3">
      <c r="A226" s="53"/>
      <c r="B226" s="53"/>
      <c r="C226" s="53"/>
      <c r="D226" s="53"/>
      <c r="E226" s="53"/>
      <c r="F226" s="53"/>
      <c r="G226" s="53"/>
      <c r="H226" s="53"/>
      <c r="I226" s="53"/>
      <c r="J226" s="53"/>
      <c r="K226" s="53"/>
      <c r="L226" s="53"/>
      <c r="M226" s="53"/>
      <c r="N226" s="53"/>
      <c r="O226" s="53"/>
      <c r="P226" s="53"/>
      <c r="Q226" s="53"/>
      <c r="R226" s="53"/>
      <c r="S226" s="53"/>
      <c r="T226" s="53"/>
      <c r="U226" s="53"/>
      <c r="V226" s="53"/>
      <c r="W226" s="53"/>
      <c r="X226" s="53"/>
      <c r="Y226" s="53"/>
      <c r="Z226" s="53"/>
    </row>
    <row r="227" spans="1:26" ht="12.75" customHeight="1" x14ac:dyDescent="0.3">
      <c r="A227" s="53"/>
      <c r="B227" s="53"/>
      <c r="C227" s="53"/>
      <c r="D227" s="53"/>
      <c r="E227" s="53"/>
      <c r="F227" s="53"/>
      <c r="G227" s="53"/>
      <c r="H227" s="53"/>
      <c r="I227" s="53"/>
      <c r="J227" s="53"/>
      <c r="K227" s="53"/>
      <c r="L227" s="53"/>
      <c r="M227" s="53"/>
      <c r="N227" s="53"/>
      <c r="O227" s="53"/>
      <c r="P227" s="53"/>
      <c r="Q227" s="53"/>
      <c r="R227" s="53"/>
      <c r="S227" s="53"/>
      <c r="T227" s="53"/>
      <c r="U227" s="53"/>
      <c r="V227" s="53"/>
      <c r="W227" s="53"/>
      <c r="X227" s="53"/>
      <c r="Y227" s="53"/>
      <c r="Z227" s="53"/>
    </row>
    <row r="228" spans="1:26" ht="12.75" customHeight="1" x14ac:dyDescent="0.3">
      <c r="A228" s="53"/>
      <c r="B228" s="53"/>
      <c r="C228" s="53"/>
      <c r="D228" s="53"/>
      <c r="E228" s="53"/>
      <c r="F228" s="53"/>
      <c r="G228" s="53"/>
      <c r="H228" s="53"/>
      <c r="I228" s="53"/>
      <c r="J228" s="53"/>
      <c r="K228" s="53"/>
      <c r="L228" s="53"/>
      <c r="M228" s="53"/>
      <c r="N228" s="53"/>
      <c r="O228" s="53"/>
      <c r="P228" s="53"/>
      <c r="Q228" s="53"/>
      <c r="R228" s="53"/>
      <c r="S228" s="53"/>
      <c r="T228" s="53"/>
      <c r="U228" s="53"/>
      <c r="V228" s="53"/>
      <c r="W228" s="53"/>
      <c r="X228" s="53"/>
      <c r="Y228" s="53"/>
      <c r="Z228" s="53"/>
    </row>
    <row r="229" spans="1:26" ht="12.75" customHeight="1" x14ac:dyDescent="0.3">
      <c r="A229" s="53"/>
      <c r="B229" s="53"/>
      <c r="C229" s="53"/>
      <c r="D229" s="53"/>
      <c r="E229" s="53"/>
      <c r="F229" s="53"/>
      <c r="G229" s="53"/>
      <c r="H229" s="53"/>
      <c r="I229" s="53"/>
      <c r="J229" s="53"/>
      <c r="K229" s="53"/>
      <c r="L229" s="53"/>
      <c r="M229" s="53"/>
      <c r="N229" s="53"/>
      <c r="O229" s="53"/>
      <c r="P229" s="53"/>
      <c r="Q229" s="53"/>
      <c r="R229" s="53"/>
      <c r="S229" s="53"/>
      <c r="T229" s="53"/>
      <c r="U229" s="53"/>
      <c r="V229" s="53"/>
      <c r="W229" s="53"/>
      <c r="X229" s="53"/>
      <c r="Y229" s="53"/>
      <c r="Z229" s="53"/>
    </row>
    <row r="230" spans="1:26" ht="12.75" customHeight="1" x14ac:dyDescent="0.3">
      <c r="A230" s="53"/>
      <c r="B230" s="53"/>
      <c r="C230" s="53"/>
      <c r="D230" s="53"/>
      <c r="E230" s="53"/>
      <c r="F230" s="53"/>
      <c r="G230" s="53"/>
      <c r="H230" s="53"/>
      <c r="I230" s="53"/>
      <c r="J230" s="53"/>
      <c r="K230" s="53"/>
      <c r="L230" s="53"/>
      <c r="M230" s="53"/>
      <c r="N230" s="53"/>
      <c r="O230" s="53"/>
      <c r="P230" s="53"/>
      <c r="Q230" s="53"/>
      <c r="R230" s="53"/>
      <c r="S230" s="53"/>
      <c r="T230" s="53"/>
      <c r="U230" s="53"/>
      <c r="V230" s="53"/>
      <c r="W230" s="53"/>
      <c r="X230" s="53"/>
      <c r="Y230" s="53"/>
      <c r="Z230" s="53"/>
    </row>
    <row r="231" spans="1:26" ht="12.75" customHeight="1" x14ac:dyDescent="0.3">
      <c r="A231" s="53"/>
      <c r="B231" s="53"/>
      <c r="C231" s="53"/>
      <c r="D231" s="53"/>
      <c r="E231" s="53"/>
      <c r="F231" s="53"/>
      <c r="G231" s="53"/>
      <c r="H231" s="53"/>
      <c r="I231" s="53"/>
      <c r="J231" s="53"/>
      <c r="K231" s="53"/>
      <c r="L231" s="53"/>
      <c r="M231" s="53"/>
      <c r="N231" s="53"/>
      <c r="O231" s="53"/>
      <c r="P231" s="53"/>
      <c r="Q231" s="53"/>
      <c r="R231" s="53"/>
      <c r="S231" s="53"/>
      <c r="T231" s="53"/>
      <c r="U231" s="53"/>
      <c r="V231" s="53"/>
      <c r="W231" s="53"/>
      <c r="X231" s="53"/>
      <c r="Y231" s="53"/>
      <c r="Z231" s="53"/>
    </row>
    <row r="232" spans="1:26" ht="12.75" customHeight="1" x14ac:dyDescent="0.3">
      <c r="A232" s="53"/>
      <c r="B232" s="53"/>
      <c r="C232" s="53"/>
      <c r="D232" s="53"/>
      <c r="E232" s="53"/>
      <c r="F232" s="53"/>
      <c r="G232" s="53"/>
      <c r="H232" s="53"/>
      <c r="I232" s="53"/>
      <c r="J232" s="53"/>
      <c r="K232" s="53"/>
      <c r="L232" s="53"/>
      <c r="M232" s="53"/>
      <c r="N232" s="53"/>
      <c r="O232" s="53"/>
      <c r="P232" s="53"/>
      <c r="Q232" s="53"/>
      <c r="R232" s="53"/>
      <c r="S232" s="53"/>
      <c r="T232" s="53"/>
      <c r="U232" s="53"/>
      <c r="V232" s="53"/>
      <c r="W232" s="53"/>
      <c r="X232" s="53"/>
      <c r="Y232" s="53"/>
      <c r="Z232" s="53"/>
    </row>
    <row r="233" spans="1:26" ht="12.75" customHeight="1" x14ac:dyDescent="0.3">
      <c r="A233" s="53"/>
      <c r="B233" s="53"/>
      <c r="C233" s="53"/>
      <c r="D233" s="53"/>
      <c r="E233" s="53"/>
      <c r="F233" s="53"/>
      <c r="G233" s="53"/>
      <c r="H233" s="53"/>
      <c r="I233" s="53"/>
      <c r="J233" s="53"/>
      <c r="K233" s="53"/>
      <c r="L233" s="53"/>
      <c r="M233" s="53"/>
      <c r="N233" s="53"/>
      <c r="O233" s="53"/>
      <c r="P233" s="53"/>
      <c r="Q233" s="53"/>
      <c r="R233" s="53"/>
      <c r="S233" s="53"/>
      <c r="T233" s="53"/>
      <c r="U233" s="53"/>
      <c r="V233" s="53"/>
      <c r="W233" s="53"/>
      <c r="X233" s="53"/>
      <c r="Y233" s="53"/>
      <c r="Z233" s="53"/>
    </row>
    <row r="234" spans="1:26" ht="12.75" customHeight="1" x14ac:dyDescent="0.3">
      <c r="A234" s="53"/>
      <c r="B234" s="53"/>
      <c r="C234" s="53"/>
      <c r="D234" s="53"/>
      <c r="E234" s="53"/>
      <c r="F234" s="53"/>
      <c r="G234" s="53"/>
      <c r="H234" s="53"/>
      <c r="I234" s="53"/>
      <c r="J234" s="53"/>
      <c r="K234" s="53"/>
      <c r="L234" s="53"/>
      <c r="M234" s="53"/>
      <c r="N234" s="53"/>
      <c r="O234" s="53"/>
      <c r="P234" s="53"/>
      <c r="Q234" s="53"/>
      <c r="R234" s="53"/>
      <c r="S234" s="53"/>
      <c r="T234" s="53"/>
      <c r="U234" s="53"/>
      <c r="V234" s="53"/>
      <c r="W234" s="53"/>
      <c r="X234" s="53"/>
      <c r="Y234" s="53"/>
      <c r="Z234" s="53"/>
    </row>
    <row r="235" spans="1:26" ht="12.75" customHeight="1" x14ac:dyDescent="0.3">
      <c r="A235" s="53"/>
      <c r="B235" s="53"/>
      <c r="C235" s="53"/>
      <c r="D235" s="53"/>
      <c r="E235" s="53"/>
      <c r="F235" s="53"/>
      <c r="G235" s="53"/>
      <c r="H235" s="53"/>
      <c r="I235" s="53"/>
      <c r="J235" s="53"/>
      <c r="K235" s="53"/>
      <c r="L235" s="53"/>
      <c r="M235" s="53"/>
      <c r="N235" s="53"/>
      <c r="O235" s="53"/>
      <c r="P235" s="53"/>
      <c r="Q235" s="53"/>
      <c r="R235" s="53"/>
      <c r="S235" s="53"/>
      <c r="T235" s="53"/>
      <c r="U235" s="53"/>
      <c r="V235" s="53"/>
      <c r="W235" s="53"/>
      <c r="X235" s="53"/>
      <c r="Y235" s="53"/>
      <c r="Z235" s="53"/>
    </row>
    <row r="236" spans="1:26" ht="12.75" customHeight="1" x14ac:dyDescent="0.3">
      <c r="A236" s="53"/>
      <c r="B236" s="53"/>
      <c r="C236" s="53"/>
      <c r="D236" s="53"/>
      <c r="E236" s="53"/>
      <c r="F236" s="53"/>
      <c r="G236" s="53"/>
      <c r="H236" s="53"/>
      <c r="I236" s="53"/>
      <c r="J236" s="53"/>
      <c r="K236" s="53"/>
      <c r="L236" s="53"/>
      <c r="M236" s="53"/>
      <c r="N236" s="53"/>
      <c r="O236" s="53"/>
      <c r="P236" s="53"/>
      <c r="Q236" s="53"/>
      <c r="R236" s="53"/>
      <c r="S236" s="53"/>
      <c r="T236" s="53"/>
      <c r="U236" s="53"/>
      <c r="V236" s="53"/>
      <c r="W236" s="53"/>
      <c r="X236" s="53"/>
      <c r="Y236" s="53"/>
      <c r="Z236" s="53"/>
    </row>
    <row r="237" spans="1:26" ht="12.75" customHeight="1" x14ac:dyDescent="0.3">
      <c r="A237" s="53"/>
      <c r="B237" s="53"/>
      <c r="C237" s="53"/>
      <c r="D237" s="53"/>
      <c r="E237" s="53"/>
      <c r="F237" s="53"/>
      <c r="G237" s="53"/>
      <c r="H237" s="53"/>
      <c r="I237" s="53"/>
      <c r="J237" s="53"/>
      <c r="K237" s="53"/>
      <c r="L237" s="53"/>
      <c r="M237" s="53"/>
      <c r="N237" s="53"/>
      <c r="O237" s="53"/>
      <c r="P237" s="53"/>
      <c r="Q237" s="53"/>
      <c r="R237" s="53"/>
      <c r="S237" s="53"/>
      <c r="T237" s="53"/>
      <c r="U237" s="53"/>
      <c r="V237" s="53"/>
      <c r="W237" s="53"/>
      <c r="X237" s="53"/>
      <c r="Y237" s="53"/>
      <c r="Z237" s="53"/>
    </row>
    <row r="238" spans="1:26" ht="12.75" customHeight="1" x14ac:dyDescent="0.3">
      <c r="A238" s="53"/>
      <c r="B238" s="53"/>
      <c r="C238" s="53"/>
      <c r="D238" s="53"/>
      <c r="E238" s="53"/>
      <c r="F238" s="53"/>
      <c r="G238" s="53"/>
      <c r="H238" s="53"/>
      <c r="I238" s="53"/>
      <c r="J238" s="53"/>
      <c r="K238" s="53"/>
      <c r="L238" s="53"/>
      <c r="M238" s="53"/>
      <c r="N238" s="53"/>
      <c r="O238" s="53"/>
      <c r="P238" s="53"/>
      <c r="Q238" s="53"/>
      <c r="R238" s="53"/>
      <c r="S238" s="53"/>
      <c r="T238" s="53"/>
      <c r="U238" s="53"/>
      <c r="V238" s="53"/>
      <c r="W238" s="53"/>
      <c r="X238" s="53"/>
      <c r="Y238" s="53"/>
      <c r="Z238" s="53"/>
    </row>
    <row r="239" spans="1:26" ht="12.75" customHeight="1" x14ac:dyDescent="0.3">
      <c r="A239" s="53"/>
      <c r="B239" s="53"/>
      <c r="C239" s="53"/>
      <c r="D239" s="53"/>
      <c r="E239" s="53"/>
      <c r="F239" s="53"/>
      <c r="G239" s="53"/>
      <c r="H239" s="53"/>
      <c r="I239" s="53"/>
      <c r="J239" s="53"/>
      <c r="K239" s="53"/>
      <c r="L239" s="53"/>
      <c r="M239" s="53"/>
      <c r="N239" s="53"/>
      <c r="O239" s="53"/>
      <c r="P239" s="53"/>
      <c r="Q239" s="53"/>
      <c r="R239" s="53"/>
      <c r="S239" s="53"/>
      <c r="T239" s="53"/>
      <c r="U239" s="53"/>
      <c r="V239" s="53"/>
      <c r="W239" s="53"/>
      <c r="X239" s="53"/>
      <c r="Y239" s="53"/>
      <c r="Z239" s="53"/>
    </row>
    <row r="240" spans="1:26" ht="12.75" customHeight="1" x14ac:dyDescent="0.3">
      <c r="A240" s="53"/>
      <c r="B240" s="53"/>
      <c r="C240" s="53"/>
      <c r="D240" s="53"/>
      <c r="E240" s="53"/>
      <c r="F240" s="53"/>
      <c r="G240" s="53"/>
      <c r="H240" s="53"/>
      <c r="I240" s="53"/>
      <c r="J240" s="53"/>
      <c r="K240" s="53"/>
      <c r="L240" s="53"/>
      <c r="M240" s="53"/>
      <c r="N240" s="53"/>
      <c r="O240" s="53"/>
      <c r="P240" s="53"/>
      <c r="Q240" s="53"/>
      <c r="R240" s="53"/>
      <c r="S240" s="53"/>
      <c r="T240" s="53"/>
      <c r="U240" s="53"/>
      <c r="V240" s="53"/>
      <c r="W240" s="53"/>
      <c r="X240" s="53"/>
      <c r="Y240" s="53"/>
      <c r="Z240" s="53"/>
    </row>
    <row r="241" spans="1:26" ht="12.75" customHeight="1" x14ac:dyDescent="0.3">
      <c r="A241" s="53"/>
      <c r="B241" s="53"/>
      <c r="C241" s="53"/>
      <c r="D241" s="53"/>
      <c r="E241" s="53"/>
      <c r="F241" s="53"/>
      <c r="G241" s="53"/>
      <c r="H241" s="53"/>
      <c r="I241" s="53"/>
      <c r="J241" s="53"/>
      <c r="K241" s="53"/>
      <c r="L241" s="53"/>
      <c r="M241" s="53"/>
      <c r="N241" s="53"/>
      <c r="O241" s="53"/>
      <c r="P241" s="53"/>
      <c r="Q241" s="53"/>
      <c r="R241" s="53"/>
      <c r="S241" s="53"/>
      <c r="T241" s="53"/>
      <c r="U241" s="53"/>
      <c r="V241" s="53"/>
      <c r="W241" s="53"/>
      <c r="X241" s="53"/>
      <c r="Y241" s="53"/>
      <c r="Z241" s="53"/>
    </row>
    <row r="242" spans="1:26" ht="12.75" customHeight="1" x14ac:dyDescent="0.3">
      <c r="A242" s="53"/>
      <c r="B242" s="53"/>
      <c r="C242" s="53"/>
      <c r="D242" s="53"/>
      <c r="E242" s="53"/>
      <c r="F242" s="53"/>
      <c r="G242" s="53"/>
      <c r="H242" s="53"/>
      <c r="I242" s="53"/>
      <c r="J242" s="53"/>
      <c r="K242" s="53"/>
      <c r="L242" s="53"/>
      <c r="M242" s="53"/>
      <c r="N242" s="53"/>
      <c r="O242" s="53"/>
      <c r="P242" s="53"/>
      <c r="Q242" s="53"/>
      <c r="R242" s="53"/>
      <c r="S242" s="53"/>
      <c r="T242" s="53"/>
      <c r="U242" s="53"/>
      <c r="V242" s="53"/>
      <c r="W242" s="53"/>
      <c r="X242" s="53"/>
      <c r="Y242" s="53"/>
      <c r="Z242" s="53"/>
    </row>
    <row r="243" spans="1:26" ht="12.75" customHeight="1" x14ac:dyDescent="0.3">
      <c r="A243" s="53"/>
      <c r="B243" s="53"/>
      <c r="C243" s="53"/>
      <c r="D243" s="53"/>
      <c r="E243" s="53"/>
      <c r="F243" s="53"/>
      <c r="G243" s="53"/>
      <c r="H243" s="53"/>
      <c r="I243" s="53"/>
      <c r="J243" s="53"/>
      <c r="K243" s="53"/>
      <c r="L243" s="53"/>
      <c r="M243" s="53"/>
      <c r="N243" s="53"/>
      <c r="O243" s="53"/>
      <c r="P243" s="53"/>
      <c r="Q243" s="53"/>
      <c r="R243" s="53"/>
      <c r="S243" s="53"/>
      <c r="T243" s="53"/>
      <c r="U243" s="53"/>
      <c r="V243" s="53"/>
      <c r="W243" s="53"/>
      <c r="X243" s="53"/>
      <c r="Y243" s="53"/>
      <c r="Z243" s="53"/>
    </row>
    <row r="244" spans="1:26" ht="12.75" customHeight="1" x14ac:dyDescent="0.3">
      <c r="A244" s="53"/>
      <c r="B244" s="53"/>
      <c r="C244" s="53"/>
      <c r="D244" s="53"/>
      <c r="E244" s="53"/>
      <c r="F244" s="53"/>
      <c r="G244" s="53"/>
      <c r="H244" s="53"/>
      <c r="I244" s="53"/>
      <c r="J244" s="53"/>
      <c r="K244" s="53"/>
      <c r="L244" s="53"/>
      <c r="M244" s="53"/>
      <c r="N244" s="53"/>
      <c r="O244" s="53"/>
      <c r="P244" s="53"/>
      <c r="Q244" s="53"/>
      <c r="R244" s="53"/>
      <c r="S244" s="53"/>
      <c r="T244" s="53"/>
      <c r="U244" s="53"/>
      <c r="V244" s="53"/>
      <c r="W244" s="53"/>
      <c r="X244" s="53"/>
      <c r="Y244" s="53"/>
      <c r="Z244" s="53"/>
    </row>
    <row r="245" spans="1:26" ht="12.75" customHeight="1" x14ac:dyDescent="0.3">
      <c r="A245" s="53"/>
      <c r="B245" s="53"/>
      <c r="C245" s="53"/>
      <c r="D245" s="53"/>
      <c r="E245" s="53"/>
      <c r="F245" s="53"/>
      <c r="G245" s="53"/>
      <c r="H245" s="53"/>
      <c r="I245" s="53"/>
      <c r="J245" s="53"/>
      <c r="K245" s="53"/>
      <c r="L245" s="53"/>
      <c r="M245" s="53"/>
      <c r="N245" s="53"/>
      <c r="O245" s="53"/>
      <c r="P245" s="53"/>
      <c r="Q245" s="53"/>
      <c r="R245" s="53"/>
      <c r="S245" s="53"/>
      <c r="T245" s="53"/>
      <c r="U245" s="53"/>
      <c r="V245" s="53"/>
      <c r="W245" s="53"/>
      <c r="X245" s="53"/>
      <c r="Y245" s="53"/>
      <c r="Z245" s="53"/>
    </row>
    <row r="246" spans="1:26" ht="12.75" customHeight="1" x14ac:dyDescent="0.3">
      <c r="A246" s="53"/>
      <c r="B246" s="53"/>
      <c r="C246" s="53"/>
      <c r="D246" s="53"/>
      <c r="E246" s="53"/>
      <c r="F246" s="53"/>
      <c r="G246" s="53"/>
      <c r="H246" s="53"/>
      <c r="I246" s="53"/>
      <c r="J246" s="53"/>
      <c r="K246" s="53"/>
      <c r="L246" s="53"/>
      <c r="M246" s="53"/>
      <c r="N246" s="53"/>
      <c r="O246" s="53"/>
      <c r="P246" s="53"/>
      <c r="Q246" s="53"/>
      <c r="R246" s="53"/>
      <c r="S246" s="53"/>
      <c r="T246" s="53"/>
      <c r="U246" s="53"/>
      <c r="V246" s="53"/>
      <c r="W246" s="53"/>
      <c r="X246" s="53"/>
      <c r="Y246" s="53"/>
      <c r="Z246" s="53"/>
    </row>
    <row r="247" spans="1:26" ht="12.75" customHeight="1" x14ac:dyDescent="0.3">
      <c r="A247" s="53"/>
      <c r="B247" s="53"/>
      <c r="C247" s="53"/>
      <c r="D247" s="53"/>
      <c r="E247" s="53"/>
      <c r="F247" s="53"/>
      <c r="G247" s="53"/>
      <c r="H247" s="53"/>
      <c r="I247" s="53"/>
      <c r="J247" s="53"/>
      <c r="K247" s="53"/>
      <c r="L247" s="53"/>
      <c r="M247" s="53"/>
      <c r="N247" s="53"/>
      <c r="O247" s="53"/>
      <c r="P247" s="53"/>
      <c r="Q247" s="53"/>
      <c r="R247" s="53"/>
      <c r="S247" s="53"/>
      <c r="T247" s="53"/>
      <c r="U247" s="53"/>
      <c r="V247" s="53"/>
      <c r="W247" s="53"/>
      <c r="X247" s="53"/>
      <c r="Y247" s="53"/>
      <c r="Z247" s="53"/>
    </row>
    <row r="248" spans="1:26" ht="12.75" customHeight="1" x14ac:dyDescent="0.3">
      <c r="A248" s="53"/>
      <c r="B248" s="53"/>
      <c r="C248" s="53"/>
      <c r="D248" s="53"/>
      <c r="E248" s="53"/>
      <c r="F248" s="53"/>
      <c r="G248" s="53"/>
      <c r="H248" s="53"/>
      <c r="I248" s="53"/>
      <c r="J248" s="53"/>
      <c r="K248" s="53"/>
      <c r="L248" s="53"/>
      <c r="M248" s="53"/>
      <c r="N248" s="53"/>
      <c r="O248" s="53"/>
      <c r="P248" s="53"/>
      <c r="Q248" s="53"/>
      <c r="R248" s="53"/>
      <c r="S248" s="53"/>
      <c r="T248" s="53"/>
      <c r="U248" s="53"/>
      <c r="V248" s="53"/>
      <c r="W248" s="53"/>
      <c r="X248" s="53"/>
      <c r="Y248" s="53"/>
      <c r="Z248" s="53"/>
    </row>
    <row r="249" spans="1:26" ht="12.75" customHeight="1" x14ac:dyDescent="0.3">
      <c r="A249" s="53"/>
      <c r="B249" s="53"/>
      <c r="C249" s="53"/>
      <c r="D249" s="53"/>
      <c r="E249" s="53"/>
      <c r="F249" s="53"/>
      <c r="G249" s="53"/>
      <c r="H249" s="53"/>
      <c r="I249" s="53"/>
      <c r="J249" s="53"/>
      <c r="K249" s="53"/>
      <c r="L249" s="53"/>
      <c r="M249" s="53"/>
      <c r="N249" s="53"/>
      <c r="O249" s="53"/>
      <c r="P249" s="53"/>
      <c r="Q249" s="53"/>
      <c r="R249" s="53"/>
      <c r="S249" s="53"/>
      <c r="T249" s="53"/>
      <c r="U249" s="53"/>
      <c r="V249" s="53"/>
      <c r="W249" s="53"/>
      <c r="X249" s="53"/>
      <c r="Y249" s="53"/>
      <c r="Z249" s="53"/>
    </row>
    <row r="250" spans="1:26" ht="12.75" customHeight="1" x14ac:dyDescent="0.3">
      <c r="A250" s="53"/>
      <c r="B250" s="53"/>
      <c r="C250" s="53"/>
      <c r="D250" s="53"/>
      <c r="E250" s="53"/>
      <c r="F250" s="53"/>
      <c r="G250" s="53"/>
      <c r="H250" s="53"/>
      <c r="I250" s="53"/>
      <c r="J250" s="53"/>
      <c r="K250" s="53"/>
      <c r="L250" s="53"/>
      <c r="M250" s="53"/>
      <c r="N250" s="53"/>
      <c r="O250" s="53"/>
      <c r="P250" s="53"/>
      <c r="Q250" s="53"/>
      <c r="R250" s="53"/>
      <c r="S250" s="53"/>
      <c r="T250" s="53"/>
      <c r="U250" s="53"/>
      <c r="V250" s="53"/>
      <c r="W250" s="53"/>
      <c r="X250" s="53"/>
      <c r="Y250" s="53"/>
      <c r="Z250" s="53"/>
    </row>
    <row r="251" spans="1:26" ht="12.75" customHeight="1" x14ac:dyDescent="0.3">
      <c r="A251" s="53"/>
      <c r="B251" s="53"/>
      <c r="C251" s="53"/>
      <c r="D251" s="53"/>
      <c r="E251" s="53"/>
      <c r="F251" s="53"/>
      <c r="G251" s="53"/>
      <c r="H251" s="53"/>
      <c r="I251" s="53"/>
      <c r="J251" s="53"/>
      <c r="K251" s="53"/>
      <c r="L251" s="53"/>
      <c r="M251" s="53"/>
      <c r="N251" s="53"/>
      <c r="O251" s="53"/>
      <c r="P251" s="53"/>
      <c r="Q251" s="53"/>
      <c r="R251" s="53"/>
      <c r="S251" s="53"/>
      <c r="T251" s="53"/>
      <c r="U251" s="53"/>
      <c r="V251" s="53"/>
      <c r="W251" s="53"/>
      <c r="X251" s="53"/>
      <c r="Y251" s="53"/>
      <c r="Z251" s="53"/>
    </row>
    <row r="252" spans="1:26" ht="12.75" customHeight="1" x14ac:dyDescent="0.3">
      <c r="A252" s="53"/>
      <c r="B252" s="53"/>
      <c r="C252" s="53"/>
      <c r="D252" s="53"/>
      <c r="E252" s="53"/>
      <c r="F252" s="53"/>
      <c r="G252" s="53"/>
      <c r="H252" s="53"/>
      <c r="I252" s="53"/>
      <c r="J252" s="53"/>
      <c r="K252" s="53"/>
      <c r="L252" s="53"/>
      <c r="M252" s="53"/>
      <c r="N252" s="53"/>
      <c r="O252" s="53"/>
      <c r="P252" s="53"/>
      <c r="Q252" s="53"/>
      <c r="R252" s="53"/>
      <c r="S252" s="53"/>
      <c r="T252" s="53"/>
      <c r="U252" s="53"/>
      <c r="V252" s="53"/>
      <c r="W252" s="53"/>
      <c r="X252" s="53"/>
      <c r="Y252" s="53"/>
      <c r="Z252" s="53"/>
    </row>
    <row r="253" spans="1:26" ht="12.75" customHeight="1" x14ac:dyDescent="0.3">
      <c r="A253" s="53"/>
      <c r="B253" s="53"/>
      <c r="C253" s="53"/>
      <c r="D253" s="53"/>
      <c r="E253" s="53"/>
      <c r="F253" s="53"/>
      <c r="G253" s="53"/>
      <c r="H253" s="53"/>
      <c r="I253" s="53"/>
      <c r="J253" s="53"/>
      <c r="K253" s="53"/>
      <c r="L253" s="53"/>
      <c r="M253" s="53"/>
      <c r="N253" s="53"/>
      <c r="O253" s="53"/>
      <c r="P253" s="53"/>
      <c r="Q253" s="53"/>
      <c r="R253" s="53"/>
      <c r="S253" s="53"/>
      <c r="T253" s="53"/>
      <c r="U253" s="53"/>
      <c r="V253" s="53"/>
      <c r="W253" s="53"/>
      <c r="X253" s="53"/>
      <c r="Y253" s="53"/>
      <c r="Z253" s="53"/>
    </row>
    <row r="254" spans="1:26" ht="12.75" customHeight="1" x14ac:dyDescent="0.3">
      <c r="A254" s="53"/>
      <c r="B254" s="53"/>
      <c r="C254" s="53"/>
      <c r="D254" s="53"/>
      <c r="E254" s="53"/>
      <c r="F254" s="53"/>
      <c r="G254" s="53"/>
      <c r="H254" s="53"/>
      <c r="I254" s="53"/>
      <c r="J254" s="53"/>
      <c r="K254" s="53"/>
      <c r="L254" s="53"/>
      <c r="M254" s="53"/>
      <c r="N254" s="53"/>
      <c r="O254" s="53"/>
      <c r="P254" s="53"/>
      <c r="Q254" s="53"/>
      <c r="R254" s="53"/>
      <c r="S254" s="53"/>
      <c r="T254" s="53"/>
      <c r="U254" s="53"/>
      <c r="V254" s="53"/>
      <c r="W254" s="53"/>
      <c r="X254" s="53"/>
      <c r="Y254" s="53"/>
      <c r="Z254" s="53"/>
    </row>
    <row r="255" spans="1:26" ht="12.75" customHeight="1" x14ac:dyDescent="0.3">
      <c r="A255" s="53"/>
      <c r="B255" s="53"/>
      <c r="C255" s="53"/>
      <c r="D255" s="53"/>
      <c r="E255" s="53"/>
      <c r="F255" s="53"/>
      <c r="G255" s="53"/>
      <c r="H255" s="53"/>
      <c r="I255" s="53"/>
      <c r="J255" s="53"/>
      <c r="K255" s="53"/>
      <c r="L255" s="53"/>
      <c r="M255" s="53"/>
      <c r="N255" s="53"/>
      <c r="O255" s="53"/>
      <c r="P255" s="53"/>
      <c r="Q255" s="53"/>
      <c r="R255" s="53"/>
      <c r="S255" s="53"/>
      <c r="T255" s="53"/>
      <c r="U255" s="53"/>
      <c r="V255" s="53"/>
      <c r="W255" s="53"/>
      <c r="X255" s="53"/>
      <c r="Y255" s="53"/>
      <c r="Z255" s="53"/>
    </row>
    <row r="256" spans="1:26" ht="12.75" customHeight="1" x14ac:dyDescent="0.3">
      <c r="A256" s="53"/>
      <c r="B256" s="53"/>
      <c r="C256" s="53"/>
      <c r="D256" s="53"/>
      <c r="E256" s="53"/>
      <c r="F256" s="53"/>
      <c r="G256" s="53"/>
      <c r="H256" s="53"/>
      <c r="I256" s="53"/>
      <c r="J256" s="53"/>
      <c r="K256" s="53"/>
      <c r="L256" s="53"/>
      <c r="M256" s="53"/>
      <c r="N256" s="53"/>
      <c r="O256" s="53"/>
      <c r="P256" s="53"/>
      <c r="Q256" s="53"/>
      <c r="R256" s="53"/>
      <c r="S256" s="53"/>
      <c r="T256" s="53"/>
      <c r="U256" s="53"/>
      <c r="V256" s="53"/>
      <c r="W256" s="53"/>
      <c r="X256" s="53"/>
      <c r="Y256" s="53"/>
      <c r="Z256" s="53"/>
    </row>
    <row r="257" spans="1:26" ht="12.75" customHeight="1" x14ac:dyDescent="0.3">
      <c r="A257" s="53"/>
      <c r="B257" s="53"/>
      <c r="C257" s="53"/>
      <c r="D257" s="53"/>
      <c r="E257" s="53"/>
      <c r="F257" s="53"/>
      <c r="G257" s="53"/>
      <c r="H257" s="53"/>
      <c r="I257" s="53"/>
      <c r="J257" s="53"/>
      <c r="K257" s="53"/>
      <c r="L257" s="53"/>
      <c r="M257" s="53"/>
      <c r="N257" s="53"/>
      <c r="O257" s="53"/>
      <c r="P257" s="53"/>
      <c r="Q257" s="53"/>
      <c r="R257" s="53"/>
      <c r="S257" s="53"/>
      <c r="T257" s="53"/>
      <c r="U257" s="53"/>
      <c r="V257" s="53"/>
      <c r="W257" s="53"/>
      <c r="X257" s="53"/>
      <c r="Y257" s="53"/>
      <c r="Z257" s="53"/>
    </row>
    <row r="258" spans="1:26" ht="12.75" customHeight="1" x14ac:dyDescent="0.3">
      <c r="A258" s="53"/>
      <c r="B258" s="53"/>
      <c r="C258" s="53"/>
      <c r="D258" s="53"/>
      <c r="E258" s="53"/>
      <c r="F258" s="53"/>
      <c r="G258" s="53"/>
      <c r="H258" s="53"/>
      <c r="I258" s="53"/>
      <c r="J258" s="53"/>
      <c r="K258" s="53"/>
      <c r="L258" s="53"/>
      <c r="M258" s="53"/>
      <c r="N258" s="53"/>
      <c r="O258" s="53"/>
      <c r="P258" s="53"/>
      <c r="Q258" s="53"/>
      <c r="R258" s="53"/>
      <c r="S258" s="53"/>
      <c r="T258" s="53"/>
      <c r="U258" s="53"/>
      <c r="V258" s="53"/>
      <c r="W258" s="53"/>
      <c r="X258" s="53"/>
      <c r="Y258" s="53"/>
      <c r="Z258" s="53"/>
    </row>
    <row r="259" spans="1:26" ht="12.75" customHeight="1" x14ac:dyDescent="0.3">
      <c r="A259" s="53"/>
      <c r="B259" s="53"/>
      <c r="C259" s="53"/>
      <c r="D259" s="53"/>
      <c r="E259" s="53"/>
      <c r="F259" s="53"/>
      <c r="G259" s="53"/>
      <c r="H259" s="53"/>
      <c r="I259" s="53"/>
      <c r="J259" s="53"/>
      <c r="K259" s="53"/>
      <c r="L259" s="53"/>
      <c r="M259" s="53"/>
      <c r="N259" s="53"/>
      <c r="O259" s="53"/>
      <c r="P259" s="53"/>
      <c r="Q259" s="53"/>
      <c r="R259" s="53"/>
      <c r="S259" s="53"/>
      <c r="T259" s="53"/>
      <c r="U259" s="53"/>
      <c r="V259" s="53"/>
      <c r="W259" s="53"/>
      <c r="X259" s="53"/>
      <c r="Y259" s="53"/>
      <c r="Z259" s="53"/>
    </row>
    <row r="260" spans="1:26" ht="12.75" customHeight="1" x14ac:dyDescent="0.3">
      <c r="A260" s="53"/>
      <c r="B260" s="53"/>
      <c r="C260" s="53"/>
      <c r="D260" s="53"/>
      <c r="E260" s="53"/>
      <c r="F260" s="53"/>
      <c r="G260" s="53"/>
      <c r="H260" s="53"/>
      <c r="I260" s="53"/>
      <c r="J260" s="53"/>
      <c r="K260" s="53"/>
      <c r="L260" s="53"/>
      <c r="M260" s="53"/>
      <c r="N260" s="53"/>
      <c r="O260" s="53"/>
      <c r="P260" s="53"/>
      <c r="Q260" s="53"/>
      <c r="R260" s="53"/>
      <c r="S260" s="53"/>
      <c r="T260" s="53"/>
      <c r="U260" s="53"/>
      <c r="V260" s="53"/>
      <c r="W260" s="53"/>
      <c r="X260" s="53"/>
      <c r="Y260" s="53"/>
      <c r="Z260" s="53"/>
    </row>
    <row r="261" spans="1:26" ht="12.75" customHeight="1" x14ac:dyDescent="0.3">
      <c r="A261" s="53"/>
      <c r="B261" s="53"/>
      <c r="C261" s="53"/>
      <c r="D261" s="53"/>
      <c r="E261" s="53"/>
      <c r="F261" s="53"/>
      <c r="G261" s="53"/>
      <c r="H261" s="53"/>
      <c r="I261" s="53"/>
      <c r="J261" s="53"/>
      <c r="K261" s="53"/>
      <c r="L261" s="53"/>
      <c r="M261" s="53"/>
      <c r="N261" s="53"/>
      <c r="O261" s="53"/>
      <c r="P261" s="53"/>
      <c r="Q261" s="53"/>
      <c r="R261" s="53"/>
      <c r="S261" s="53"/>
      <c r="T261" s="53"/>
      <c r="U261" s="53"/>
      <c r="V261" s="53"/>
      <c r="W261" s="53"/>
      <c r="X261" s="53"/>
      <c r="Y261" s="53"/>
      <c r="Z261" s="53"/>
    </row>
    <row r="262" spans="1:26" ht="12.75" customHeight="1" x14ac:dyDescent="0.3">
      <c r="A262" s="53"/>
      <c r="B262" s="53"/>
      <c r="C262" s="53"/>
      <c r="D262" s="53"/>
      <c r="E262" s="53"/>
      <c r="F262" s="53"/>
      <c r="G262" s="53"/>
      <c r="H262" s="53"/>
      <c r="I262" s="53"/>
      <c r="J262" s="53"/>
      <c r="K262" s="53"/>
      <c r="L262" s="53"/>
      <c r="M262" s="53"/>
      <c r="N262" s="53"/>
      <c r="O262" s="53"/>
      <c r="P262" s="53"/>
      <c r="Q262" s="53"/>
      <c r="R262" s="53"/>
      <c r="S262" s="53"/>
      <c r="T262" s="53"/>
      <c r="U262" s="53"/>
      <c r="V262" s="53"/>
      <c r="W262" s="53"/>
      <c r="X262" s="53"/>
      <c r="Y262" s="53"/>
      <c r="Z262" s="53"/>
    </row>
    <row r="263" spans="1:26" ht="12.75" customHeight="1" x14ac:dyDescent="0.3">
      <c r="A263" s="53"/>
      <c r="B263" s="53"/>
      <c r="C263" s="53"/>
      <c r="D263" s="53"/>
      <c r="E263" s="53"/>
      <c r="F263" s="53"/>
      <c r="G263" s="53"/>
      <c r="H263" s="53"/>
      <c r="I263" s="53"/>
      <c r="J263" s="53"/>
      <c r="K263" s="53"/>
      <c r="L263" s="53"/>
      <c r="M263" s="53"/>
      <c r="N263" s="53"/>
      <c r="O263" s="53"/>
      <c r="P263" s="53"/>
      <c r="Q263" s="53"/>
      <c r="R263" s="53"/>
      <c r="S263" s="53"/>
      <c r="T263" s="53"/>
      <c r="U263" s="53"/>
      <c r="V263" s="53"/>
      <c r="W263" s="53"/>
      <c r="X263" s="53"/>
      <c r="Y263" s="53"/>
      <c r="Z263" s="53"/>
    </row>
    <row r="264" spans="1:26" ht="12.75" customHeight="1" x14ac:dyDescent="0.3">
      <c r="A264" s="53"/>
      <c r="B264" s="53"/>
      <c r="C264" s="53"/>
      <c r="D264" s="53"/>
      <c r="E264" s="53"/>
      <c r="F264" s="53"/>
      <c r="G264" s="53"/>
      <c r="H264" s="53"/>
      <c r="I264" s="53"/>
      <c r="J264" s="53"/>
      <c r="K264" s="53"/>
      <c r="L264" s="53"/>
      <c r="M264" s="53"/>
      <c r="N264" s="53"/>
      <c r="O264" s="53"/>
      <c r="P264" s="53"/>
      <c r="Q264" s="53"/>
      <c r="R264" s="53"/>
      <c r="S264" s="53"/>
      <c r="T264" s="53"/>
      <c r="U264" s="53"/>
      <c r="V264" s="53"/>
      <c r="W264" s="53"/>
      <c r="X264" s="53"/>
      <c r="Y264" s="53"/>
      <c r="Z264" s="53"/>
    </row>
    <row r="265" spans="1:26" ht="12.75" customHeight="1" x14ac:dyDescent="0.3">
      <c r="A265" s="53"/>
      <c r="B265" s="53"/>
      <c r="C265" s="53"/>
      <c r="D265" s="53"/>
      <c r="E265" s="53"/>
      <c r="F265" s="53"/>
      <c r="G265" s="53"/>
      <c r="H265" s="53"/>
      <c r="I265" s="53"/>
      <c r="J265" s="53"/>
      <c r="K265" s="53"/>
      <c r="L265" s="53"/>
      <c r="M265" s="53"/>
      <c r="N265" s="53"/>
      <c r="O265" s="53"/>
      <c r="P265" s="53"/>
      <c r="Q265" s="53"/>
      <c r="R265" s="53"/>
      <c r="S265" s="53"/>
      <c r="T265" s="53"/>
      <c r="U265" s="53"/>
      <c r="V265" s="53"/>
      <c r="W265" s="53"/>
      <c r="X265" s="53"/>
      <c r="Y265" s="53"/>
      <c r="Z265" s="53"/>
    </row>
    <row r="266" spans="1:26" ht="12.75" customHeight="1" x14ac:dyDescent="0.3">
      <c r="A266" s="53"/>
      <c r="B266" s="53"/>
      <c r="C266" s="53"/>
      <c r="D266" s="53"/>
      <c r="E266" s="53"/>
      <c r="F266" s="53"/>
      <c r="G266" s="53"/>
      <c r="H266" s="53"/>
      <c r="I266" s="53"/>
      <c r="J266" s="53"/>
      <c r="K266" s="53"/>
      <c r="L266" s="53"/>
      <c r="M266" s="53"/>
      <c r="N266" s="53"/>
      <c r="O266" s="53"/>
      <c r="P266" s="53"/>
      <c r="Q266" s="53"/>
      <c r="R266" s="53"/>
      <c r="S266" s="53"/>
      <c r="T266" s="53"/>
      <c r="U266" s="53"/>
      <c r="V266" s="53"/>
      <c r="W266" s="53"/>
      <c r="X266" s="53"/>
      <c r="Y266" s="53"/>
      <c r="Z266" s="53"/>
    </row>
    <row r="267" spans="1:26" ht="12.75" customHeight="1" x14ac:dyDescent="0.3">
      <c r="A267" s="53"/>
      <c r="B267" s="53"/>
      <c r="C267" s="53"/>
      <c r="D267" s="53"/>
      <c r="E267" s="53"/>
      <c r="F267" s="53"/>
      <c r="G267" s="53"/>
      <c r="H267" s="53"/>
      <c r="I267" s="53"/>
      <c r="J267" s="53"/>
      <c r="K267" s="53"/>
      <c r="L267" s="53"/>
      <c r="M267" s="53"/>
      <c r="N267" s="53"/>
      <c r="O267" s="53"/>
      <c r="P267" s="53"/>
      <c r="Q267" s="53"/>
      <c r="R267" s="53"/>
      <c r="S267" s="53"/>
      <c r="T267" s="53"/>
      <c r="U267" s="53"/>
      <c r="V267" s="53"/>
      <c r="W267" s="53"/>
      <c r="X267" s="53"/>
      <c r="Y267" s="53"/>
      <c r="Z267" s="53"/>
    </row>
    <row r="268" spans="1:26" ht="12.75" customHeight="1" x14ac:dyDescent="0.3">
      <c r="A268" s="53"/>
      <c r="B268" s="53"/>
      <c r="C268" s="53"/>
      <c r="D268" s="53"/>
      <c r="E268" s="53"/>
      <c r="F268" s="53"/>
      <c r="G268" s="53"/>
      <c r="H268" s="53"/>
      <c r="I268" s="53"/>
      <c r="J268" s="53"/>
      <c r="K268" s="53"/>
      <c r="L268" s="53"/>
      <c r="M268" s="53"/>
      <c r="N268" s="53"/>
      <c r="O268" s="53"/>
      <c r="P268" s="53"/>
      <c r="Q268" s="53"/>
      <c r="R268" s="53"/>
      <c r="S268" s="53"/>
      <c r="T268" s="53"/>
      <c r="U268" s="53"/>
      <c r="V268" s="53"/>
      <c r="W268" s="53"/>
      <c r="X268" s="53"/>
      <c r="Y268" s="53"/>
      <c r="Z268" s="53"/>
    </row>
    <row r="269" spans="1:26" ht="12.75" customHeight="1" x14ac:dyDescent="0.3">
      <c r="A269" s="53"/>
      <c r="B269" s="53"/>
      <c r="C269" s="53"/>
      <c r="D269" s="53"/>
      <c r="E269" s="53"/>
      <c r="F269" s="53"/>
      <c r="G269" s="53"/>
      <c r="H269" s="53"/>
      <c r="I269" s="53"/>
      <c r="J269" s="53"/>
      <c r="K269" s="53"/>
      <c r="L269" s="53"/>
      <c r="M269" s="53"/>
      <c r="N269" s="53"/>
      <c r="O269" s="53"/>
      <c r="P269" s="53"/>
      <c r="Q269" s="53"/>
      <c r="R269" s="53"/>
      <c r="S269" s="53"/>
      <c r="T269" s="53"/>
      <c r="U269" s="53"/>
      <c r="V269" s="53"/>
      <c r="W269" s="53"/>
      <c r="X269" s="53"/>
      <c r="Y269" s="53"/>
      <c r="Z269" s="53"/>
    </row>
    <row r="270" spans="1:26" ht="12.75" customHeight="1" x14ac:dyDescent="0.3">
      <c r="A270" s="53"/>
      <c r="B270" s="53"/>
      <c r="C270" s="53"/>
      <c r="D270" s="53"/>
      <c r="E270" s="53"/>
      <c r="F270" s="53"/>
      <c r="G270" s="53"/>
      <c r="H270" s="53"/>
      <c r="I270" s="53"/>
      <c r="J270" s="53"/>
      <c r="K270" s="53"/>
      <c r="L270" s="53"/>
      <c r="M270" s="53"/>
      <c r="N270" s="53"/>
      <c r="O270" s="53"/>
      <c r="P270" s="53"/>
      <c r="Q270" s="53"/>
      <c r="R270" s="53"/>
      <c r="S270" s="53"/>
      <c r="T270" s="53"/>
      <c r="U270" s="53"/>
      <c r="V270" s="53"/>
      <c r="W270" s="53"/>
      <c r="X270" s="53"/>
      <c r="Y270" s="53"/>
      <c r="Z270" s="53"/>
    </row>
    <row r="271" spans="1:26" ht="12.75" customHeight="1" x14ac:dyDescent="0.3">
      <c r="A271" s="53"/>
      <c r="B271" s="53"/>
      <c r="C271" s="53"/>
      <c r="D271" s="53"/>
      <c r="E271" s="53"/>
      <c r="F271" s="53"/>
      <c r="G271" s="53"/>
      <c r="H271" s="53"/>
      <c r="I271" s="53"/>
      <c r="J271" s="53"/>
      <c r="K271" s="53"/>
      <c r="L271" s="53"/>
      <c r="M271" s="53"/>
      <c r="N271" s="53"/>
      <c r="O271" s="53"/>
      <c r="P271" s="53"/>
      <c r="Q271" s="53"/>
      <c r="R271" s="53"/>
      <c r="S271" s="53"/>
      <c r="T271" s="53"/>
      <c r="U271" s="53"/>
      <c r="V271" s="53"/>
      <c r="W271" s="53"/>
      <c r="X271" s="53"/>
      <c r="Y271" s="53"/>
      <c r="Z271" s="53"/>
    </row>
    <row r="272" spans="1:26" ht="12.75" customHeight="1" x14ac:dyDescent="0.3">
      <c r="A272" s="53"/>
      <c r="B272" s="53"/>
      <c r="C272" s="53"/>
      <c r="D272" s="53"/>
      <c r="E272" s="53"/>
      <c r="F272" s="53"/>
      <c r="G272" s="53"/>
      <c r="H272" s="53"/>
      <c r="I272" s="53"/>
      <c r="J272" s="53"/>
      <c r="K272" s="53"/>
      <c r="L272" s="53"/>
      <c r="M272" s="53"/>
      <c r="N272" s="53"/>
      <c r="O272" s="53"/>
      <c r="P272" s="53"/>
      <c r="Q272" s="53"/>
      <c r="R272" s="53"/>
      <c r="S272" s="53"/>
      <c r="T272" s="53"/>
      <c r="U272" s="53"/>
      <c r="V272" s="53"/>
      <c r="W272" s="53"/>
      <c r="X272" s="53"/>
      <c r="Y272" s="53"/>
      <c r="Z272" s="53"/>
    </row>
    <row r="273" spans="1:26" ht="12.75" customHeight="1" x14ac:dyDescent="0.3">
      <c r="A273" s="53"/>
      <c r="B273" s="53"/>
      <c r="C273" s="53"/>
      <c r="D273" s="53"/>
      <c r="E273" s="53"/>
      <c r="F273" s="53"/>
      <c r="G273" s="53"/>
      <c r="H273" s="53"/>
      <c r="I273" s="53"/>
      <c r="J273" s="53"/>
      <c r="K273" s="53"/>
      <c r="L273" s="53"/>
      <c r="M273" s="53"/>
      <c r="N273" s="53"/>
      <c r="O273" s="53"/>
      <c r="P273" s="53"/>
      <c r="Q273" s="53"/>
      <c r="R273" s="53"/>
      <c r="S273" s="53"/>
      <c r="T273" s="53"/>
      <c r="U273" s="53"/>
      <c r="V273" s="53"/>
      <c r="W273" s="53"/>
      <c r="X273" s="53"/>
      <c r="Y273" s="53"/>
      <c r="Z273" s="53"/>
    </row>
    <row r="274" spans="1:26" ht="12.75" customHeight="1" x14ac:dyDescent="0.3">
      <c r="A274" s="53"/>
      <c r="B274" s="53"/>
      <c r="C274" s="53"/>
      <c r="D274" s="53"/>
      <c r="E274" s="53"/>
      <c r="F274" s="53"/>
      <c r="G274" s="53"/>
      <c r="H274" s="53"/>
      <c r="I274" s="53"/>
      <c r="J274" s="53"/>
      <c r="K274" s="53"/>
      <c r="L274" s="53"/>
      <c r="M274" s="53"/>
      <c r="N274" s="53"/>
      <c r="O274" s="53"/>
      <c r="P274" s="53"/>
      <c r="Q274" s="53"/>
      <c r="R274" s="53"/>
      <c r="S274" s="53"/>
      <c r="T274" s="53"/>
      <c r="U274" s="53"/>
      <c r="V274" s="53"/>
      <c r="W274" s="53"/>
      <c r="X274" s="53"/>
      <c r="Y274" s="53"/>
      <c r="Z274" s="53"/>
    </row>
    <row r="275" spans="1:26" ht="12.75" customHeight="1" x14ac:dyDescent="0.3">
      <c r="A275" s="53"/>
      <c r="B275" s="53"/>
      <c r="C275" s="53"/>
      <c r="D275" s="53"/>
      <c r="E275" s="53"/>
      <c r="F275" s="53"/>
      <c r="G275" s="53"/>
      <c r="H275" s="53"/>
      <c r="I275" s="53"/>
      <c r="J275" s="53"/>
      <c r="K275" s="53"/>
      <c r="L275" s="53"/>
      <c r="M275" s="53"/>
      <c r="N275" s="53"/>
      <c r="O275" s="53"/>
      <c r="P275" s="53"/>
      <c r="Q275" s="53"/>
      <c r="R275" s="53"/>
      <c r="S275" s="53"/>
      <c r="T275" s="53"/>
      <c r="U275" s="53"/>
      <c r="V275" s="53"/>
      <c r="W275" s="53"/>
      <c r="X275" s="53"/>
      <c r="Y275" s="53"/>
      <c r="Z275" s="53"/>
    </row>
    <row r="276" spans="1:26" ht="12.75" customHeight="1" x14ac:dyDescent="0.3">
      <c r="A276" s="53"/>
      <c r="B276" s="53"/>
      <c r="C276" s="53"/>
      <c r="D276" s="53"/>
      <c r="E276" s="53"/>
      <c r="F276" s="53"/>
      <c r="G276" s="53"/>
      <c r="H276" s="53"/>
      <c r="I276" s="53"/>
      <c r="J276" s="53"/>
      <c r="K276" s="53"/>
      <c r="L276" s="53"/>
      <c r="M276" s="53"/>
      <c r="N276" s="53"/>
      <c r="O276" s="53"/>
      <c r="P276" s="53"/>
      <c r="Q276" s="53"/>
      <c r="R276" s="53"/>
      <c r="S276" s="53"/>
      <c r="T276" s="53"/>
      <c r="U276" s="53"/>
      <c r="V276" s="53"/>
      <c r="W276" s="53"/>
      <c r="X276" s="53"/>
      <c r="Y276" s="53"/>
      <c r="Z276" s="53"/>
    </row>
    <row r="277" spans="1:26" ht="12.75" customHeight="1" x14ac:dyDescent="0.3">
      <c r="A277" s="53"/>
      <c r="B277" s="53"/>
      <c r="C277" s="53"/>
      <c r="D277" s="53"/>
      <c r="E277" s="53"/>
      <c r="F277" s="53"/>
      <c r="G277" s="53"/>
      <c r="H277" s="53"/>
      <c r="I277" s="53"/>
      <c r="J277" s="53"/>
      <c r="K277" s="53"/>
      <c r="L277" s="53"/>
      <c r="M277" s="53"/>
      <c r="N277" s="53"/>
      <c r="O277" s="53"/>
      <c r="P277" s="53"/>
      <c r="Q277" s="53"/>
      <c r="R277" s="53"/>
      <c r="S277" s="53"/>
      <c r="T277" s="53"/>
      <c r="U277" s="53"/>
      <c r="V277" s="53"/>
      <c r="W277" s="53"/>
      <c r="X277" s="53"/>
      <c r="Y277" s="53"/>
      <c r="Z277" s="53"/>
    </row>
    <row r="278" spans="1:26" ht="12.75" customHeight="1" x14ac:dyDescent="0.3">
      <c r="A278" s="53"/>
      <c r="B278" s="53"/>
      <c r="C278" s="53"/>
      <c r="D278" s="53"/>
      <c r="E278" s="53"/>
      <c r="F278" s="53"/>
      <c r="G278" s="53"/>
      <c r="H278" s="53"/>
      <c r="I278" s="53"/>
      <c r="J278" s="53"/>
      <c r="K278" s="53"/>
      <c r="L278" s="53"/>
      <c r="M278" s="53"/>
      <c r="N278" s="53"/>
      <c r="O278" s="53"/>
      <c r="P278" s="53"/>
      <c r="Q278" s="53"/>
      <c r="R278" s="53"/>
      <c r="S278" s="53"/>
      <c r="T278" s="53"/>
      <c r="U278" s="53"/>
      <c r="V278" s="53"/>
      <c r="W278" s="53"/>
      <c r="X278" s="53"/>
      <c r="Y278" s="53"/>
      <c r="Z278" s="53"/>
    </row>
    <row r="279" spans="1:26" ht="12.75" customHeight="1" x14ac:dyDescent="0.3">
      <c r="A279" s="53"/>
      <c r="B279" s="53"/>
      <c r="C279" s="53"/>
      <c r="D279" s="53"/>
      <c r="E279" s="53"/>
      <c r="F279" s="53"/>
      <c r="G279" s="53"/>
      <c r="H279" s="53"/>
      <c r="I279" s="53"/>
      <c r="J279" s="53"/>
      <c r="K279" s="53"/>
      <c r="L279" s="53"/>
      <c r="M279" s="53"/>
      <c r="N279" s="53"/>
      <c r="O279" s="53"/>
      <c r="P279" s="53"/>
      <c r="Q279" s="53"/>
      <c r="R279" s="53"/>
      <c r="S279" s="53"/>
      <c r="T279" s="53"/>
      <c r="U279" s="53"/>
      <c r="V279" s="53"/>
      <c r="W279" s="53"/>
      <c r="X279" s="53"/>
      <c r="Y279" s="53"/>
      <c r="Z279" s="53"/>
    </row>
    <row r="280" spans="1:26" ht="12.75" customHeight="1" x14ac:dyDescent="0.3">
      <c r="A280" s="53"/>
      <c r="B280" s="53"/>
      <c r="C280" s="53"/>
      <c r="D280" s="53"/>
      <c r="E280" s="53"/>
      <c r="F280" s="53"/>
      <c r="G280" s="53"/>
      <c r="H280" s="53"/>
      <c r="I280" s="53"/>
      <c r="J280" s="53"/>
      <c r="K280" s="53"/>
      <c r="L280" s="53"/>
      <c r="M280" s="53"/>
      <c r="N280" s="53"/>
      <c r="O280" s="53"/>
      <c r="P280" s="53"/>
      <c r="Q280" s="53"/>
      <c r="R280" s="53"/>
      <c r="S280" s="53"/>
      <c r="T280" s="53"/>
      <c r="U280" s="53"/>
      <c r="V280" s="53"/>
      <c r="W280" s="53"/>
      <c r="X280" s="53"/>
      <c r="Y280" s="53"/>
      <c r="Z280" s="53"/>
    </row>
    <row r="281" spans="1:26" ht="12.75" customHeight="1" x14ac:dyDescent="0.3">
      <c r="A281" s="53"/>
      <c r="B281" s="53"/>
      <c r="C281" s="53"/>
      <c r="D281" s="53"/>
      <c r="E281" s="53"/>
      <c r="F281" s="53"/>
      <c r="G281" s="53"/>
      <c r="H281" s="53"/>
      <c r="I281" s="53"/>
      <c r="J281" s="53"/>
      <c r="K281" s="53"/>
      <c r="L281" s="53"/>
      <c r="M281" s="53"/>
      <c r="N281" s="53"/>
      <c r="O281" s="53"/>
      <c r="P281" s="53"/>
      <c r="Q281" s="53"/>
      <c r="R281" s="53"/>
      <c r="S281" s="53"/>
      <c r="T281" s="53"/>
      <c r="U281" s="53"/>
      <c r="V281" s="53"/>
      <c r="W281" s="53"/>
      <c r="X281" s="53"/>
      <c r="Y281" s="53"/>
      <c r="Z281" s="53"/>
    </row>
    <row r="282" spans="1:26" ht="12.75" customHeight="1" x14ac:dyDescent="0.3">
      <c r="A282" s="53"/>
      <c r="B282" s="53"/>
      <c r="C282" s="53"/>
      <c r="D282" s="53"/>
      <c r="E282" s="53"/>
      <c r="F282" s="53"/>
      <c r="G282" s="53"/>
      <c r="H282" s="53"/>
      <c r="I282" s="53"/>
      <c r="J282" s="53"/>
      <c r="K282" s="53"/>
      <c r="L282" s="53"/>
      <c r="M282" s="53"/>
      <c r="N282" s="53"/>
      <c r="O282" s="53"/>
      <c r="P282" s="53"/>
      <c r="Q282" s="53"/>
      <c r="R282" s="53"/>
      <c r="S282" s="53"/>
      <c r="T282" s="53"/>
      <c r="U282" s="53"/>
      <c r="V282" s="53"/>
      <c r="W282" s="53"/>
      <c r="X282" s="53"/>
      <c r="Y282" s="53"/>
      <c r="Z282" s="53"/>
    </row>
    <row r="283" spans="1:26" ht="12.75" customHeight="1" x14ac:dyDescent="0.3">
      <c r="A283" s="53"/>
      <c r="B283" s="53"/>
      <c r="C283" s="53"/>
      <c r="D283" s="53"/>
      <c r="E283" s="53"/>
      <c r="F283" s="53"/>
      <c r="G283" s="53"/>
      <c r="H283" s="53"/>
      <c r="I283" s="53"/>
      <c r="J283" s="53"/>
      <c r="K283" s="53"/>
      <c r="L283" s="53"/>
      <c r="M283" s="53"/>
      <c r="N283" s="53"/>
      <c r="O283" s="53"/>
      <c r="P283" s="53"/>
      <c r="Q283" s="53"/>
      <c r="R283" s="53"/>
      <c r="S283" s="53"/>
      <c r="T283" s="53"/>
      <c r="U283" s="53"/>
      <c r="V283" s="53"/>
      <c r="W283" s="53"/>
      <c r="X283" s="53"/>
      <c r="Y283" s="53"/>
      <c r="Z283" s="53"/>
    </row>
    <row r="284" spans="1:26" ht="12.75" customHeight="1" x14ac:dyDescent="0.3">
      <c r="A284" s="53"/>
      <c r="B284" s="53"/>
      <c r="C284" s="53"/>
      <c r="D284" s="53"/>
      <c r="E284" s="53"/>
      <c r="F284" s="53"/>
      <c r="G284" s="53"/>
      <c r="H284" s="53"/>
      <c r="I284" s="53"/>
      <c r="J284" s="53"/>
      <c r="K284" s="53"/>
      <c r="L284" s="53"/>
      <c r="M284" s="53"/>
      <c r="N284" s="53"/>
      <c r="O284" s="53"/>
      <c r="P284" s="53"/>
      <c r="Q284" s="53"/>
      <c r="R284" s="53"/>
      <c r="S284" s="53"/>
      <c r="T284" s="53"/>
      <c r="U284" s="53"/>
      <c r="V284" s="53"/>
      <c r="W284" s="53"/>
      <c r="X284" s="53"/>
      <c r="Y284" s="53"/>
      <c r="Z284" s="53"/>
    </row>
    <row r="285" spans="1:26" ht="12.75" customHeight="1" x14ac:dyDescent="0.3">
      <c r="A285" s="53"/>
      <c r="B285" s="53"/>
      <c r="C285" s="53"/>
      <c r="D285" s="53"/>
      <c r="E285" s="53"/>
      <c r="F285" s="53"/>
      <c r="G285" s="53"/>
      <c r="H285" s="53"/>
      <c r="I285" s="53"/>
      <c r="J285" s="53"/>
      <c r="K285" s="53"/>
      <c r="L285" s="53"/>
      <c r="M285" s="53"/>
      <c r="N285" s="53"/>
      <c r="O285" s="53"/>
      <c r="P285" s="53"/>
      <c r="Q285" s="53"/>
      <c r="R285" s="53"/>
      <c r="S285" s="53"/>
      <c r="T285" s="53"/>
      <c r="U285" s="53"/>
      <c r="V285" s="53"/>
      <c r="W285" s="53"/>
      <c r="X285" s="53"/>
      <c r="Y285" s="53"/>
      <c r="Z285" s="53"/>
    </row>
    <row r="286" spans="1:26" ht="12.75" customHeight="1" x14ac:dyDescent="0.3">
      <c r="A286" s="53"/>
      <c r="B286" s="53"/>
      <c r="C286" s="53"/>
      <c r="D286" s="53"/>
      <c r="E286" s="53"/>
      <c r="F286" s="53"/>
      <c r="G286" s="53"/>
      <c r="H286" s="53"/>
      <c r="I286" s="53"/>
      <c r="J286" s="53"/>
      <c r="K286" s="53"/>
      <c r="L286" s="53"/>
      <c r="M286" s="53"/>
      <c r="N286" s="53"/>
      <c r="O286" s="53"/>
      <c r="P286" s="53"/>
      <c r="Q286" s="53"/>
      <c r="R286" s="53"/>
      <c r="S286" s="53"/>
      <c r="T286" s="53"/>
      <c r="U286" s="53"/>
      <c r="V286" s="53"/>
      <c r="W286" s="53"/>
      <c r="X286" s="53"/>
      <c r="Y286" s="53"/>
      <c r="Z286" s="53"/>
    </row>
    <row r="287" spans="1:26" ht="12.75" customHeight="1" x14ac:dyDescent="0.3">
      <c r="A287" s="53"/>
      <c r="B287" s="53"/>
      <c r="C287" s="53"/>
      <c r="D287" s="53"/>
      <c r="E287" s="53"/>
      <c r="F287" s="53"/>
      <c r="G287" s="53"/>
      <c r="H287" s="53"/>
      <c r="I287" s="53"/>
      <c r="J287" s="53"/>
      <c r="K287" s="53"/>
      <c r="L287" s="53"/>
      <c r="M287" s="53"/>
      <c r="N287" s="53"/>
      <c r="O287" s="53"/>
      <c r="P287" s="53"/>
      <c r="Q287" s="53"/>
      <c r="R287" s="53"/>
      <c r="S287" s="53"/>
      <c r="T287" s="53"/>
      <c r="U287" s="53"/>
      <c r="V287" s="53"/>
      <c r="W287" s="53"/>
      <c r="X287" s="53"/>
      <c r="Y287" s="53"/>
      <c r="Z287" s="53"/>
    </row>
    <row r="288" spans="1:26" ht="12.75" customHeight="1" x14ac:dyDescent="0.3">
      <c r="A288" s="53"/>
      <c r="B288" s="53"/>
      <c r="C288" s="53"/>
      <c r="D288" s="53"/>
      <c r="E288" s="53"/>
      <c r="F288" s="53"/>
      <c r="G288" s="53"/>
      <c r="H288" s="53"/>
      <c r="I288" s="53"/>
      <c r="J288" s="53"/>
      <c r="K288" s="53"/>
      <c r="L288" s="53"/>
      <c r="M288" s="53"/>
      <c r="N288" s="53"/>
      <c r="O288" s="53"/>
      <c r="P288" s="53"/>
      <c r="Q288" s="53"/>
      <c r="R288" s="53"/>
      <c r="S288" s="53"/>
      <c r="T288" s="53"/>
      <c r="U288" s="53"/>
      <c r="V288" s="53"/>
      <c r="W288" s="53"/>
      <c r="X288" s="53"/>
      <c r="Y288" s="53"/>
      <c r="Z288" s="53"/>
    </row>
    <row r="289" spans="1:26" ht="12.75" customHeight="1" x14ac:dyDescent="0.3">
      <c r="A289" s="53"/>
      <c r="B289" s="53"/>
      <c r="C289" s="53"/>
      <c r="D289" s="53"/>
      <c r="E289" s="53"/>
      <c r="F289" s="53"/>
      <c r="G289" s="53"/>
      <c r="H289" s="53"/>
      <c r="I289" s="53"/>
      <c r="J289" s="53"/>
      <c r="K289" s="53"/>
      <c r="L289" s="53"/>
      <c r="M289" s="53"/>
      <c r="N289" s="53"/>
      <c r="O289" s="53"/>
      <c r="P289" s="53"/>
      <c r="Q289" s="53"/>
      <c r="R289" s="53"/>
      <c r="S289" s="53"/>
      <c r="T289" s="53"/>
      <c r="U289" s="53"/>
      <c r="V289" s="53"/>
      <c r="W289" s="53"/>
      <c r="X289" s="53"/>
      <c r="Y289" s="53"/>
      <c r="Z289" s="53"/>
    </row>
    <row r="290" spans="1:26" ht="12.75" customHeight="1" x14ac:dyDescent="0.3">
      <c r="A290" s="53"/>
      <c r="B290" s="53"/>
      <c r="C290" s="53"/>
      <c r="D290" s="53"/>
      <c r="E290" s="53"/>
      <c r="F290" s="53"/>
      <c r="G290" s="53"/>
      <c r="H290" s="53"/>
      <c r="I290" s="53"/>
      <c r="J290" s="53"/>
      <c r="K290" s="53"/>
      <c r="L290" s="53"/>
      <c r="M290" s="53"/>
      <c r="N290" s="53"/>
      <c r="O290" s="53"/>
      <c r="P290" s="53"/>
      <c r="Q290" s="53"/>
      <c r="R290" s="53"/>
      <c r="S290" s="53"/>
      <c r="T290" s="53"/>
      <c r="U290" s="53"/>
      <c r="V290" s="53"/>
      <c r="W290" s="53"/>
      <c r="X290" s="53"/>
      <c r="Y290" s="53"/>
      <c r="Z290" s="53"/>
    </row>
    <row r="291" spans="1:26" ht="12.75" customHeight="1" x14ac:dyDescent="0.3">
      <c r="A291" s="53"/>
      <c r="B291" s="53"/>
      <c r="C291" s="53"/>
      <c r="D291" s="53"/>
      <c r="E291" s="53"/>
      <c r="F291" s="53"/>
      <c r="G291" s="53"/>
      <c r="H291" s="53"/>
      <c r="I291" s="53"/>
      <c r="J291" s="53"/>
      <c r="K291" s="53"/>
      <c r="L291" s="53"/>
      <c r="M291" s="53"/>
      <c r="N291" s="53"/>
      <c r="O291" s="53"/>
      <c r="P291" s="53"/>
      <c r="Q291" s="53"/>
      <c r="R291" s="53"/>
      <c r="S291" s="53"/>
      <c r="T291" s="53"/>
      <c r="U291" s="53"/>
      <c r="V291" s="53"/>
      <c r="W291" s="53"/>
      <c r="X291" s="53"/>
      <c r="Y291" s="53"/>
      <c r="Z291" s="53"/>
    </row>
    <row r="292" spans="1:26" ht="12.75" customHeight="1" x14ac:dyDescent="0.3">
      <c r="A292" s="53"/>
      <c r="B292" s="53"/>
      <c r="C292" s="53"/>
      <c r="D292" s="53"/>
      <c r="E292" s="53"/>
      <c r="F292" s="53"/>
      <c r="G292" s="53"/>
      <c r="H292" s="53"/>
      <c r="I292" s="53"/>
      <c r="J292" s="53"/>
      <c r="K292" s="53"/>
      <c r="L292" s="53"/>
      <c r="M292" s="53"/>
      <c r="N292" s="53"/>
      <c r="O292" s="53"/>
      <c r="P292" s="53"/>
      <c r="Q292" s="53"/>
      <c r="R292" s="53"/>
      <c r="S292" s="53"/>
      <c r="T292" s="53"/>
      <c r="U292" s="53"/>
      <c r="V292" s="53"/>
      <c r="W292" s="53"/>
      <c r="X292" s="53"/>
      <c r="Y292" s="53"/>
      <c r="Z292" s="53"/>
    </row>
    <row r="293" spans="1:26" ht="12.75" customHeight="1" x14ac:dyDescent="0.3">
      <c r="A293" s="53"/>
      <c r="B293" s="53"/>
      <c r="C293" s="53"/>
      <c r="D293" s="53"/>
      <c r="E293" s="53"/>
      <c r="F293" s="53"/>
      <c r="G293" s="53"/>
      <c r="H293" s="53"/>
      <c r="I293" s="53"/>
      <c r="J293" s="53"/>
      <c r="K293" s="53"/>
      <c r="L293" s="53"/>
      <c r="M293" s="53"/>
      <c r="N293" s="53"/>
      <c r="O293" s="53"/>
      <c r="P293" s="53"/>
      <c r="Q293" s="53"/>
      <c r="R293" s="53"/>
      <c r="S293" s="53"/>
      <c r="T293" s="53"/>
      <c r="U293" s="53"/>
      <c r="V293" s="53"/>
      <c r="W293" s="53"/>
      <c r="X293" s="53"/>
      <c r="Y293" s="53"/>
      <c r="Z293" s="53"/>
    </row>
    <row r="294" spans="1:26" ht="12.75" customHeight="1" x14ac:dyDescent="0.3">
      <c r="A294" s="53"/>
      <c r="B294" s="53"/>
      <c r="C294" s="53"/>
      <c r="D294" s="53"/>
      <c r="E294" s="53"/>
      <c r="F294" s="53"/>
      <c r="G294" s="53"/>
      <c r="H294" s="53"/>
      <c r="I294" s="53"/>
      <c r="J294" s="53"/>
      <c r="K294" s="53"/>
      <c r="L294" s="53"/>
      <c r="M294" s="53"/>
      <c r="N294" s="53"/>
      <c r="O294" s="53"/>
      <c r="P294" s="53"/>
      <c r="Q294" s="53"/>
      <c r="R294" s="53"/>
      <c r="S294" s="53"/>
      <c r="T294" s="53"/>
      <c r="U294" s="53"/>
      <c r="V294" s="53"/>
      <c r="W294" s="53"/>
      <c r="X294" s="53"/>
      <c r="Y294" s="53"/>
      <c r="Z294" s="53"/>
    </row>
    <row r="295" spans="1:26" ht="12.75" customHeight="1" x14ac:dyDescent="0.3">
      <c r="A295" s="53"/>
      <c r="B295" s="53"/>
      <c r="C295" s="53"/>
      <c r="D295" s="53"/>
      <c r="E295" s="53"/>
      <c r="F295" s="53"/>
      <c r="G295" s="53"/>
      <c r="H295" s="53"/>
      <c r="I295" s="53"/>
      <c r="J295" s="53"/>
      <c r="K295" s="53"/>
      <c r="L295" s="53"/>
      <c r="M295" s="53"/>
      <c r="N295" s="53"/>
      <c r="O295" s="53"/>
      <c r="P295" s="53"/>
      <c r="Q295" s="53"/>
      <c r="R295" s="53"/>
      <c r="S295" s="53"/>
      <c r="T295" s="53"/>
      <c r="U295" s="53"/>
      <c r="V295" s="53"/>
      <c r="W295" s="53"/>
      <c r="X295" s="53"/>
      <c r="Y295" s="53"/>
      <c r="Z295" s="53"/>
    </row>
    <row r="296" spans="1:26" ht="12.75" customHeight="1" x14ac:dyDescent="0.3">
      <c r="A296" s="53"/>
      <c r="B296" s="53"/>
      <c r="C296" s="53"/>
      <c r="D296" s="53"/>
      <c r="E296" s="53"/>
      <c r="F296" s="53"/>
      <c r="G296" s="53"/>
      <c r="H296" s="53"/>
      <c r="I296" s="53"/>
      <c r="J296" s="53"/>
      <c r="K296" s="53"/>
      <c r="L296" s="53"/>
      <c r="M296" s="53"/>
      <c r="N296" s="53"/>
      <c r="O296" s="53"/>
      <c r="P296" s="53"/>
      <c r="Q296" s="53"/>
      <c r="R296" s="53"/>
      <c r="S296" s="53"/>
      <c r="T296" s="53"/>
      <c r="U296" s="53"/>
      <c r="V296" s="53"/>
      <c r="W296" s="53"/>
      <c r="X296" s="53"/>
      <c r="Y296" s="53"/>
      <c r="Z296" s="53"/>
    </row>
    <row r="297" spans="1:26" ht="12.75" customHeight="1" x14ac:dyDescent="0.3">
      <c r="A297" s="53"/>
      <c r="B297" s="53"/>
      <c r="C297" s="53"/>
      <c r="D297" s="53"/>
      <c r="E297" s="53"/>
      <c r="F297" s="53"/>
      <c r="G297" s="53"/>
      <c r="H297" s="53"/>
      <c r="I297" s="53"/>
      <c r="J297" s="53"/>
      <c r="K297" s="53"/>
      <c r="L297" s="53"/>
      <c r="M297" s="53"/>
      <c r="N297" s="53"/>
      <c r="O297" s="53"/>
      <c r="P297" s="53"/>
      <c r="Q297" s="53"/>
      <c r="R297" s="53"/>
      <c r="S297" s="53"/>
      <c r="T297" s="53"/>
      <c r="U297" s="53"/>
      <c r="V297" s="53"/>
      <c r="W297" s="53"/>
      <c r="X297" s="53"/>
      <c r="Y297" s="53"/>
      <c r="Z297" s="53"/>
    </row>
    <row r="298" spans="1:26" ht="12.75" customHeight="1" x14ac:dyDescent="0.3">
      <c r="A298" s="53"/>
      <c r="B298" s="53"/>
      <c r="C298" s="53"/>
      <c r="D298" s="53"/>
      <c r="E298" s="53"/>
      <c r="F298" s="53"/>
      <c r="G298" s="53"/>
      <c r="H298" s="53"/>
      <c r="I298" s="53"/>
      <c r="J298" s="53"/>
      <c r="K298" s="53"/>
      <c r="L298" s="53"/>
      <c r="M298" s="53"/>
      <c r="N298" s="53"/>
      <c r="O298" s="53"/>
      <c r="P298" s="53"/>
      <c r="Q298" s="53"/>
      <c r="R298" s="53"/>
      <c r="S298" s="53"/>
      <c r="T298" s="53"/>
      <c r="U298" s="53"/>
      <c r="V298" s="53"/>
      <c r="W298" s="53"/>
      <c r="X298" s="53"/>
      <c r="Y298" s="53"/>
      <c r="Z298" s="53"/>
    </row>
    <row r="299" spans="1:26" ht="12.75" customHeight="1" x14ac:dyDescent="0.3">
      <c r="A299" s="53"/>
      <c r="B299" s="53"/>
      <c r="C299" s="53"/>
      <c r="D299" s="53"/>
      <c r="E299" s="53"/>
      <c r="F299" s="53"/>
      <c r="G299" s="53"/>
      <c r="H299" s="53"/>
      <c r="I299" s="53"/>
      <c r="J299" s="53"/>
      <c r="K299" s="53"/>
      <c r="L299" s="53"/>
      <c r="M299" s="53"/>
      <c r="N299" s="53"/>
      <c r="O299" s="53"/>
      <c r="P299" s="53"/>
      <c r="Q299" s="53"/>
      <c r="R299" s="53"/>
      <c r="S299" s="53"/>
      <c r="T299" s="53"/>
      <c r="U299" s="53"/>
      <c r="V299" s="53"/>
      <c r="W299" s="53"/>
      <c r="X299" s="53"/>
      <c r="Y299" s="53"/>
      <c r="Z299" s="53"/>
    </row>
    <row r="300" spans="1:26" ht="12.75" customHeight="1" x14ac:dyDescent="0.3">
      <c r="A300" s="53"/>
      <c r="B300" s="53"/>
      <c r="C300" s="53"/>
      <c r="D300" s="53"/>
      <c r="E300" s="53"/>
      <c r="F300" s="53"/>
      <c r="G300" s="53"/>
      <c r="H300" s="53"/>
      <c r="I300" s="53"/>
      <c r="J300" s="53"/>
      <c r="K300" s="53"/>
      <c r="L300" s="53"/>
      <c r="M300" s="53"/>
      <c r="N300" s="53"/>
      <c r="O300" s="53"/>
      <c r="P300" s="53"/>
      <c r="Q300" s="53"/>
      <c r="R300" s="53"/>
      <c r="S300" s="53"/>
      <c r="T300" s="53"/>
      <c r="U300" s="53"/>
      <c r="V300" s="53"/>
      <c r="W300" s="53"/>
      <c r="X300" s="53"/>
      <c r="Y300" s="53"/>
      <c r="Z300" s="53"/>
    </row>
    <row r="301" spans="1:26" ht="12.75" customHeight="1" x14ac:dyDescent="0.3">
      <c r="A301" s="53"/>
      <c r="B301" s="53"/>
      <c r="C301" s="53"/>
      <c r="D301" s="53"/>
      <c r="E301" s="53"/>
      <c r="F301" s="53"/>
      <c r="G301" s="53"/>
      <c r="H301" s="53"/>
      <c r="I301" s="53"/>
      <c r="J301" s="53"/>
      <c r="K301" s="53"/>
      <c r="L301" s="53"/>
      <c r="M301" s="53"/>
      <c r="N301" s="53"/>
      <c r="O301" s="53"/>
      <c r="P301" s="53"/>
      <c r="Q301" s="53"/>
      <c r="R301" s="53"/>
      <c r="S301" s="53"/>
      <c r="T301" s="53"/>
      <c r="U301" s="53"/>
      <c r="V301" s="53"/>
      <c r="W301" s="53"/>
      <c r="X301" s="53"/>
      <c r="Y301" s="53"/>
      <c r="Z301" s="53"/>
    </row>
    <row r="302" spans="1:26" ht="12.75" customHeight="1" x14ac:dyDescent="0.3">
      <c r="A302" s="53"/>
      <c r="B302" s="53"/>
      <c r="C302" s="53"/>
      <c r="D302" s="53"/>
      <c r="E302" s="53"/>
      <c r="F302" s="53"/>
      <c r="G302" s="53"/>
      <c r="H302" s="53"/>
      <c r="I302" s="53"/>
      <c r="J302" s="53"/>
      <c r="K302" s="53"/>
      <c r="L302" s="53"/>
      <c r="M302" s="53"/>
      <c r="N302" s="53"/>
      <c r="O302" s="53"/>
      <c r="P302" s="53"/>
      <c r="Q302" s="53"/>
      <c r="R302" s="53"/>
      <c r="S302" s="53"/>
      <c r="T302" s="53"/>
      <c r="U302" s="53"/>
      <c r="V302" s="53"/>
      <c r="W302" s="53"/>
      <c r="X302" s="53"/>
      <c r="Y302" s="53"/>
      <c r="Z302" s="53"/>
    </row>
    <row r="303" spans="1:26" ht="12.75" customHeight="1" x14ac:dyDescent="0.3">
      <c r="A303" s="53"/>
      <c r="B303" s="53"/>
      <c r="C303" s="53"/>
      <c r="D303" s="53"/>
      <c r="E303" s="53"/>
      <c r="F303" s="53"/>
      <c r="G303" s="53"/>
      <c r="H303" s="53"/>
      <c r="I303" s="53"/>
      <c r="J303" s="53"/>
      <c r="K303" s="53"/>
      <c r="L303" s="53"/>
      <c r="M303" s="53"/>
      <c r="N303" s="53"/>
      <c r="O303" s="53"/>
      <c r="P303" s="53"/>
      <c r="Q303" s="53"/>
      <c r="R303" s="53"/>
      <c r="S303" s="53"/>
      <c r="T303" s="53"/>
      <c r="U303" s="53"/>
      <c r="V303" s="53"/>
      <c r="W303" s="53"/>
      <c r="X303" s="53"/>
      <c r="Y303" s="53"/>
      <c r="Z303" s="53"/>
    </row>
    <row r="304" spans="1:26" ht="12.75" customHeight="1" x14ac:dyDescent="0.3">
      <c r="A304" s="53"/>
      <c r="B304" s="53"/>
      <c r="C304" s="53"/>
      <c r="D304" s="53"/>
      <c r="E304" s="53"/>
      <c r="F304" s="53"/>
      <c r="G304" s="53"/>
      <c r="H304" s="53"/>
      <c r="I304" s="53"/>
      <c r="J304" s="53"/>
      <c r="K304" s="53"/>
      <c r="L304" s="53"/>
      <c r="M304" s="53"/>
      <c r="N304" s="53"/>
      <c r="O304" s="53"/>
      <c r="P304" s="53"/>
      <c r="Q304" s="53"/>
      <c r="R304" s="53"/>
      <c r="S304" s="53"/>
      <c r="T304" s="53"/>
      <c r="U304" s="53"/>
      <c r="V304" s="53"/>
      <c r="W304" s="53"/>
      <c r="X304" s="53"/>
      <c r="Y304" s="53"/>
      <c r="Z304" s="53"/>
    </row>
    <row r="305" spans="1:26" ht="12.75" customHeight="1" x14ac:dyDescent="0.3">
      <c r="A305" s="53"/>
      <c r="B305" s="53"/>
      <c r="C305" s="53"/>
      <c r="D305" s="53"/>
      <c r="E305" s="53"/>
      <c r="F305" s="53"/>
      <c r="G305" s="53"/>
      <c r="H305" s="53"/>
      <c r="I305" s="53"/>
      <c r="J305" s="53"/>
      <c r="K305" s="53"/>
      <c r="L305" s="53"/>
      <c r="M305" s="53"/>
      <c r="N305" s="53"/>
      <c r="O305" s="53"/>
      <c r="P305" s="53"/>
      <c r="Q305" s="53"/>
      <c r="R305" s="53"/>
      <c r="S305" s="53"/>
      <c r="T305" s="53"/>
      <c r="U305" s="53"/>
      <c r="V305" s="53"/>
      <c r="W305" s="53"/>
      <c r="X305" s="53"/>
      <c r="Y305" s="53"/>
      <c r="Z305" s="53"/>
    </row>
    <row r="306" spans="1:26" ht="12.75" customHeight="1" x14ac:dyDescent="0.3">
      <c r="A306" s="53"/>
      <c r="B306" s="53"/>
      <c r="C306" s="53"/>
      <c r="D306" s="53"/>
      <c r="E306" s="53"/>
      <c r="F306" s="53"/>
      <c r="G306" s="53"/>
      <c r="H306" s="53"/>
      <c r="I306" s="53"/>
      <c r="J306" s="53"/>
      <c r="K306" s="53"/>
      <c r="L306" s="53"/>
      <c r="M306" s="53"/>
      <c r="N306" s="53"/>
      <c r="O306" s="53"/>
      <c r="P306" s="53"/>
      <c r="Q306" s="53"/>
      <c r="R306" s="53"/>
      <c r="S306" s="53"/>
      <c r="T306" s="53"/>
      <c r="U306" s="53"/>
      <c r="V306" s="53"/>
      <c r="W306" s="53"/>
      <c r="X306" s="53"/>
      <c r="Y306" s="53"/>
      <c r="Z306" s="53"/>
    </row>
    <row r="307" spans="1:26" ht="12.75" customHeight="1" x14ac:dyDescent="0.3">
      <c r="A307" s="53"/>
      <c r="B307" s="53"/>
      <c r="C307" s="53"/>
      <c r="D307" s="53"/>
      <c r="E307" s="53"/>
      <c r="F307" s="53"/>
      <c r="G307" s="53"/>
      <c r="H307" s="53"/>
      <c r="I307" s="53"/>
      <c r="J307" s="53"/>
      <c r="K307" s="53"/>
      <c r="L307" s="53"/>
      <c r="M307" s="53"/>
      <c r="N307" s="53"/>
      <c r="O307" s="53"/>
      <c r="P307" s="53"/>
      <c r="Q307" s="53"/>
      <c r="R307" s="53"/>
      <c r="S307" s="53"/>
      <c r="T307" s="53"/>
      <c r="U307" s="53"/>
      <c r="V307" s="53"/>
      <c r="W307" s="53"/>
      <c r="X307" s="53"/>
      <c r="Y307" s="53"/>
      <c r="Z307" s="53"/>
    </row>
    <row r="308" spans="1:26" ht="12.75" customHeight="1" x14ac:dyDescent="0.3">
      <c r="A308" s="53"/>
      <c r="B308" s="53"/>
      <c r="C308" s="53"/>
      <c r="D308" s="53"/>
      <c r="E308" s="53"/>
      <c r="F308" s="53"/>
      <c r="G308" s="53"/>
      <c r="H308" s="53"/>
      <c r="I308" s="53"/>
      <c r="J308" s="53"/>
      <c r="K308" s="53"/>
      <c r="L308" s="53"/>
      <c r="M308" s="53"/>
      <c r="N308" s="53"/>
      <c r="O308" s="53"/>
      <c r="P308" s="53"/>
      <c r="Q308" s="53"/>
      <c r="R308" s="53"/>
      <c r="S308" s="53"/>
      <c r="T308" s="53"/>
      <c r="U308" s="53"/>
      <c r="V308" s="53"/>
      <c r="W308" s="53"/>
      <c r="X308" s="53"/>
      <c r="Y308" s="53"/>
      <c r="Z308" s="53"/>
    </row>
    <row r="309" spans="1:26" ht="12.75" customHeight="1" x14ac:dyDescent="0.3">
      <c r="A309" s="53"/>
      <c r="B309" s="53"/>
      <c r="C309" s="53"/>
      <c r="D309" s="53"/>
      <c r="E309" s="53"/>
      <c r="F309" s="53"/>
      <c r="G309" s="53"/>
      <c r="H309" s="53"/>
      <c r="I309" s="53"/>
      <c r="J309" s="53"/>
      <c r="K309" s="53"/>
      <c r="L309" s="53"/>
      <c r="M309" s="53"/>
      <c r="N309" s="53"/>
      <c r="O309" s="53"/>
      <c r="P309" s="53"/>
      <c r="Q309" s="53"/>
      <c r="R309" s="53"/>
      <c r="S309" s="53"/>
      <c r="T309" s="53"/>
      <c r="U309" s="53"/>
      <c r="V309" s="53"/>
      <c r="W309" s="53"/>
      <c r="X309" s="53"/>
      <c r="Y309" s="53"/>
      <c r="Z309" s="53"/>
    </row>
    <row r="310" spans="1:26" ht="12.75" customHeight="1" x14ac:dyDescent="0.3">
      <c r="A310" s="53"/>
      <c r="B310" s="53"/>
      <c r="C310" s="53"/>
      <c r="D310" s="53"/>
      <c r="E310" s="53"/>
      <c r="F310" s="53"/>
      <c r="G310" s="53"/>
      <c r="H310" s="53"/>
      <c r="I310" s="53"/>
      <c r="J310" s="53"/>
      <c r="K310" s="53"/>
      <c r="L310" s="53"/>
      <c r="M310" s="53"/>
      <c r="N310" s="53"/>
      <c r="O310" s="53"/>
      <c r="P310" s="53"/>
      <c r="Q310" s="53"/>
      <c r="R310" s="53"/>
      <c r="S310" s="53"/>
      <c r="T310" s="53"/>
      <c r="U310" s="53"/>
      <c r="V310" s="53"/>
      <c r="W310" s="53"/>
      <c r="X310" s="53"/>
      <c r="Y310" s="53"/>
      <c r="Z310" s="53"/>
    </row>
    <row r="311" spans="1:26" ht="12.75" customHeight="1" x14ac:dyDescent="0.3">
      <c r="A311" s="53"/>
      <c r="B311" s="53"/>
      <c r="C311" s="53"/>
      <c r="D311" s="53"/>
      <c r="E311" s="53"/>
      <c r="F311" s="53"/>
      <c r="G311" s="53"/>
      <c r="H311" s="53"/>
      <c r="I311" s="53"/>
      <c r="J311" s="53"/>
      <c r="K311" s="53"/>
      <c r="L311" s="53"/>
      <c r="M311" s="53"/>
      <c r="N311" s="53"/>
      <c r="O311" s="53"/>
      <c r="P311" s="53"/>
      <c r="Q311" s="53"/>
      <c r="R311" s="53"/>
      <c r="S311" s="53"/>
      <c r="T311" s="53"/>
      <c r="U311" s="53"/>
      <c r="V311" s="53"/>
      <c r="W311" s="53"/>
      <c r="X311" s="53"/>
      <c r="Y311" s="53"/>
      <c r="Z311" s="53"/>
    </row>
    <row r="312" spans="1:26" ht="12.75" customHeight="1" x14ac:dyDescent="0.3">
      <c r="A312" s="53"/>
      <c r="B312" s="53"/>
      <c r="C312" s="53"/>
      <c r="D312" s="53"/>
      <c r="E312" s="53"/>
      <c r="F312" s="53"/>
      <c r="G312" s="53"/>
      <c r="H312" s="53"/>
      <c r="I312" s="53"/>
      <c r="J312" s="53"/>
      <c r="K312" s="53"/>
      <c r="L312" s="53"/>
      <c r="M312" s="53"/>
      <c r="N312" s="53"/>
      <c r="O312" s="53"/>
      <c r="P312" s="53"/>
      <c r="Q312" s="53"/>
      <c r="R312" s="53"/>
      <c r="S312" s="53"/>
      <c r="T312" s="53"/>
      <c r="U312" s="53"/>
      <c r="V312" s="53"/>
      <c r="W312" s="53"/>
      <c r="X312" s="53"/>
      <c r="Y312" s="53"/>
      <c r="Z312" s="53"/>
    </row>
    <row r="313" spans="1:26" ht="12.75" customHeight="1" x14ac:dyDescent="0.3">
      <c r="A313" s="53"/>
      <c r="B313" s="53"/>
      <c r="C313" s="53"/>
      <c r="D313" s="53"/>
      <c r="E313" s="53"/>
      <c r="F313" s="53"/>
      <c r="G313" s="53"/>
      <c r="H313" s="53"/>
      <c r="I313" s="53"/>
      <c r="J313" s="53"/>
      <c r="K313" s="53"/>
      <c r="L313" s="53"/>
      <c r="M313" s="53"/>
      <c r="N313" s="53"/>
      <c r="O313" s="53"/>
      <c r="P313" s="53"/>
      <c r="Q313" s="53"/>
      <c r="R313" s="53"/>
      <c r="S313" s="53"/>
      <c r="T313" s="53"/>
      <c r="U313" s="53"/>
      <c r="V313" s="53"/>
      <c r="W313" s="53"/>
      <c r="X313" s="53"/>
      <c r="Y313" s="53"/>
      <c r="Z313" s="53"/>
    </row>
    <row r="314" spans="1:26" ht="12.75" customHeight="1" x14ac:dyDescent="0.3">
      <c r="A314" s="53"/>
      <c r="B314" s="53"/>
      <c r="C314" s="53"/>
      <c r="D314" s="53"/>
      <c r="E314" s="53"/>
      <c r="F314" s="53"/>
      <c r="G314" s="53"/>
      <c r="H314" s="53"/>
      <c r="I314" s="53"/>
      <c r="J314" s="53"/>
      <c r="K314" s="53"/>
      <c r="L314" s="53"/>
      <c r="M314" s="53"/>
      <c r="N314" s="53"/>
      <c r="O314" s="53"/>
      <c r="P314" s="53"/>
      <c r="Q314" s="53"/>
      <c r="R314" s="53"/>
      <c r="S314" s="53"/>
      <c r="T314" s="53"/>
      <c r="U314" s="53"/>
      <c r="V314" s="53"/>
      <c r="W314" s="53"/>
      <c r="X314" s="53"/>
      <c r="Y314" s="53"/>
      <c r="Z314" s="53"/>
    </row>
    <row r="315" spans="1:26" ht="12.75" customHeight="1" x14ac:dyDescent="0.3">
      <c r="A315" s="53"/>
      <c r="B315" s="53"/>
      <c r="C315" s="53"/>
      <c r="D315" s="53"/>
      <c r="E315" s="53"/>
      <c r="F315" s="53"/>
      <c r="G315" s="53"/>
      <c r="H315" s="53"/>
      <c r="I315" s="53"/>
      <c r="J315" s="53"/>
      <c r="K315" s="53"/>
      <c r="L315" s="53"/>
      <c r="M315" s="53"/>
      <c r="N315" s="53"/>
      <c r="O315" s="53"/>
      <c r="P315" s="53"/>
      <c r="Q315" s="53"/>
      <c r="R315" s="53"/>
      <c r="S315" s="53"/>
      <c r="T315" s="53"/>
      <c r="U315" s="53"/>
      <c r="V315" s="53"/>
      <c r="W315" s="53"/>
      <c r="X315" s="53"/>
      <c r="Y315" s="53"/>
      <c r="Z315" s="53"/>
    </row>
    <row r="316" spans="1:26" ht="12.75" customHeight="1" x14ac:dyDescent="0.3">
      <c r="A316" s="53"/>
      <c r="B316" s="53"/>
      <c r="C316" s="53"/>
      <c r="D316" s="53"/>
      <c r="E316" s="53"/>
      <c r="F316" s="53"/>
      <c r="G316" s="53"/>
      <c r="H316" s="53"/>
      <c r="I316" s="53"/>
      <c r="J316" s="53"/>
      <c r="K316" s="53"/>
      <c r="L316" s="53"/>
      <c r="M316" s="53"/>
      <c r="N316" s="53"/>
      <c r="O316" s="53"/>
      <c r="P316" s="53"/>
      <c r="Q316" s="53"/>
      <c r="R316" s="53"/>
      <c r="S316" s="53"/>
      <c r="T316" s="53"/>
      <c r="U316" s="53"/>
      <c r="V316" s="53"/>
      <c r="W316" s="53"/>
      <c r="X316" s="53"/>
      <c r="Y316" s="53"/>
      <c r="Z316" s="53"/>
    </row>
    <row r="317" spans="1:26" ht="12.75" customHeight="1" x14ac:dyDescent="0.3">
      <c r="A317" s="53"/>
      <c r="B317" s="53"/>
      <c r="C317" s="53"/>
      <c r="D317" s="53"/>
      <c r="E317" s="53"/>
      <c r="F317" s="53"/>
      <c r="G317" s="53"/>
      <c r="H317" s="53"/>
      <c r="I317" s="53"/>
      <c r="J317" s="53"/>
      <c r="K317" s="53"/>
      <c r="L317" s="53"/>
      <c r="M317" s="53"/>
      <c r="N317" s="53"/>
      <c r="O317" s="53"/>
      <c r="P317" s="53"/>
      <c r="Q317" s="53"/>
      <c r="R317" s="53"/>
      <c r="S317" s="53"/>
      <c r="T317" s="53"/>
      <c r="U317" s="53"/>
      <c r="V317" s="53"/>
      <c r="W317" s="53"/>
      <c r="X317" s="53"/>
      <c r="Y317" s="53"/>
      <c r="Z317" s="53"/>
    </row>
    <row r="318" spans="1:26" ht="12.75" customHeight="1" x14ac:dyDescent="0.3">
      <c r="A318" s="53"/>
      <c r="B318" s="53"/>
      <c r="C318" s="53"/>
      <c r="D318" s="53"/>
      <c r="E318" s="53"/>
      <c r="F318" s="53"/>
      <c r="G318" s="53"/>
      <c r="H318" s="53"/>
      <c r="I318" s="53"/>
      <c r="J318" s="53"/>
      <c r="K318" s="53"/>
      <c r="L318" s="53"/>
      <c r="M318" s="53"/>
      <c r="N318" s="53"/>
      <c r="O318" s="53"/>
      <c r="P318" s="53"/>
      <c r="Q318" s="53"/>
      <c r="R318" s="53"/>
      <c r="S318" s="53"/>
      <c r="T318" s="53"/>
      <c r="U318" s="53"/>
      <c r="V318" s="53"/>
      <c r="W318" s="53"/>
      <c r="X318" s="53"/>
      <c r="Y318" s="53"/>
      <c r="Z318" s="53"/>
    </row>
    <row r="319" spans="1:26" ht="12.75" customHeight="1" x14ac:dyDescent="0.3">
      <c r="A319" s="53"/>
      <c r="B319" s="53"/>
      <c r="C319" s="53"/>
      <c r="D319" s="53"/>
      <c r="E319" s="53"/>
      <c r="F319" s="53"/>
      <c r="G319" s="53"/>
      <c r="H319" s="53"/>
      <c r="I319" s="53"/>
      <c r="J319" s="53"/>
      <c r="K319" s="53"/>
      <c r="L319" s="53"/>
      <c r="M319" s="53"/>
      <c r="N319" s="53"/>
      <c r="O319" s="53"/>
      <c r="P319" s="53"/>
      <c r="Q319" s="53"/>
      <c r="R319" s="53"/>
      <c r="S319" s="53"/>
      <c r="T319" s="53"/>
      <c r="U319" s="53"/>
      <c r="V319" s="53"/>
      <c r="W319" s="53"/>
      <c r="X319" s="53"/>
      <c r="Y319" s="53"/>
      <c r="Z319" s="53"/>
    </row>
    <row r="320" spans="1:26" ht="12.75" customHeight="1" x14ac:dyDescent="0.3">
      <c r="A320" s="53"/>
      <c r="B320" s="53"/>
      <c r="C320" s="53"/>
      <c r="D320" s="53"/>
      <c r="E320" s="53"/>
      <c r="F320" s="53"/>
      <c r="G320" s="53"/>
      <c r="H320" s="53"/>
      <c r="I320" s="53"/>
      <c r="J320" s="53"/>
      <c r="K320" s="53"/>
      <c r="L320" s="53"/>
      <c r="M320" s="53"/>
      <c r="N320" s="53"/>
      <c r="O320" s="53"/>
      <c r="P320" s="53"/>
      <c r="Q320" s="53"/>
      <c r="R320" s="53"/>
      <c r="S320" s="53"/>
      <c r="T320" s="53"/>
      <c r="U320" s="53"/>
      <c r="V320" s="53"/>
      <c r="W320" s="53"/>
      <c r="X320" s="53"/>
      <c r="Y320" s="53"/>
      <c r="Z320" s="53"/>
    </row>
    <row r="321" spans="1:26" ht="12.75" customHeight="1" x14ac:dyDescent="0.3">
      <c r="A321" s="53"/>
      <c r="B321" s="53"/>
      <c r="C321" s="53"/>
      <c r="D321" s="53"/>
      <c r="E321" s="53"/>
      <c r="F321" s="53"/>
      <c r="G321" s="53"/>
      <c r="H321" s="53"/>
      <c r="I321" s="53"/>
      <c r="J321" s="53"/>
      <c r="K321" s="53"/>
      <c r="L321" s="53"/>
      <c r="M321" s="53"/>
      <c r="N321" s="53"/>
      <c r="O321" s="53"/>
      <c r="P321" s="53"/>
      <c r="Q321" s="53"/>
      <c r="R321" s="53"/>
      <c r="S321" s="53"/>
      <c r="T321" s="53"/>
      <c r="U321" s="53"/>
      <c r="V321" s="53"/>
      <c r="W321" s="53"/>
      <c r="X321" s="53"/>
      <c r="Y321" s="53"/>
      <c r="Z321" s="53"/>
    </row>
    <row r="322" spans="1:26" ht="12.75" customHeight="1" x14ac:dyDescent="0.3">
      <c r="A322" s="53"/>
      <c r="B322" s="53"/>
      <c r="C322" s="53"/>
      <c r="D322" s="53"/>
      <c r="E322" s="53"/>
      <c r="F322" s="53"/>
      <c r="G322" s="53"/>
      <c r="H322" s="53"/>
      <c r="I322" s="53"/>
      <c r="J322" s="53"/>
      <c r="K322" s="53"/>
      <c r="L322" s="53"/>
      <c r="M322" s="53"/>
      <c r="N322" s="53"/>
      <c r="O322" s="53"/>
      <c r="P322" s="53"/>
      <c r="Q322" s="53"/>
      <c r="R322" s="53"/>
      <c r="S322" s="53"/>
      <c r="T322" s="53"/>
      <c r="U322" s="53"/>
      <c r="V322" s="53"/>
      <c r="W322" s="53"/>
      <c r="X322" s="53"/>
      <c r="Y322" s="53"/>
      <c r="Z322" s="53"/>
    </row>
    <row r="323" spans="1:26" ht="12.75" customHeight="1" x14ac:dyDescent="0.3">
      <c r="A323" s="53"/>
      <c r="B323" s="53"/>
      <c r="C323" s="53"/>
      <c r="D323" s="53"/>
      <c r="E323" s="53"/>
      <c r="F323" s="53"/>
      <c r="G323" s="53"/>
      <c r="H323" s="53"/>
      <c r="I323" s="53"/>
      <c r="J323" s="53"/>
      <c r="K323" s="53"/>
      <c r="L323" s="53"/>
      <c r="M323" s="53"/>
      <c r="N323" s="53"/>
      <c r="O323" s="53"/>
      <c r="P323" s="53"/>
      <c r="Q323" s="53"/>
      <c r="R323" s="53"/>
      <c r="S323" s="53"/>
      <c r="T323" s="53"/>
      <c r="U323" s="53"/>
      <c r="V323" s="53"/>
      <c r="W323" s="53"/>
      <c r="X323" s="53"/>
      <c r="Y323" s="53"/>
      <c r="Z323" s="53"/>
    </row>
    <row r="324" spans="1:26" ht="12.75" customHeight="1" x14ac:dyDescent="0.3">
      <c r="A324" s="53"/>
      <c r="B324" s="53"/>
      <c r="C324" s="53"/>
      <c r="D324" s="53"/>
      <c r="E324" s="53"/>
      <c r="F324" s="53"/>
      <c r="G324" s="53"/>
      <c r="H324" s="53"/>
      <c r="I324" s="53"/>
      <c r="J324" s="53"/>
      <c r="K324" s="53"/>
      <c r="L324" s="53"/>
      <c r="M324" s="53"/>
      <c r="N324" s="53"/>
      <c r="O324" s="53"/>
      <c r="P324" s="53"/>
      <c r="Q324" s="53"/>
      <c r="R324" s="53"/>
      <c r="S324" s="53"/>
      <c r="T324" s="53"/>
      <c r="U324" s="53"/>
      <c r="V324" s="53"/>
      <c r="W324" s="53"/>
      <c r="X324" s="53"/>
      <c r="Y324" s="53"/>
      <c r="Z324" s="53"/>
    </row>
    <row r="325" spans="1:26" ht="12.75" customHeight="1" x14ac:dyDescent="0.3">
      <c r="A325" s="53"/>
      <c r="B325" s="53"/>
      <c r="C325" s="53"/>
      <c r="D325" s="53"/>
      <c r="E325" s="53"/>
      <c r="F325" s="53"/>
      <c r="G325" s="53"/>
      <c r="H325" s="53"/>
      <c r="I325" s="53"/>
      <c r="J325" s="53"/>
      <c r="K325" s="53"/>
      <c r="L325" s="53"/>
      <c r="M325" s="53"/>
      <c r="N325" s="53"/>
      <c r="O325" s="53"/>
      <c r="P325" s="53"/>
      <c r="Q325" s="53"/>
      <c r="R325" s="53"/>
      <c r="S325" s="53"/>
      <c r="T325" s="53"/>
      <c r="U325" s="53"/>
      <c r="V325" s="53"/>
      <c r="W325" s="53"/>
      <c r="X325" s="53"/>
      <c r="Y325" s="53"/>
      <c r="Z325" s="53"/>
    </row>
    <row r="326" spans="1:26" ht="12.75" customHeight="1" x14ac:dyDescent="0.3">
      <c r="A326" s="53"/>
      <c r="B326" s="53"/>
      <c r="C326" s="53"/>
      <c r="D326" s="53"/>
      <c r="E326" s="53"/>
      <c r="F326" s="53"/>
      <c r="G326" s="53"/>
      <c r="H326" s="53"/>
      <c r="I326" s="53"/>
      <c r="J326" s="53"/>
      <c r="K326" s="53"/>
      <c r="L326" s="53"/>
      <c r="M326" s="53"/>
      <c r="N326" s="53"/>
      <c r="O326" s="53"/>
      <c r="P326" s="53"/>
      <c r="Q326" s="53"/>
      <c r="R326" s="53"/>
      <c r="S326" s="53"/>
      <c r="T326" s="53"/>
      <c r="U326" s="53"/>
      <c r="V326" s="53"/>
      <c r="W326" s="53"/>
      <c r="X326" s="53"/>
      <c r="Y326" s="53"/>
      <c r="Z326" s="53"/>
    </row>
    <row r="327" spans="1:26" ht="12.75" customHeight="1" x14ac:dyDescent="0.3">
      <c r="A327" s="53"/>
      <c r="B327" s="53"/>
      <c r="C327" s="53"/>
      <c r="D327" s="53"/>
      <c r="E327" s="53"/>
      <c r="F327" s="53"/>
      <c r="G327" s="53"/>
      <c r="H327" s="53"/>
      <c r="I327" s="53"/>
      <c r="J327" s="53"/>
      <c r="K327" s="53"/>
      <c r="L327" s="53"/>
      <c r="M327" s="53"/>
      <c r="N327" s="53"/>
      <c r="O327" s="53"/>
      <c r="P327" s="53"/>
      <c r="Q327" s="53"/>
      <c r="R327" s="53"/>
      <c r="S327" s="53"/>
      <c r="T327" s="53"/>
      <c r="U327" s="53"/>
      <c r="V327" s="53"/>
      <c r="W327" s="53"/>
      <c r="X327" s="53"/>
      <c r="Y327" s="53"/>
      <c r="Z327" s="53"/>
    </row>
    <row r="328" spans="1:26" ht="12.75" customHeight="1" x14ac:dyDescent="0.3">
      <c r="A328" s="53"/>
      <c r="B328" s="53"/>
      <c r="C328" s="53"/>
      <c r="D328" s="53"/>
      <c r="E328" s="53"/>
      <c r="F328" s="53"/>
      <c r="G328" s="53"/>
      <c r="H328" s="53"/>
      <c r="I328" s="53"/>
      <c r="J328" s="53"/>
      <c r="K328" s="53"/>
      <c r="L328" s="53"/>
      <c r="M328" s="53"/>
      <c r="N328" s="53"/>
      <c r="O328" s="53"/>
      <c r="P328" s="53"/>
      <c r="Q328" s="53"/>
      <c r="R328" s="53"/>
      <c r="S328" s="53"/>
      <c r="T328" s="53"/>
      <c r="U328" s="53"/>
      <c r="V328" s="53"/>
      <c r="W328" s="53"/>
      <c r="X328" s="53"/>
      <c r="Y328" s="53"/>
      <c r="Z328" s="53"/>
    </row>
    <row r="329" spans="1:26" ht="12.75" customHeight="1" x14ac:dyDescent="0.3">
      <c r="A329" s="53"/>
      <c r="B329" s="53"/>
      <c r="C329" s="53"/>
      <c r="D329" s="53"/>
      <c r="E329" s="53"/>
      <c r="F329" s="53"/>
      <c r="G329" s="53"/>
      <c r="H329" s="53"/>
      <c r="I329" s="53"/>
      <c r="J329" s="53"/>
      <c r="K329" s="53"/>
      <c r="L329" s="53"/>
      <c r="M329" s="53"/>
      <c r="N329" s="53"/>
      <c r="O329" s="53"/>
      <c r="P329" s="53"/>
      <c r="Q329" s="53"/>
      <c r="R329" s="53"/>
      <c r="S329" s="53"/>
      <c r="T329" s="53"/>
      <c r="U329" s="53"/>
      <c r="V329" s="53"/>
      <c r="W329" s="53"/>
      <c r="X329" s="53"/>
      <c r="Y329" s="53"/>
      <c r="Z329" s="53"/>
    </row>
    <row r="330" spans="1:26" ht="12.75" customHeight="1" x14ac:dyDescent="0.3">
      <c r="A330" s="53"/>
      <c r="B330" s="53"/>
      <c r="C330" s="53"/>
      <c r="D330" s="53"/>
      <c r="E330" s="53"/>
      <c r="F330" s="53"/>
      <c r="G330" s="53"/>
      <c r="H330" s="53"/>
      <c r="I330" s="53"/>
      <c r="J330" s="53"/>
      <c r="K330" s="53"/>
      <c r="L330" s="53"/>
      <c r="M330" s="53"/>
      <c r="N330" s="53"/>
      <c r="O330" s="53"/>
      <c r="P330" s="53"/>
      <c r="Q330" s="53"/>
      <c r="R330" s="53"/>
      <c r="S330" s="53"/>
      <c r="T330" s="53"/>
      <c r="U330" s="53"/>
      <c r="V330" s="53"/>
      <c r="W330" s="53"/>
      <c r="X330" s="53"/>
      <c r="Y330" s="53"/>
      <c r="Z330" s="53"/>
    </row>
    <row r="331" spans="1:26" ht="12.75" customHeight="1" x14ac:dyDescent="0.3">
      <c r="A331" s="53"/>
      <c r="B331" s="53"/>
      <c r="C331" s="53"/>
      <c r="D331" s="53"/>
      <c r="E331" s="53"/>
      <c r="F331" s="53"/>
      <c r="G331" s="53"/>
      <c r="H331" s="53"/>
      <c r="I331" s="53"/>
      <c r="J331" s="53"/>
      <c r="K331" s="53"/>
      <c r="L331" s="53"/>
      <c r="M331" s="53"/>
      <c r="N331" s="53"/>
      <c r="O331" s="53"/>
      <c r="P331" s="53"/>
      <c r="Q331" s="53"/>
      <c r="R331" s="53"/>
      <c r="S331" s="53"/>
      <c r="T331" s="53"/>
      <c r="U331" s="53"/>
      <c r="V331" s="53"/>
      <c r="W331" s="53"/>
      <c r="X331" s="53"/>
      <c r="Y331" s="53"/>
      <c r="Z331" s="53"/>
    </row>
    <row r="332" spans="1:26" ht="12.75" customHeight="1" x14ac:dyDescent="0.3">
      <c r="A332" s="53"/>
      <c r="B332" s="53"/>
      <c r="C332" s="53"/>
      <c r="D332" s="53"/>
      <c r="E332" s="53"/>
      <c r="F332" s="53"/>
      <c r="G332" s="53"/>
      <c r="H332" s="53"/>
      <c r="I332" s="53"/>
      <c r="J332" s="53"/>
      <c r="K332" s="53"/>
      <c r="L332" s="53"/>
      <c r="M332" s="53"/>
      <c r="N332" s="53"/>
      <c r="O332" s="53"/>
      <c r="P332" s="53"/>
      <c r="Q332" s="53"/>
      <c r="R332" s="53"/>
      <c r="S332" s="53"/>
      <c r="T332" s="53"/>
      <c r="U332" s="53"/>
      <c r="V332" s="53"/>
      <c r="W332" s="53"/>
      <c r="X332" s="53"/>
      <c r="Y332" s="53"/>
      <c r="Z332" s="53"/>
    </row>
    <row r="333" spans="1:26" ht="12.75" customHeight="1" x14ac:dyDescent="0.3">
      <c r="A333" s="53"/>
      <c r="B333" s="53"/>
      <c r="C333" s="53"/>
      <c r="D333" s="53"/>
      <c r="E333" s="53"/>
      <c r="F333" s="53"/>
      <c r="G333" s="53"/>
      <c r="H333" s="53"/>
      <c r="I333" s="53"/>
      <c r="J333" s="53"/>
      <c r="K333" s="53"/>
      <c r="L333" s="53"/>
      <c r="M333" s="53"/>
      <c r="N333" s="53"/>
      <c r="O333" s="53"/>
      <c r="P333" s="53"/>
      <c r="Q333" s="53"/>
      <c r="R333" s="53"/>
      <c r="S333" s="53"/>
      <c r="T333" s="53"/>
      <c r="U333" s="53"/>
      <c r="V333" s="53"/>
      <c r="W333" s="53"/>
      <c r="X333" s="53"/>
      <c r="Y333" s="53"/>
      <c r="Z333" s="53"/>
    </row>
    <row r="334" spans="1:26" ht="12.75" customHeight="1" x14ac:dyDescent="0.3">
      <c r="A334" s="53"/>
      <c r="B334" s="53"/>
      <c r="C334" s="53"/>
      <c r="D334" s="53"/>
      <c r="E334" s="53"/>
      <c r="F334" s="53"/>
      <c r="G334" s="53"/>
      <c r="H334" s="53"/>
      <c r="I334" s="53"/>
      <c r="J334" s="53"/>
      <c r="K334" s="53"/>
      <c r="L334" s="53"/>
      <c r="M334" s="53"/>
      <c r="N334" s="53"/>
      <c r="O334" s="53"/>
      <c r="P334" s="53"/>
      <c r="Q334" s="53"/>
      <c r="R334" s="53"/>
      <c r="S334" s="53"/>
      <c r="T334" s="53"/>
      <c r="U334" s="53"/>
      <c r="V334" s="53"/>
      <c r="W334" s="53"/>
      <c r="X334" s="53"/>
      <c r="Y334" s="53"/>
      <c r="Z334" s="53"/>
    </row>
    <row r="335" spans="1:26" ht="12.75" customHeight="1" x14ac:dyDescent="0.3">
      <c r="A335" s="53"/>
      <c r="B335" s="53"/>
      <c r="C335" s="53"/>
      <c r="D335" s="53"/>
      <c r="E335" s="53"/>
      <c r="F335" s="53"/>
      <c r="G335" s="53"/>
      <c r="H335" s="53"/>
      <c r="I335" s="53"/>
      <c r="J335" s="53"/>
      <c r="K335" s="53"/>
      <c r="L335" s="53"/>
      <c r="M335" s="53"/>
      <c r="N335" s="53"/>
      <c r="O335" s="53"/>
      <c r="P335" s="53"/>
      <c r="Q335" s="53"/>
      <c r="R335" s="53"/>
      <c r="S335" s="53"/>
      <c r="T335" s="53"/>
      <c r="U335" s="53"/>
      <c r="V335" s="53"/>
      <c r="W335" s="53"/>
      <c r="X335" s="53"/>
      <c r="Y335" s="53"/>
      <c r="Z335" s="53"/>
    </row>
    <row r="336" spans="1:26" ht="12.75" customHeight="1" x14ac:dyDescent="0.3">
      <c r="A336" s="53"/>
      <c r="B336" s="53"/>
      <c r="C336" s="53"/>
      <c r="D336" s="53"/>
      <c r="E336" s="53"/>
      <c r="F336" s="53"/>
      <c r="G336" s="53"/>
      <c r="H336" s="53"/>
      <c r="I336" s="53"/>
      <c r="J336" s="53"/>
      <c r="K336" s="53"/>
      <c r="L336" s="53"/>
      <c r="M336" s="53"/>
      <c r="N336" s="53"/>
      <c r="O336" s="53"/>
      <c r="P336" s="53"/>
      <c r="Q336" s="53"/>
      <c r="R336" s="53"/>
      <c r="S336" s="53"/>
      <c r="T336" s="53"/>
      <c r="U336" s="53"/>
      <c r="V336" s="53"/>
      <c r="W336" s="53"/>
      <c r="X336" s="53"/>
      <c r="Y336" s="53"/>
      <c r="Z336" s="53"/>
    </row>
    <row r="337" spans="1:26" ht="12.75" customHeight="1" x14ac:dyDescent="0.3">
      <c r="A337" s="53"/>
      <c r="B337" s="53"/>
      <c r="C337" s="53"/>
      <c r="D337" s="53"/>
      <c r="E337" s="53"/>
      <c r="F337" s="53"/>
      <c r="G337" s="53"/>
      <c r="H337" s="53"/>
      <c r="I337" s="53"/>
      <c r="J337" s="53"/>
      <c r="K337" s="53"/>
      <c r="L337" s="53"/>
      <c r="M337" s="53"/>
      <c r="N337" s="53"/>
      <c r="O337" s="53"/>
      <c r="P337" s="53"/>
      <c r="Q337" s="53"/>
      <c r="R337" s="53"/>
      <c r="S337" s="53"/>
      <c r="T337" s="53"/>
      <c r="U337" s="53"/>
      <c r="V337" s="53"/>
      <c r="W337" s="53"/>
      <c r="X337" s="53"/>
      <c r="Y337" s="53"/>
      <c r="Z337" s="53"/>
    </row>
    <row r="338" spans="1:26" ht="12.75" customHeight="1" x14ac:dyDescent="0.3">
      <c r="A338" s="53"/>
      <c r="B338" s="53"/>
      <c r="C338" s="53"/>
      <c r="D338" s="53"/>
      <c r="E338" s="53"/>
      <c r="F338" s="53"/>
      <c r="G338" s="53"/>
      <c r="H338" s="53"/>
      <c r="I338" s="53"/>
      <c r="J338" s="53"/>
      <c r="K338" s="53"/>
      <c r="L338" s="53"/>
      <c r="M338" s="53"/>
      <c r="N338" s="53"/>
      <c r="O338" s="53"/>
      <c r="P338" s="53"/>
      <c r="Q338" s="53"/>
      <c r="R338" s="53"/>
      <c r="S338" s="53"/>
      <c r="T338" s="53"/>
      <c r="U338" s="53"/>
      <c r="V338" s="53"/>
      <c r="W338" s="53"/>
      <c r="X338" s="53"/>
      <c r="Y338" s="53"/>
      <c r="Z338" s="53"/>
    </row>
    <row r="339" spans="1:26" ht="12.75" customHeight="1" x14ac:dyDescent="0.3">
      <c r="A339" s="53"/>
      <c r="B339" s="53"/>
      <c r="C339" s="53"/>
      <c r="D339" s="53"/>
      <c r="E339" s="53"/>
      <c r="F339" s="53"/>
      <c r="G339" s="53"/>
      <c r="H339" s="53"/>
      <c r="I339" s="53"/>
      <c r="J339" s="53"/>
      <c r="K339" s="53"/>
      <c r="L339" s="53"/>
      <c r="M339" s="53"/>
      <c r="N339" s="53"/>
      <c r="O339" s="53"/>
      <c r="P339" s="53"/>
      <c r="Q339" s="53"/>
      <c r="R339" s="53"/>
      <c r="S339" s="53"/>
      <c r="T339" s="53"/>
      <c r="U339" s="53"/>
      <c r="V339" s="53"/>
      <c r="W339" s="53"/>
      <c r="X339" s="53"/>
      <c r="Y339" s="53"/>
      <c r="Z339" s="53"/>
    </row>
    <row r="340" spans="1:26" ht="12.75" customHeight="1" x14ac:dyDescent="0.3">
      <c r="A340" s="53"/>
      <c r="B340" s="53"/>
      <c r="C340" s="53"/>
      <c r="D340" s="53"/>
      <c r="E340" s="53"/>
      <c r="F340" s="53"/>
      <c r="G340" s="53"/>
      <c r="H340" s="53"/>
      <c r="I340" s="53"/>
      <c r="J340" s="53"/>
      <c r="K340" s="53"/>
      <c r="L340" s="53"/>
      <c r="M340" s="53"/>
      <c r="N340" s="53"/>
      <c r="O340" s="53"/>
      <c r="P340" s="53"/>
      <c r="Q340" s="53"/>
      <c r="R340" s="53"/>
      <c r="S340" s="53"/>
      <c r="T340" s="53"/>
      <c r="U340" s="53"/>
      <c r="V340" s="53"/>
      <c r="W340" s="53"/>
      <c r="X340" s="53"/>
      <c r="Y340" s="53"/>
      <c r="Z340" s="53"/>
    </row>
    <row r="341" spans="1:26" ht="12.75" customHeight="1" x14ac:dyDescent="0.3">
      <c r="A341" s="53"/>
      <c r="B341" s="53"/>
      <c r="C341" s="53"/>
      <c r="D341" s="53"/>
      <c r="E341" s="53"/>
      <c r="F341" s="53"/>
      <c r="G341" s="53"/>
      <c r="H341" s="53"/>
      <c r="I341" s="53"/>
      <c r="J341" s="53"/>
      <c r="K341" s="53"/>
      <c r="L341" s="53"/>
      <c r="M341" s="53"/>
      <c r="N341" s="53"/>
      <c r="O341" s="53"/>
      <c r="P341" s="53"/>
      <c r="Q341" s="53"/>
      <c r="R341" s="53"/>
      <c r="S341" s="53"/>
      <c r="T341" s="53"/>
      <c r="U341" s="53"/>
      <c r="V341" s="53"/>
      <c r="W341" s="53"/>
      <c r="X341" s="53"/>
      <c r="Y341" s="53"/>
      <c r="Z341" s="53"/>
    </row>
    <row r="342" spans="1:26" ht="12.75" customHeight="1" x14ac:dyDescent="0.3">
      <c r="A342" s="53"/>
      <c r="B342" s="53"/>
      <c r="C342" s="53"/>
      <c r="D342" s="53"/>
      <c r="E342" s="53"/>
      <c r="F342" s="53"/>
      <c r="G342" s="53"/>
      <c r="H342" s="53"/>
      <c r="I342" s="53"/>
      <c r="J342" s="53"/>
      <c r="K342" s="53"/>
      <c r="L342" s="53"/>
      <c r="M342" s="53"/>
      <c r="N342" s="53"/>
      <c r="O342" s="53"/>
      <c r="P342" s="53"/>
      <c r="Q342" s="53"/>
      <c r="R342" s="53"/>
      <c r="S342" s="53"/>
      <c r="T342" s="53"/>
      <c r="U342" s="53"/>
      <c r="V342" s="53"/>
      <c r="W342" s="53"/>
      <c r="X342" s="53"/>
      <c r="Y342" s="53"/>
      <c r="Z342" s="53"/>
    </row>
    <row r="343" spans="1:26" ht="12.75" customHeight="1" x14ac:dyDescent="0.3">
      <c r="A343" s="53"/>
      <c r="B343" s="53"/>
      <c r="C343" s="53"/>
      <c r="D343" s="53"/>
      <c r="E343" s="53"/>
      <c r="F343" s="53"/>
      <c r="G343" s="53"/>
      <c r="H343" s="53"/>
      <c r="I343" s="53"/>
      <c r="J343" s="53"/>
      <c r="K343" s="53"/>
      <c r="L343" s="53"/>
      <c r="M343" s="53"/>
      <c r="N343" s="53"/>
      <c r="O343" s="53"/>
      <c r="P343" s="53"/>
      <c r="Q343" s="53"/>
      <c r="R343" s="53"/>
      <c r="S343" s="53"/>
      <c r="T343" s="53"/>
      <c r="U343" s="53"/>
      <c r="V343" s="53"/>
      <c r="W343" s="53"/>
      <c r="X343" s="53"/>
      <c r="Y343" s="53"/>
      <c r="Z343" s="53"/>
    </row>
    <row r="344" spans="1:26" ht="12.75" customHeight="1" x14ac:dyDescent="0.3">
      <c r="A344" s="53"/>
      <c r="B344" s="53"/>
      <c r="C344" s="53"/>
      <c r="D344" s="53"/>
      <c r="E344" s="53"/>
      <c r="F344" s="53"/>
      <c r="G344" s="53"/>
      <c r="H344" s="53"/>
      <c r="I344" s="53"/>
      <c r="J344" s="53"/>
      <c r="K344" s="53"/>
      <c r="L344" s="53"/>
      <c r="M344" s="53"/>
      <c r="N344" s="53"/>
      <c r="O344" s="53"/>
      <c r="P344" s="53"/>
      <c r="Q344" s="53"/>
      <c r="R344" s="53"/>
      <c r="S344" s="53"/>
      <c r="T344" s="53"/>
      <c r="U344" s="53"/>
      <c r="V344" s="53"/>
      <c r="W344" s="53"/>
      <c r="X344" s="53"/>
      <c r="Y344" s="53"/>
      <c r="Z344" s="53"/>
    </row>
    <row r="345" spans="1:26" ht="12.75" customHeight="1" x14ac:dyDescent="0.3">
      <c r="A345" s="53"/>
      <c r="B345" s="53"/>
      <c r="C345" s="53"/>
      <c r="D345" s="53"/>
      <c r="E345" s="53"/>
      <c r="F345" s="53"/>
      <c r="G345" s="53"/>
      <c r="H345" s="53"/>
      <c r="I345" s="53"/>
      <c r="J345" s="53"/>
      <c r="K345" s="53"/>
      <c r="L345" s="53"/>
      <c r="M345" s="53"/>
      <c r="N345" s="53"/>
      <c r="O345" s="53"/>
      <c r="P345" s="53"/>
      <c r="Q345" s="53"/>
      <c r="R345" s="53"/>
      <c r="S345" s="53"/>
      <c r="T345" s="53"/>
      <c r="U345" s="53"/>
      <c r="V345" s="53"/>
      <c r="W345" s="53"/>
      <c r="X345" s="53"/>
      <c r="Y345" s="53"/>
      <c r="Z345" s="53"/>
    </row>
    <row r="346" spans="1:26" ht="12.75" customHeight="1" x14ac:dyDescent="0.3">
      <c r="A346" s="53"/>
      <c r="B346" s="53"/>
      <c r="C346" s="53"/>
      <c r="D346" s="53"/>
      <c r="E346" s="53"/>
      <c r="F346" s="53"/>
      <c r="G346" s="53"/>
      <c r="H346" s="53"/>
      <c r="I346" s="53"/>
      <c r="J346" s="53"/>
      <c r="K346" s="53"/>
      <c r="L346" s="53"/>
      <c r="M346" s="53"/>
      <c r="N346" s="53"/>
      <c r="O346" s="53"/>
      <c r="P346" s="53"/>
      <c r="Q346" s="53"/>
      <c r="R346" s="53"/>
      <c r="S346" s="53"/>
      <c r="T346" s="53"/>
      <c r="U346" s="53"/>
      <c r="V346" s="53"/>
      <c r="W346" s="53"/>
      <c r="X346" s="53"/>
      <c r="Y346" s="53"/>
      <c r="Z346" s="53"/>
    </row>
    <row r="347" spans="1:26" ht="12.75" customHeight="1" x14ac:dyDescent="0.3">
      <c r="A347" s="53"/>
      <c r="B347" s="53"/>
      <c r="C347" s="53"/>
      <c r="D347" s="53"/>
      <c r="E347" s="53"/>
      <c r="F347" s="53"/>
      <c r="G347" s="53"/>
      <c r="H347" s="53"/>
      <c r="I347" s="53"/>
      <c r="J347" s="53"/>
      <c r="K347" s="53"/>
      <c r="L347" s="53"/>
      <c r="M347" s="53"/>
      <c r="N347" s="53"/>
      <c r="O347" s="53"/>
      <c r="P347" s="53"/>
      <c r="Q347" s="53"/>
      <c r="R347" s="53"/>
      <c r="S347" s="53"/>
      <c r="T347" s="53"/>
      <c r="U347" s="53"/>
      <c r="V347" s="53"/>
      <c r="W347" s="53"/>
      <c r="X347" s="53"/>
      <c r="Y347" s="53"/>
      <c r="Z347" s="53"/>
    </row>
    <row r="348" spans="1:26" ht="12.75" customHeight="1" x14ac:dyDescent="0.3">
      <c r="A348" s="53"/>
      <c r="B348" s="53"/>
      <c r="C348" s="53"/>
      <c r="D348" s="53"/>
      <c r="E348" s="53"/>
      <c r="F348" s="53"/>
      <c r="G348" s="53"/>
      <c r="H348" s="53"/>
      <c r="I348" s="53"/>
      <c r="J348" s="53"/>
      <c r="K348" s="53"/>
      <c r="L348" s="53"/>
      <c r="M348" s="53"/>
      <c r="N348" s="53"/>
      <c r="O348" s="53"/>
      <c r="P348" s="53"/>
      <c r="Q348" s="53"/>
      <c r="R348" s="53"/>
      <c r="S348" s="53"/>
      <c r="T348" s="53"/>
      <c r="U348" s="53"/>
      <c r="V348" s="53"/>
      <c r="W348" s="53"/>
      <c r="X348" s="53"/>
      <c r="Y348" s="53"/>
      <c r="Z348" s="53"/>
    </row>
    <row r="349" spans="1:26" ht="12.75" customHeight="1" x14ac:dyDescent="0.3">
      <c r="A349" s="53"/>
      <c r="B349" s="53"/>
      <c r="C349" s="53"/>
      <c r="D349" s="53"/>
      <c r="E349" s="53"/>
      <c r="F349" s="53"/>
      <c r="G349" s="53"/>
      <c r="H349" s="53"/>
      <c r="I349" s="53"/>
      <c r="J349" s="53"/>
      <c r="K349" s="53"/>
      <c r="L349" s="53"/>
      <c r="M349" s="53"/>
      <c r="N349" s="53"/>
      <c r="O349" s="53"/>
      <c r="P349" s="53"/>
      <c r="Q349" s="53"/>
      <c r="R349" s="53"/>
      <c r="S349" s="53"/>
      <c r="T349" s="53"/>
      <c r="U349" s="53"/>
      <c r="V349" s="53"/>
      <c r="W349" s="53"/>
      <c r="X349" s="53"/>
      <c r="Y349" s="53"/>
      <c r="Z349" s="53"/>
    </row>
    <row r="350" spans="1:26" ht="12.75" customHeight="1" x14ac:dyDescent="0.3">
      <c r="A350" s="53"/>
      <c r="B350" s="53"/>
      <c r="C350" s="53"/>
      <c r="D350" s="53"/>
      <c r="E350" s="53"/>
      <c r="F350" s="53"/>
      <c r="G350" s="53"/>
      <c r="H350" s="53"/>
      <c r="I350" s="53"/>
      <c r="J350" s="53"/>
      <c r="K350" s="53"/>
      <c r="L350" s="53"/>
      <c r="M350" s="53"/>
      <c r="N350" s="53"/>
      <c r="O350" s="53"/>
      <c r="P350" s="53"/>
      <c r="Q350" s="53"/>
      <c r="R350" s="53"/>
      <c r="S350" s="53"/>
      <c r="T350" s="53"/>
      <c r="U350" s="53"/>
      <c r="V350" s="53"/>
      <c r="W350" s="53"/>
      <c r="X350" s="53"/>
      <c r="Y350" s="53"/>
      <c r="Z350" s="53"/>
    </row>
    <row r="351" spans="1:26" ht="12.75" customHeight="1" x14ac:dyDescent="0.3">
      <c r="A351" s="53"/>
      <c r="B351" s="53"/>
      <c r="C351" s="53"/>
      <c r="D351" s="53"/>
      <c r="E351" s="53"/>
      <c r="F351" s="53"/>
      <c r="G351" s="53"/>
      <c r="H351" s="53"/>
      <c r="I351" s="53"/>
      <c r="J351" s="53"/>
      <c r="K351" s="53"/>
      <c r="L351" s="53"/>
      <c r="M351" s="53"/>
      <c r="N351" s="53"/>
      <c r="O351" s="53"/>
      <c r="P351" s="53"/>
      <c r="Q351" s="53"/>
      <c r="R351" s="53"/>
      <c r="S351" s="53"/>
      <c r="T351" s="53"/>
      <c r="U351" s="53"/>
      <c r="V351" s="53"/>
      <c r="W351" s="53"/>
      <c r="X351" s="53"/>
      <c r="Y351" s="53"/>
      <c r="Z351" s="53"/>
    </row>
    <row r="352" spans="1:26" ht="12.75" customHeight="1" x14ac:dyDescent="0.3">
      <c r="A352" s="53"/>
      <c r="B352" s="53"/>
      <c r="C352" s="53"/>
      <c r="D352" s="53"/>
      <c r="E352" s="53"/>
      <c r="F352" s="53"/>
      <c r="G352" s="53"/>
      <c r="H352" s="53"/>
      <c r="I352" s="53"/>
      <c r="J352" s="53"/>
      <c r="K352" s="53"/>
      <c r="L352" s="53"/>
      <c r="M352" s="53"/>
      <c r="N352" s="53"/>
      <c r="O352" s="53"/>
      <c r="P352" s="53"/>
      <c r="Q352" s="53"/>
      <c r="R352" s="53"/>
      <c r="S352" s="53"/>
      <c r="T352" s="53"/>
      <c r="U352" s="53"/>
      <c r="V352" s="53"/>
      <c r="W352" s="53"/>
      <c r="X352" s="53"/>
      <c r="Y352" s="53"/>
      <c r="Z352" s="53"/>
    </row>
    <row r="353" spans="1:26" ht="12.75" customHeight="1" x14ac:dyDescent="0.3">
      <c r="A353" s="53"/>
      <c r="B353" s="53"/>
      <c r="C353" s="53"/>
      <c r="D353" s="53"/>
      <c r="E353" s="53"/>
      <c r="F353" s="53"/>
      <c r="G353" s="53"/>
      <c r="H353" s="53"/>
      <c r="I353" s="53"/>
      <c r="J353" s="53"/>
      <c r="K353" s="53"/>
      <c r="L353" s="53"/>
      <c r="M353" s="53"/>
      <c r="N353" s="53"/>
      <c r="O353" s="53"/>
      <c r="P353" s="53"/>
      <c r="Q353" s="53"/>
      <c r="R353" s="53"/>
      <c r="S353" s="53"/>
      <c r="T353" s="53"/>
      <c r="U353" s="53"/>
      <c r="V353" s="53"/>
      <c r="W353" s="53"/>
      <c r="X353" s="53"/>
      <c r="Y353" s="53"/>
      <c r="Z353" s="53"/>
    </row>
    <row r="354" spans="1:26" ht="12.75" customHeight="1" x14ac:dyDescent="0.3">
      <c r="A354" s="53"/>
      <c r="B354" s="53"/>
      <c r="C354" s="53"/>
      <c r="D354" s="53"/>
      <c r="E354" s="53"/>
      <c r="F354" s="53"/>
      <c r="G354" s="53"/>
      <c r="H354" s="53"/>
      <c r="I354" s="53"/>
      <c r="J354" s="53"/>
      <c r="K354" s="53"/>
      <c r="L354" s="53"/>
      <c r="M354" s="53"/>
      <c r="N354" s="53"/>
      <c r="O354" s="53"/>
      <c r="P354" s="53"/>
      <c r="Q354" s="53"/>
      <c r="R354" s="53"/>
      <c r="S354" s="53"/>
      <c r="T354" s="53"/>
      <c r="U354" s="53"/>
      <c r="V354" s="53"/>
      <c r="W354" s="53"/>
      <c r="X354" s="53"/>
      <c r="Y354" s="53"/>
      <c r="Z354" s="53"/>
    </row>
    <row r="355" spans="1:26" ht="12.75" customHeight="1" x14ac:dyDescent="0.3">
      <c r="A355" s="53"/>
      <c r="B355" s="53"/>
      <c r="C355" s="53"/>
      <c r="D355" s="53"/>
      <c r="E355" s="53"/>
      <c r="F355" s="53"/>
      <c r="G355" s="53"/>
      <c r="H355" s="53"/>
      <c r="I355" s="53"/>
      <c r="J355" s="53"/>
      <c r="K355" s="53"/>
      <c r="L355" s="53"/>
      <c r="M355" s="53"/>
      <c r="N355" s="53"/>
      <c r="O355" s="53"/>
      <c r="P355" s="53"/>
      <c r="Q355" s="53"/>
      <c r="R355" s="53"/>
      <c r="S355" s="53"/>
      <c r="T355" s="53"/>
      <c r="U355" s="53"/>
      <c r="V355" s="53"/>
      <c r="W355" s="53"/>
      <c r="X355" s="53"/>
      <c r="Y355" s="53"/>
      <c r="Z355" s="53"/>
    </row>
    <row r="356" spans="1:26" ht="12.75" customHeight="1" x14ac:dyDescent="0.3">
      <c r="A356" s="53"/>
      <c r="B356" s="53"/>
      <c r="C356" s="53"/>
      <c r="D356" s="53"/>
      <c r="E356" s="53"/>
      <c r="F356" s="53"/>
      <c r="G356" s="53"/>
      <c r="H356" s="53"/>
      <c r="I356" s="53"/>
      <c r="J356" s="53"/>
      <c r="K356" s="53"/>
      <c r="L356" s="53"/>
      <c r="M356" s="53"/>
      <c r="N356" s="53"/>
      <c r="O356" s="53"/>
      <c r="P356" s="53"/>
      <c r="Q356" s="53"/>
      <c r="R356" s="53"/>
      <c r="S356" s="53"/>
      <c r="T356" s="53"/>
      <c r="U356" s="53"/>
      <c r="V356" s="53"/>
      <c r="W356" s="53"/>
      <c r="X356" s="53"/>
      <c r="Y356" s="53"/>
      <c r="Z356" s="53"/>
    </row>
    <row r="357" spans="1:26" ht="12.75" customHeight="1" x14ac:dyDescent="0.3">
      <c r="A357" s="53"/>
      <c r="B357" s="53"/>
      <c r="C357" s="53"/>
      <c r="D357" s="53"/>
      <c r="E357" s="53"/>
      <c r="F357" s="53"/>
      <c r="G357" s="53"/>
      <c r="H357" s="53"/>
      <c r="I357" s="53"/>
      <c r="J357" s="53"/>
      <c r="K357" s="53"/>
      <c r="L357" s="53"/>
      <c r="M357" s="53"/>
      <c r="N357" s="53"/>
      <c r="O357" s="53"/>
      <c r="P357" s="53"/>
      <c r="Q357" s="53"/>
      <c r="R357" s="53"/>
      <c r="S357" s="53"/>
      <c r="T357" s="53"/>
      <c r="U357" s="53"/>
      <c r="V357" s="53"/>
      <c r="W357" s="53"/>
      <c r="X357" s="53"/>
      <c r="Y357" s="53"/>
      <c r="Z357" s="53"/>
    </row>
    <row r="358" spans="1:26" ht="12.75" customHeight="1" x14ac:dyDescent="0.3">
      <c r="A358" s="53"/>
      <c r="B358" s="53"/>
      <c r="C358" s="53"/>
      <c r="D358" s="53"/>
      <c r="E358" s="53"/>
      <c r="F358" s="53"/>
      <c r="G358" s="53"/>
      <c r="H358" s="53"/>
      <c r="I358" s="53"/>
      <c r="J358" s="53"/>
      <c r="K358" s="53"/>
      <c r="L358" s="53"/>
      <c r="M358" s="53"/>
      <c r="N358" s="53"/>
      <c r="O358" s="53"/>
      <c r="P358" s="53"/>
      <c r="Q358" s="53"/>
      <c r="R358" s="53"/>
      <c r="S358" s="53"/>
      <c r="T358" s="53"/>
      <c r="U358" s="53"/>
      <c r="V358" s="53"/>
      <c r="W358" s="53"/>
      <c r="X358" s="53"/>
      <c r="Y358" s="53"/>
      <c r="Z358" s="53"/>
    </row>
    <row r="359" spans="1:26" ht="12.75" customHeight="1" x14ac:dyDescent="0.3">
      <c r="A359" s="53"/>
      <c r="B359" s="53"/>
      <c r="C359" s="53"/>
      <c r="D359" s="53"/>
      <c r="E359" s="53"/>
      <c r="F359" s="53"/>
      <c r="G359" s="53"/>
      <c r="H359" s="53"/>
      <c r="I359" s="53"/>
      <c r="J359" s="53"/>
      <c r="K359" s="53"/>
      <c r="L359" s="53"/>
      <c r="M359" s="53"/>
      <c r="N359" s="53"/>
      <c r="O359" s="53"/>
      <c r="P359" s="53"/>
      <c r="Q359" s="53"/>
      <c r="R359" s="53"/>
      <c r="S359" s="53"/>
      <c r="T359" s="53"/>
      <c r="U359" s="53"/>
      <c r="V359" s="53"/>
      <c r="W359" s="53"/>
      <c r="X359" s="53"/>
      <c r="Y359" s="53"/>
      <c r="Z359" s="53"/>
    </row>
    <row r="360" spans="1:26" ht="12.75" customHeight="1" x14ac:dyDescent="0.3">
      <c r="A360" s="53"/>
      <c r="B360" s="53"/>
      <c r="C360" s="53"/>
      <c r="D360" s="53"/>
      <c r="E360" s="53"/>
      <c r="F360" s="53"/>
      <c r="G360" s="53"/>
      <c r="H360" s="53"/>
      <c r="I360" s="53"/>
      <c r="J360" s="53"/>
      <c r="K360" s="53"/>
      <c r="L360" s="53"/>
      <c r="M360" s="53"/>
      <c r="N360" s="53"/>
      <c r="O360" s="53"/>
      <c r="P360" s="53"/>
      <c r="Q360" s="53"/>
      <c r="R360" s="53"/>
      <c r="S360" s="53"/>
      <c r="T360" s="53"/>
      <c r="U360" s="53"/>
      <c r="V360" s="53"/>
      <c r="W360" s="53"/>
      <c r="X360" s="53"/>
      <c r="Y360" s="53"/>
      <c r="Z360" s="53"/>
    </row>
    <row r="361" spans="1:26" ht="12.75" customHeight="1" x14ac:dyDescent="0.3">
      <c r="A361" s="53"/>
      <c r="B361" s="53"/>
      <c r="C361" s="53"/>
      <c r="D361" s="53"/>
      <c r="E361" s="53"/>
      <c r="F361" s="53"/>
      <c r="G361" s="53"/>
      <c r="H361" s="53"/>
      <c r="I361" s="53"/>
      <c r="J361" s="53"/>
      <c r="K361" s="53"/>
      <c r="L361" s="53"/>
      <c r="M361" s="53"/>
      <c r="N361" s="53"/>
      <c r="O361" s="53"/>
      <c r="P361" s="53"/>
      <c r="Q361" s="53"/>
      <c r="R361" s="53"/>
      <c r="S361" s="53"/>
      <c r="T361" s="53"/>
      <c r="U361" s="53"/>
      <c r="V361" s="53"/>
      <c r="W361" s="53"/>
      <c r="X361" s="53"/>
      <c r="Y361" s="53"/>
      <c r="Z361" s="53"/>
    </row>
    <row r="362" spans="1:26" ht="12.75" customHeight="1" x14ac:dyDescent="0.3">
      <c r="A362" s="53"/>
      <c r="B362" s="53"/>
      <c r="C362" s="53"/>
      <c r="D362" s="53"/>
      <c r="E362" s="53"/>
      <c r="F362" s="53"/>
      <c r="G362" s="53"/>
      <c r="H362" s="53"/>
      <c r="I362" s="53"/>
      <c r="J362" s="53"/>
      <c r="K362" s="53"/>
      <c r="L362" s="53"/>
      <c r="M362" s="53"/>
      <c r="N362" s="53"/>
      <c r="O362" s="53"/>
      <c r="P362" s="53"/>
      <c r="Q362" s="53"/>
      <c r="R362" s="53"/>
      <c r="S362" s="53"/>
      <c r="T362" s="53"/>
      <c r="U362" s="53"/>
      <c r="V362" s="53"/>
      <c r="W362" s="53"/>
      <c r="X362" s="53"/>
      <c r="Y362" s="53"/>
      <c r="Z362" s="53"/>
    </row>
    <row r="363" spans="1:26" ht="12.75" customHeight="1" x14ac:dyDescent="0.3">
      <c r="A363" s="53"/>
      <c r="B363" s="53"/>
      <c r="C363" s="53"/>
      <c r="D363" s="53"/>
      <c r="E363" s="53"/>
      <c r="F363" s="53"/>
      <c r="G363" s="53"/>
      <c r="H363" s="53"/>
      <c r="I363" s="53"/>
      <c r="J363" s="53"/>
      <c r="K363" s="53"/>
      <c r="L363" s="53"/>
      <c r="M363" s="53"/>
      <c r="N363" s="53"/>
      <c r="O363" s="53"/>
      <c r="P363" s="53"/>
      <c r="Q363" s="53"/>
      <c r="R363" s="53"/>
      <c r="S363" s="53"/>
      <c r="T363" s="53"/>
      <c r="U363" s="53"/>
      <c r="V363" s="53"/>
      <c r="W363" s="53"/>
      <c r="X363" s="53"/>
      <c r="Y363" s="53"/>
      <c r="Z363" s="53"/>
    </row>
    <row r="364" spans="1:26" ht="12.75" customHeight="1" x14ac:dyDescent="0.3">
      <c r="A364" s="53"/>
      <c r="B364" s="53"/>
      <c r="C364" s="53"/>
      <c r="D364" s="53"/>
      <c r="E364" s="53"/>
      <c r="F364" s="53"/>
      <c r="G364" s="53"/>
      <c r="H364" s="53"/>
      <c r="I364" s="53"/>
      <c r="J364" s="53"/>
      <c r="K364" s="53"/>
      <c r="L364" s="53"/>
      <c r="M364" s="53"/>
      <c r="N364" s="53"/>
      <c r="O364" s="53"/>
      <c r="P364" s="53"/>
      <c r="Q364" s="53"/>
      <c r="R364" s="53"/>
      <c r="S364" s="53"/>
      <c r="T364" s="53"/>
      <c r="U364" s="53"/>
      <c r="V364" s="53"/>
      <c r="W364" s="53"/>
      <c r="X364" s="53"/>
      <c r="Y364" s="53"/>
      <c r="Z364" s="53"/>
    </row>
    <row r="365" spans="1:26" ht="12.75" customHeight="1" x14ac:dyDescent="0.3">
      <c r="A365" s="53"/>
      <c r="B365" s="53"/>
      <c r="C365" s="53"/>
      <c r="D365" s="53"/>
      <c r="E365" s="53"/>
      <c r="F365" s="53"/>
      <c r="G365" s="53"/>
      <c r="H365" s="53"/>
      <c r="I365" s="53"/>
      <c r="J365" s="53"/>
      <c r="K365" s="53"/>
      <c r="L365" s="53"/>
      <c r="M365" s="53"/>
      <c r="N365" s="53"/>
      <c r="O365" s="53"/>
      <c r="P365" s="53"/>
      <c r="Q365" s="53"/>
      <c r="R365" s="53"/>
      <c r="S365" s="53"/>
      <c r="T365" s="53"/>
      <c r="U365" s="53"/>
      <c r="V365" s="53"/>
      <c r="W365" s="53"/>
      <c r="X365" s="53"/>
      <c r="Y365" s="53"/>
      <c r="Z365" s="53"/>
    </row>
    <row r="366" spans="1:26" ht="12.75" customHeight="1" x14ac:dyDescent="0.3">
      <c r="A366" s="53"/>
      <c r="B366" s="53"/>
      <c r="C366" s="53"/>
      <c r="D366" s="53"/>
      <c r="E366" s="53"/>
      <c r="F366" s="53"/>
      <c r="G366" s="53"/>
      <c r="H366" s="53"/>
      <c r="I366" s="53"/>
      <c r="J366" s="53"/>
      <c r="K366" s="53"/>
      <c r="L366" s="53"/>
      <c r="M366" s="53"/>
      <c r="N366" s="53"/>
      <c r="O366" s="53"/>
      <c r="P366" s="53"/>
      <c r="Q366" s="53"/>
      <c r="R366" s="53"/>
      <c r="S366" s="53"/>
      <c r="T366" s="53"/>
      <c r="U366" s="53"/>
      <c r="V366" s="53"/>
      <c r="W366" s="53"/>
      <c r="X366" s="53"/>
      <c r="Y366" s="53"/>
      <c r="Z366" s="53"/>
    </row>
    <row r="367" spans="1:26" ht="12.75" customHeight="1" x14ac:dyDescent="0.3">
      <c r="A367" s="53"/>
      <c r="B367" s="53"/>
      <c r="C367" s="53"/>
      <c r="D367" s="53"/>
      <c r="E367" s="53"/>
      <c r="F367" s="53"/>
      <c r="G367" s="53"/>
      <c r="H367" s="53"/>
      <c r="I367" s="53"/>
      <c r="J367" s="53"/>
      <c r="K367" s="53"/>
      <c r="L367" s="53"/>
      <c r="M367" s="53"/>
      <c r="N367" s="53"/>
      <c r="O367" s="53"/>
      <c r="P367" s="53"/>
      <c r="Q367" s="53"/>
      <c r="R367" s="53"/>
      <c r="S367" s="53"/>
      <c r="T367" s="53"/>
      <c r="U367" s="53"/>
      <c r="V367" s="53"/>
      <c r="W367" s="53"/>
      <c r="X367" s="53"/>
      <c r="Y367" s="53"/>
      <c r="Z367" s="53"/>
    </row>
    <row r="368" spans="1:26" ht="12.75" customHeight="1" x14ac:dyDescent="0.3">
      <c r="A368" s="53"/>
      <c r="B368" s="53"/>
      <c r="C368" s="53"/>
      <c r="D368" s="53"/>
      <c r="E368" s="53"/>
      <c r="F368" s="53"/>
      <c r="G368" s="53"/>
      <c r="H368" s="53"/>
      <c r="I368" s="53"/>
      <c r="J368" s="53"/>
      <c r="K368" s="53"/>
      <c r="L368" s="53"/>
      <c r="M368" s="53"/>
      <c r="N368" s="53"/>
      <c r="O368" s="53"/>
      <c r="P368" s="53"/>
      <c r="Q368" s="53"/>
      <c r="R368" s="53"/>
      <c r="S368" s="53"/>
      <c r="T368" s="53"/>
      <c r="U368" s="53"/>
      <c r="V368" s="53"/>
      <c r="W368" s="53"/>
      <c r="X368" s="53"/>
      <c r="Y368" s="53"/>
      <c r="Z368" s="53"/>
    </row>
    <row r="369" spans="1:26" ht="12.75" customHeight="1" x14ac:dyDescent="0.3">
      <c r="A369" s="53"/>
      <c r="B369" s="53"/>
      <c r="C369" s="53"/>
      <c r="D369" s="53"/>
      <c r="E369" s="53"/>
      <c r="F369" s="53"/>
      <c r="G369" s="53"/>
      <c r="H369" s="53"/>
      <c r="I369" s="53"/>
      <c r="J369" s="53"/>
      <c r="K369" s="53"/>
      <c r="L369" s="53"/>
      <c r="M369" s="53"/>
      <c r="N369" s="53"/>
      <c r="O369" s="53"/>
      <c r="P369" s="53"/>
      <c r="Q369" s="53"/>
      <c r="R369" s="53"/>
      <c r="S369" s="53"/>
      <c r="T369" s="53"/>
      <c r="U369" s="53"/>
      <c r="V369" s="53"/>
      <c r="W369" s="53"/>
      <c r="X369" s="53"/>
      <c r="Y369" s="53"/>
      <c r="Z369" s="53"/>
    </row>
    <row r="370" spans="1:26" ht="12.75" customHeight="1" x14ac:dyDescent="0.3">
      <c r="A370" s="53"/>
      <c r="B370" s="53"/>
      <c r="C370" s="53"/>
      <c r="D370" s="53"/>
      <c r="E370" s="53"/>
      <c r="F370" s="53"/>
      <c r="G370" s="53"/>
      <c r="H370" s="53"/>
      <c r="I370" s="53"/>
      <c r="J370" s="53"/>
      <c r="K370" s="53"/>
      <c r="L370" s="53"/>
      <c r="M370" s="53"/>
      <c r="N370" s="53"/>
      <c r="O370" s="53"/>
      <c r="P370" s="53"/>
      <c r="Q370" s="53"/>
      <c r="R370" s="53"/>
      <c r="S370" s="53"/>
      <c r="T370" s="53"/>
      <c r="U370" s="53"/>
      <c r="V370" s="53"/>
      <c r="W370" s="53"/>
      <c r="X370" s="53"/>
      <c r="Y370" s="53"/>
      <c r="Z370" s="53"/>
    </row>
    <row r="371" spans="1:26" ht="12.75" customHeight="1" x14ac:dyDescent="0.3">
      <c r="A371" s="53"/>
      <c r="B371" s="53"/>
      <c r="C371" s="53"/>
      <c r="D371" s="53"/>
      <c r="E371" s="53"/>
      <c r="F371" s="53"/>
      <c r="G371" s="53"/>
      <c r="H371" s="53"/>
      <c r="I371" s="53"/>
      <c r="J371" s="53"/>
      <c r="K371" s="53"/>
      <c r="L371" s="53"/>
      <c r="M371" s="53"/>
      <c r="N371" s="53"/>
      <c r="O371" s="53"/>
      <c r="P371" s="53"/>
      <c r="Q371" s="53"/>
      <c r="R371" s="53"/>
      <c r="S371" s="53"/>
      <c r="T371" s="53"/>
      <c r="U371" s="53"/>
      <c r="V371" s="53"/>
      <c r="W371" s="53"/>
      <c r="X371" s="53"/>
      <c r="Y371" s="53"/>
      <c r="Z371" s="53"/>
    </row>
    <row r="372" spans="1:26" ht="12.75" customHeight="1" x14ac:dyDescent="0.3">
      <c r="A372" s="53"/>
      <c r="B372" s="53"/>
      <c r="C372" s="53"/>
      <c r="D372" s="53"/>
      <c r="E372" s="53"/>
      <c r="F372" s="53"/>
      <c r="G372" s="53"/>
      <c r="H372" s="53"/>
      <c r="I372" s="53"/>
      <c r="J372" s="53"/>
      <c r="K372" s="53"/>
      <c r="L372" s="53"/>
      <c r="M372" s="53"/>
      <c r="N372" s="53"/>
      <c r="O372" s="53"/>
      <c r="P372" s="53"/>
      <c r="Q372" s="53"/>
      <c r="R372" s="53"/>
      <c r="S372" s="53"/>
      <c r="T372" s="53"/>
      <c r="U372" s="53"/>
      <c r="V372" s="53"/>
      <c r="W372" s="53"/>
      <c r="X372" s="53"/>
      <c r="Y372" s="53"/>
      <c r="Z372" s="53"/>
    </row>
    <row r="373" spans="1:26" ht="12.75" customHeight="1" x14ac:dyDescent="0.3">
      <c r="A373" s="53"/>
      <c r="B373" s="53"/>
      <c r="C373" s="53"/>
      <c r="D373" s="53"/>
      <c r="E373" s="53"/>
      <c r="F373" s="53"/>
      <c r="G373" s="53"/>
      <c r="H373" s="53"/>
      <c r="I373" s="53"/>
      <c r="J373" s="53"/>
      <c r="K373" s="53"/>
      <c r="L373" s="53"/>
      <c r="M373" s="53"/>
      <c r="N373" s="53"/>
      <c r="O373" s="53"/>
      <c r="P373" s="53"/>
      <c r="Q373" s="53"/>
      <c r="R373" s="53"/>
      <c r="S373" s="53"/>
      <c r="T373" s="53"/>
      <c r="U373" s="53"/>
      <c r="V373" s="53"/>
      <c r="W373" s="53"/>
      <c r="X373" s="53"/>
      <c r="Y373" s="53"/>
      <c r="Z373" s="53"/>
    </row>
    <row r="374" spans="1:26" ht="12.75" customHeight="1" x14ac:dyDescent="0.3">
      <c r="A374" s="53"/>
      <c r="B374" s="53"/>
      <c r="C374" s="53"/>
      <c r="D374" s="53"/>
      <c r="E374" s="53"/>
      <c r="F374" s="53"/>
      <c r="G374" s="53"/>
      <c r="H374" s="53"/>
      <c r="I374" s="53"/>
      <c r="J374" s="53"/>
      <c r="K374" s="53"/>
      <c r="L374" s="53"/>
      <c r="M374" s="53"/>
      <c r="N374" s="53"/>
      <c r="O374" s="53"/>
      <c r="P374" s="53"/>
      <c r="Q374" s="53"/>
      <c r="R374" s="53"/>
      <c r="S374" s="53"/>
      <c r="T374" s="53"/>
      <c r="U374" s="53"/>
      <c r="V374" s="53"/>
      <c r="W374" s="53"/>
      <c r="X374" s="53"/>
      <c r="Y374" s="53"/>
      <c r="Z374" s="53"/>
    </row>
    <row r="375" spans="1:26" ht="12.75" customHeight="1" x14ac:dyDescent="0.3">
      <c r="A375" s="53"/>
      <c r="B375" s="53"/>
      <c r="C375" s="53"/>
      <c r="D375" s="53"/>
      <c r="E375" s="53"/>
      <c r="F375" s="53"/>
      <c r="G375" s="53"/>
      <c r="H375" s="53"/>
      <c r="I375" s="53"/>
      <c r="J375" s="53"/>
      <c r="K375" s="53"/>
      <c r="L375" s="53"/>
      <c r="M375" s="53"/>
      <c r="N375" s="53"/>
      <c r="O375" s="53"/>
      <c r="P375" s="53"/>
      <c r="Q375" s="53"/>
      <c r="R375" s="53"/>
      <c r="S375" s="53"/>
      <c r="T375" s="53"/>
      <c r="U375" s="53"/>
      <c r="V375" s="53"/>
      <c r="W375" s="53"/>
      <c r="X375" s="53"/>
      <c r="Y375" s="53"/>
      <c r="Z375" s="53"/>
    </row>
    <row r="376" spans="1:26" ht="12.75" customHeight="1" x14ac:dyDescent="0.3">
      <c r="A376" s="53"/>
      <c r="B376" s="53"/>
      <c r="C376" s="53"/>
      <c r="D376" s="53"/>
      <c r="E376" s="53"/>
      <c r="F376" s="53"/>
      <c r="G376" s="53"/>
      <c r="H376" s="53"/>
      <c r="I376" s="53"/>
      <c r="J376" s="53"/>
      <c r="K376" s="53"/>
      <c r="L376" s="53"/>
      <c r="M376" s="53"/>
      <c r="N376" s="53"/>
      <c r="O376" s="53"/>
      <c r="P376" s="53"/>
      <c r="Q376" s="53"/>
      <c r="R376" s="53"/>
      <c r="S376" s="53"/>
      <c r="T376" s="53"/>
      <c r="U376" s="53"/>
      <c r="V376" s="53"/>
      <c r="W376" s="53"/>
      <c r="X376" s="53"/>
      <c r="Y376" s="53"/>
      <c r="Z376" s="53"/>
    </row>
    <row r="377" spans="1:26" ht="12.75" customHeight="1" x14ac:dyDescent="0.3">
      <c r="A377" s="53"/>
      <c r="B377" s="53"/>
      <c r="C377" s="53"/>
      <c r="D377" s="53"/>
      <c r="E377" s="53"/>
      <c r="F377" s="53"/>
      <c r="G377" s="53"/>
      <c r="H377" s="53"/>
      <c r="I377" s="53"/>
      <c r="J377" s="53"/>
      <c r="K377" s="53"/>
      <c r="L377" s="53"/>
      <c r="M377" s="53"/>
      <c r="N377" s="53"/>
      <c r="O377" s="53"/>
      <c r="P377" s="53"/>
      <c r="Q377" s="53"/>
      <c r="R377" s="53"/>
      <c r="S377" s="53"/>
      <c r="T377" s="53"/>
      <c r="U377" s="53"/>
      <c r="V377" s="53"/>
      <c r="W377" s="53"/>
      <c r="X377" s="53"/>
      <c r="Y377" s="53"/>
      <c r="Z377" s="53"/>
    </row>
    <row r="378" spans="1:26" ht="12.75" customHeight="1" x14ac:dyDescent="0.3">
      <c r="A378" s="53"/>
      <c r="B378" s="53"/>
      <c r="C378" s="53"/>
      <c r="D378" s="53"/>
      <c r="E378" s="53"/>
      <c r="F378" s="53"/>
      <c r="G378" s="53"/>
      <c r="H378" s="53"/>
      <c r="I378" s="53"/>
      <c r="J378" s="53"/>
      <c r="K378" s="53"/>
      <c r="L378" s="53"/>
      <c r="M378" s="53"/>
      <c r="N378" s="53"/>
      <c r="O378" s="53"/>
      <c r="P378" s="53"/>
      <c r="Q378" s="53"/>
      <c r="R378" s="53"/>
      <c r="S378" s="53"/>
      <c r="T378" s="53"/>
      <c r="U378" s="53"/>
      <c r="V378" s="53"/>
      <c r="W378" s="53"/>
      <c r="X378" s="53"/>
      <c r="Y378" s="53"/>
      <c r="Z378" s="53"/>
    </row>
    <row r="379" spans="1:26" ht="12.75" customHeight="1" x14ac:dyDescent="0.3">
      <c r="A379" s="53"/>
      <c r="B379" s="53"/>
      <c r="C379" s="53"/>
      <c r="D379" s="53"/>
      <c r="E379" s="53"/>
      <c r="F379" s="53"/>
      <c r="G379" s="53"/>
      <c r="H379" s="53"/>
      <c r="I379" s="53"/>
      <c r="J379" s="53"/>
      <c r="K379" s="53"/>
      <c r="L379" s="53"/>
      <c r="M379" s="53"/>
      <c r="N379" s="53"/>
      <c r="O379" s="53"/>
      <c r="P379" s="53"/>
      <c r="Q379" s="53"/>
      <c r="R379" s="53"/>
      <c r="S379" s="53"/>
      <c r="T379" s="53"/>
      <c r="U379" s="53"/>
      <c r="V379" s="53"/>
      <c r="W379" s="53"/>
      <c r="X379" s="53"/>
      <c r="Y379" s="53"/>
      <c r="Z379" s="53"/>
    </row>
    <row r="380" spans="1:26" ht="12.75" customHeight="1" x14ac:dyDescent="0.3">
      <c r="A380" s="53"/>
      <c r="B380" s="53"/>
      <c r="C380" s="53"/>
      <c r="D380" s="53"/>
      <c r="E380" s="53"/>
      <c r="F380" s="53"/>
      <c r="G380" s="53"/>
      <c r="H380" s="53"/>
      <c r="I380" s="53"/>
      <c r="J380" s="53"/>
      <c r="K380" s="53"/>
      <c r="L380" s="53"/>
      <c r="M380" s="53"/>
      <c r="N380" s="53"/>
      <c r="O380" s="53"/>
      <c r="P380" s="53"/>
      <c r="Q380" s="53"/>
      <c r="R380" s="53"/>
      <c r="S380" s="53"/>
      <c r="T380" s="53"/>
      <c r="U380" s="53"/>
      <c r="V380" s="53"/>
      <c r="W380" s="53"/>
      <c r="X380" s="53"/>
      <c r="Y380" s="53"/>
      <c r="Z380" s="53"/>
    </row>
    <row r="381" spans="1:26" ht="12.75" customHeight="1" x14ac:dyDescent="0.3">
      <c r="A381" s="53"/>
      <c r="B381" s="53"/>
      <c r="C381" s="53"/>
      <c r="D381" s="53"/>
      <c r="E381" s="53"/>
      <c r="F381" s="53"/>
      <c r="G381" s="53"/>
      <c r="H381" s="53"/>
      <c r="I381" s="53"/>
      <c r="J381" s="53"/>
      <c r="K381" s="53"/>
      <c r="L381" s="53"/>
      <c r="M381" s="53"/>
      <c r="N381" s="53"/>
      <c r="O381" s="53"/>
      <c r="P381" s="53"/>
      <c r="Q381" s="53"/>
      <c r="R381" s="53"/>
      <c r="S381" s="53"/>
      <c r="T381" s="53"/>
      <c r="U381" s="53"/>
      <c r="V381" s="53"/>
      <c r="W381" s="53"/>
      <c r="X381" s="53"/>
      <c r="Y381" s="53"/>
      <c r="Z381" s="53"/>
    </row>
    <row r="382" spans="1:26" ht="12.75" customHeight="1" x14ac:dyDescent="0.3">
      <c r="A382" s="53"/>
      <c r="B382" s="53"/>
      <c r="C382" s="53"/>
      <c r="D382" s="53"/>
      <c r="E382" s="53"/>
      <c r="F382" s="53"/>
      <c r="G382" s="53"/>
      <c r="H382" s="53"/>
      <c r="I382" s="53"/>
      <c r="J382" s="53"/>
      <c r="K382" s="53"/>
      <c r="L382" s="53"/>
      <c r="M382" s="53"/>
      <c r="N382" s="53"/>
      <c r="O382" s="53"/>
      <c r="P382" s="53"/>
      <c r="Q382" s="53"/>
      <c r="R382" s="53"/>
      <c r="S382" s="53"/>
      <c r="T382" s="53"/>
      <c r="U382" s="53"/>
      <c r="V382" s="53"/>
      <c r="W382" s="53"/>
      <c r="X382" s="53"/>
      <c r="Y382" s="53"/>
      <c r="Z382" s="53"/>
    </row>
    <row r="383" spans="1:26" ht="12.75" customHeight="1" x14ac:dyDescent="0.3">
      <c r="A383" s="53"/>
      <c r="B383" s="53"/>
      <c r="C383" s="53"/>
      <c r="D383" s="53"/>
      <c r="E383" s="53"/>
      <c r="F383" s="53"/>
      <c r="G383" s="53"/>
      <c r="H383" s="53"/>
      <c r="I383" s="53"/>
      <c r="J383" s="53"/>
      <c r="K383" s="53"/>
      <c r="L383" s="53"/>
      <c r="M383" s="53"/>
      <c r="N383" s="53"/>
      <c r="O383" s="53"/>
      <c r="P383" s="53"/>
      <c r="Q383" s="53"/>
      <c r="R383" s="53"/>
      <c r="S383" s="53"/>
      <c r="T383" s="53"/>
      <c r="U383" s="53"/>
      <c r="V383" s="53"/>
      <c r="W383" s="53"/>
      <c r="X383" s="53"/>
      <c r="Y383" s="53"/>
      <c r="Z383" s="53"/>
    </row>
    <row r="384" spans="1:26" ht="12.75" customHeight="1" x14ac:dyDescent="0.3">
      <c r="A384" s="53"/>
      <c r="B384" s="53"/>
      <c r="C384" s="53"/>
      <c r="D384" s="53"/>
      <c r="E384" s="53"/>
      <c r="F384" s="53"/>
      <c r="G384" s="53"/>
      <c r="H384" s="53"/>
      <c r="I384" s="53"/>
      <c r="J384" s="53"/>
      <c r="K384" s="53"/>
      <c r="L384" s="53"/>
      <c r="M384" s="53"/>
      <c r="N384" s="53"/>
      <c r="O384" s="53"/>
      <c r="P384" s="53"/>
      <c r="Q384" s="53"/>
      <c r="R384" s="53"/>
      <c r="S384" s="53"/>
      <c r="T384" s="53"/>
      <c r="U384" s="53"/>
      <c r="V384" s="53"/>
      <c r="W384" s="53"/>
      <c r="X384" s="53"/>
      <c r="Y384" s="53"/>
      <c r="Z384" s="53"/>
    </row>
    <row r="385" spans="1:26" ht="12.75" customHeight="1" x14ac:dyDescent="0.3">
      <c r="A385" s="53"/>
      <c r="B385" s="53"/>
      <c r="C385" s="53"/>
      <c r="D385" s="53"/>
      <c r="E385" s="53"/>
      <c r="F385" s="53"/>
      <c r="G385" s="53"/>
      <c r="H385" s="53"/>
      <c r="I385" s="53"/>
      <c r="J385" s="53"/>
      <c r="K385" s="53"/>
      <c r="L385" s="53"/>
      <c r="M385" s="53"/>
      <c r="N385" s="53"/>
      <c r="O385" s="53"/>
      <c r="P385" s="53"/>
      <c r="Q385" s="53"/>
      <c r="R385" s="53"/>
      <c r="S385" s="53"/>
      <c r="T385" s="53"/>
      <c r="U385" s="53"/>
      <c r="V385" s="53"/>
      <c r="W385" s="53"/>
      <c r="X385" s="53"/>
      <c r="Y385" s="53"/>
      <c r="Z385" s="53"/>
    </row>
    <row r="386" spans="1:26" ht="12.75" customHeight="1" x14ac:dyDescent="0.3">
      <c r="A386" s="53"/>
      <c r="B386" s="53"/>
      <c r="C386" s="53"/>
      <c r="D386" s="53"/>
      <c r="E386" s="53"/>
      <c r="F386" s="53"/>
      <c r="G386" s="53"/>
      <c r="H386" s="53"/>
      <c r="I386" s="53"/>
      <c r="J386" s="53"/>
      <c r="K386" s="53"/>
      <c r="L386" s="53"/>
      <c r="M386" s="53"/>
      <c r="N386" s="53"/>
      <c r="O386" s="53"/>
      <c r="P386" s="53"/>
      <c r="Q386" s="53"/>
      <c r="R386" s="53"/>
      <c r="S386" s="53"/>
      <c r="T386" s="53"/>
      <c r="U386" s="53"/>
      <c r="V386" s="53"/>
      <c r="W386" s="53"/>
      <c r="X386" s="53"/>
      <c r="Y386" s="53"/>
      <c r="Z386" s="53"/>
    </row>
    <row r="387" spans="1:26" ht="12.75" customHeight="1" x14ac:dyDescent="0.3">
      <c r="A387" s="53"/>
      <c r="B387" s="53"/>
      <c r="C387" s="53"/>
      <c r="D387" s="53"/>
      <c r="E387" s="53"/>
      <c r="F387" s="53"/>
      <c r="G387" s="53"/>
      <c r="H387" s="53"/>
      <c r="I387" s="53"/>
      <c r="J387" s="53"/>
      <c r="K387" s="53"/>
      <c r="L387" s="53"/>
      <c r="M387" s="53"/>
      <c r="N387" s="53"/>
      <c r="O387" s="53"/>
      <c r="P387" s="53"/>
      <c r="Q387" s="53"/>
      <c r="R387" s="53"/>
      <c r="S387" s="53"/>
      <c r="T387" s="53"/>
      <c r="U387" s="53"/>
      <c r="V387" s="53"/>
      <c r="W387" s="53"/>
      <c r="X387" s="53"/>
      <c r="Y387" s="53"/>
      <c r="Z387" s="53"/>
    </row>
    <row r="388" spans="1:26" ht="12.75" customHeight="1" x14ac:dyDescent="0.3">
      <c r="A388" s="53"/>
      <c r="B388" s="53"/>
      <c r="C388" s="53"/>
      <c r="D388" s="53"/>
      <c r="E388" s="53"/>
      <c r="F388" s="53"/>
      <c r="G388" s="53"/>
      <c r="H388" s="53"/>
      <c r="I388" s="53"/>
      <c r="J388" s="53"/>
      <c r="K388" s="53"/>
      <c r="L388" s="53"/>
      <c r="M388" s="53"/>
      <c r="N388" s="53"/>
      <c r="O388" s="53"/>
      <c r="P388" s="53"/>
      <c r="Q388" s="53"/>
      <c r="R388" s="53"/>
      <c r="S388" s="53"/>
      <c r="T388" s="53"/>
      <c r="U388" s="53"/>
      <c r="V388" s="53"/>
      <c r="W388" s="53"/>
      <c r="X388" s="53"/>
      <c r="Y388" s="53"/>
      <c r="Z388" s="53"/>
    </row>
    <row r="389" spans="1:26" ht="12.75" customHeight="1" x14ac:dyDescent="0.3">
      <c r="A389" s="53"/>
      <c r="B389" s="53"/>
      <c r="C389" s="53"/>
      <c r="D389" s="53"/>
      <c r="E389" s="53"/>
      <c r="F389" s="53"/>
      <c r="G389" s="53"/>
      <c r="H389" s="53"/>
      <c r="I389" s="53"/>
      <c r="J389" s="53"/>
      <c r="K389" s="53"/>
      <c r="L389" s="53"/>
      <c r="M389" s="53"/>
      <c r="N389" s="53"/>
      <c r="O389" s="53"/>
      <c r="P389" s="53"/>
      <c r="Q389" s="53"/>
      <c r="R389" s="53"/>
      <c r="S389" s="53"/>
      <c r="T389" s="53"/>
      <c r="U389" s="53"/>
      <c r="V389" s="53"/>
      <c r="W389" s="53"/>
      <c r="X389" s="53"/>
      <c r="Y389" s="53"/>
      <c r="Z389" s="53"/>
    </row>
    <row r="390" spans="1:26" ht="12.75" customHeight="1" x14ac:dyDescent="0.3">
      <c r="A390" s="53"/>
      <c r="B390" s="53"/>
      <c r="C390" s="53"/>
      <c r="D390" s="53"/>
      <c r="E390" s="53"/>
      <c r="F390" s="53"/>
      <c r="G390" s="53"/>
      <c r="H390" s="53"/>
      <c r="I390" s="53"/>
      <c r="J390" s="53"/>
      <c r="K390" s="53"/>
      <c r="L390" s="53"/>
      <c r="M390" s="53"/>
      <c r="N390" s="53"/>
      <c r="O390" s="53"/>
      <c r="P390" s="53"/>
      <c r="Q390" s="53"/>
      <c r="R390" s="53"/>
      <c r="S390" s="53"/>
      <c r="T390" s="53"/>
      <c r="U390" s="53"/>
      <c r="V390" s="53"/>
      <c r="W390" s="53"/>
      <c r="X390" s="53"/>
      <c r="Y390" s="53"/>
      <c r="Z390" s="53"/>
    </row>
    <row r="391" spans="1:26" ht="12.75" customHeight="1" x14ac:dyDescent="0.3">
      <c r="A391" s="53"/>
      <c r="B391" s="53"/>
      <c r="C391" s="53"/>
      <c r="D391" s="53"/>
      <c r="E391" s="53"/>
      <c r="F391" s="53"/>
      <c r="G391" s="53"/>
      <c r="H391" s="53"/>
      <c r="I391" s="53"/>
      <c r="J391" s="53"/>
      <c r="K391" s="53"/>
      <c r="L391" s="53"/>
      <c r="M391" s="53"/>
      <c r="N391" s="53"/>
      <c r="O391" s="53"/>
      <c r="P391" s="53"/>
      <c r="Q391" s="53"/>
      <c r="R391" s="53"/>
      <c r="S391" s="53"/>
      <c r="T391" s="53"/>
      <c r="U391" s="53"/>
      <c r="V391" s="53"/>
      <c r="W391" s="53"/>
      <c r="X391" s="53"/>
      <c r="Y391" s="53"/>
      <c r="Z391" s="53"/>
    </row>
    <row r="392" spans="1:26" ht="12.75" customHeight="1" x14ac:dyDescent="0.3">
      <c r="A392" s="53"/>
      <c r="B392" s="53"/>
      <c r="C392" s="53"/>
      <c r="D392" s="53"/>
      <c r="E392" s="53"/>
      <c r="F392" s="53"/>
      <c r="G392" s="53"/>
      <c r="H392" s="53"/>
      <c r="I392" s="53"/>
      <c r="J392" s="53"/>
      <c r="K392" s="53"/>
      <c r="L392" s="53"/>
      <c r="M392" s="53"/>
      <c r="N392" s="53"/>
      <c r="O392" s="53"/>
      <c r="P392" s="53"/>
      <c r="Q392" s="53"/>
      <c r="R392" s="53"/>
      <c r="S392" s="53"/>
      <c r="T392" s="53"/>
      <c r="U392" s="53"/>
      <c r="V392" s="53"/>
      <c r="W392" s="53"/>
      <c r="X392" s="53"/>
      <c r="Y392" s="53"/>
      <c r="Z392" s="53"/>
    </row>
    <row r="393" spans="1:26" ht="12.75" customHeight="1" x14ac:dyDescent="0.3">
      <c r="A393" s="53"/>
      <c r="B393" s="53"/>
      <c r="C393" s="53"/>
      <c r="D393" s="53"/>
      <c r="E393" s="53"/>
      <c r="F393" s="53"/>
      <c r="G393" s="53"/>
      <c r="H393" s="53"/>
      <c r="I393" s="53"/>
      <c r="J393" s="53"/>
      <c r="K393" s="53"/>
      <c r="L393" s="53"/>
      <c r="M393" s="53"/>
      <c r="N393" s="53"/>
      <c r="O393" s="53"/>
      <c r="P393" s="53"/>
      <c r="Q393" s="53"/>
      <c r="R393" s="53"/>
      <c r="S393" s="53"/>
      <c r="T393" s="53"/>
      <c r="U393" s="53"/>
      <c r="V393" s="53"/>
      <c r="W393" s="53"/>
      <c r="X393" s="53"/>
      <c r="Y393" s="53"/>
      <c r="Z393" s="53"/>
    </row>
    <row r="394" spans="1:26" ht="12.75" customHeight="1" x14ac:dyDescent="0.3">
      <c r="A394" s="53"/>
      <c r="B394" s="53"/>
      <c r="C394" s="53"/>
      <c r="D394" s="53"/>
      <c r="E394" s="53"/>
      <c r="F394" s="53"/>
      <c r="G394" s="53"/>
      <c r="H394" s="53"/>
      <c r="I394" s="53"/>
      <c r="J394" s="53"/>
      <c r="K394" s="53"/>
      <c r="L394" s="53"/>
      <c r="M394" s="53"/>
      <c r="N394" s="53"/>
      <c r="O394" s="53"/>
      <c r="P394" s="53"/>
      <c r="Q394" s="53"/>
      <c r="R394" s="53"/>
      <c r="S394" s="53"/>
      <c r="T394" s="53"/>
      <c r="U394" s="53"/>
      <c r="V394" s="53"/>
      <c r="W394" s="53"/>
      <c r="X394" s="53"/>
      <c r="Y394" s="53"/>
      <c r="Z394" s="53"/>
    </row>
    <row r="395" spans="1:26" ht="12.75" customHeight="1" x14ac:dyDescent="0.3">
      <c r="A395" s="53"/>
      <c r="B395" s="53"/>
      <c r="C395" s="53"/>
      <c r="D395" s="53"/>
      <c r="E395" s="53"/>
      <c r="F395" s="53"/>
      <c r="G395" s="53"/>
      <c r="H395" s="53"/>
      <c r="I395" s="53"/>
      <c r="J395" s="53"/>
      <c r="K395" s="53"/>
      <c r="L395" s="53"/>
      <c r="M395" s="53"/>
      <c r="N395" s="53"/>
      <c r="O395" s="53"/>
      <c r="P395" s="53"/>
      <c r="Q395" s="53"/>
      <c r="R395" s="53"/>
      <c r="S395" s="53"/>
      <c r="T395" s="53"/>
      <c r="U395" s="53"/>
      <c r="V395" s="53"/>
      <c r="W395" s="53"/>
      <c r="X395" s="53"/>
      <c r="Y395" s="53"/>
      <c r="Z395" s="53"/>
    </row>
    <row r="396" spans="1:26" ht="12.75" customHeight="1" x14ac:dyDescent="0.3">
      <c r="A396" s="53"/>
      <c r="B396" s="53"/>
      <c r="C396" s="53"/>
      <c r="D396" s="53"/>
      <c r="E396" s="53"/>
      <c r="F396" s="53"/>
      <c r="G396" s="53"/>
      <c r="H396" s="53"/>
      <c r="I396" s="53"/>
      <c r="J396" s="53"/>
      <c r="K396" s="53"/>
      <c r="L396" s="53"/>
      <c r="M396" s="53"/>
      <c r="N396" s="53"/>
      <c r="O396" s="53"/>
      <c r="P396" s="53"/>
      <c r="Q396" s="53"/>
      <c r="R396" s="53"/>
      <c r="S396" s="53"/>
      <c r="T396" s="53"/>
      <c r="U396" s="53"/>
      <c r="V396" s="53"/>
      <c r="W396" s="53"/>
      <c r="X396" s="53"/>
      <c r="Y396" s="53"/>
      <c r="Z396" s="53"/>
    </row>
    <row r="397" spans="1:26" ht="12.75" customHeight="1" x14ac:dyDescent="0.3">
      <c r="A397" s="53"/>
      <c r="B397" s="53"/>
      <c r="C397" s="53"/>
      <c r="D397" s="53"/>
      <c r="E397" s="53"/>
      <c r="F397" s="53"/>
      <c r="G397" s="53"/>
      <c r="H397" s="53"/>
      <c r="I397" s="53"/>
      <c r="J397" s="53"/>
      <c r="K397" s="53"/>
      <c r="L397" s="53"/>
      <c r="M397" s="53"/>
      <c r="N397" s="53"/>
      <c r="O397" s="53"/>
      <c r="P397" s="53"/>
      <c r="Q397" s="53"/>
      <c r="R397" s="53"/>
      <c r="S397" s="53"/>
      <c r="T397" s="53"/>
      <c r="U397" s="53"/>
      <c r="V397" s="53"/>
      <c r="W397" s="53"/>
      <c r="X397" s="53"/>
      <c r="Y397" s="53"/>
      <c r="Z397" s="53"/>
    </row>
    <row r="398" spans="1:26" ht="12.75" customHeight="1" x14ac:dyDescent="0.3">
      <c r="A398" s="53"/>
      <c r="B398" s="53"/>
      <c r="C398" s="53"/>
      <c r="D398" s="53"/>
      <c r="E398" s="53"/>
      <c r="F398" s="53"/>
      <c r="G398" s="53"/>
      <c r="H398" s="53"/>
      <c r="I398" s="53"/>
      <c r="J398" s="53"/>
      <c r="K398" s="53"/>
      <c r="L398" s="53"/>
      <c r="M398" s="53"/>
      <c r="N398" s="53"/>
      <c r="O398" s="53"/>
      <c r="P398" s="53"/>
      <c r="Q398" s="53"/>
      <c r="R398" s="53"/>
      <c r="S398" s="53"/>
      <c r="T398" s="53"/>
      <c r="U398" s="53"/>
      <c r="V398" s="53"/>
      <c r="W398" s="53"/>
      <c r="X398" s="53"/>
      <c r="Y398" s="53"/>
      <c r="Z398" s="53"/>
    </row>
    <row r="399" spans="1:26" ht="12.75" customHeight="1" x14ac:dyDescent="0.3">
      <c r="A399" s="53"/>
      <c r="B399" s="53"/>
      <c r="C399" s="53"/>
      <c r="D399" s="53"/>
      <c r="E399" s="53"/>
      <c r="F399" s="53"/>
      <c r="G399" s="53"/>
      <c r="H399" s="53"/>
      <c r="I399" s="53"/>
      <c r="J399" s="53"/>
      <c r="K399" s="53"/>
      <c r="L399" s="53"/>
      <c r="M399" s="53"/>
      <c r="N399" s="53"/>
      <c r="O399" s="53"/>
      <c r="P399" s="53"/>
      <c r="Q399" s="53"/>
      <c r="R399" s="53"/>
      <c r="S399" s="53"/>
      <c r="T399" s="53"/>
      <c r="U399" s="53"/>
      <c r="V399" s="53"/>
      <c r="W399" s="53"/>
      <c r="X399" s="53"/>
      <c r="Y399" s="53"/>
      <c r="Z399" s="53"/>
    </row>
    <row r="400" spans="1:26" ht="12.75" customHeight="1" x14ac:dyDescent="0.3">
      <c r="A400" s="53"/>
      <c r="B400" s="53"/>
      <c r="C400" s="53"/>
      <c r="D400" s="53"/>
      <c r="E400" s="53"/>
      <c r="F400" s="53"/>
      <c r="G400" s="53"/>
      <c r="H400" s="53"/>
      <c r="I400" s="53"/>
      <c r="J400" s="53"/>
      <c r="K400" s="53"/>
      <c r="L400" s="53"/>
      <c r="M400" s="53"/>
      <c r="N400" s="53"/>
      <c r="O400" s="53"/>
      <c r="P400" s="53"/>
      <c r="Q400" s="53"/>
      <c r="R400" s="53"/>
      <c r="S400" s="53"/>
      <c r="T400" s="53"/>
      <c r="U400" s="53"/>
      <c r="V400" s="53"/>
      <c r="W400" s="53"/>
      <c r="X400" s="53"/>
      <c r="Y400" s="53"/>
      <c r="Z400" s="53"/>
    </row>
    <row r="401" spans="1:26" ht="12.75" customHeight="1" x14ac:dyDescent="0.3">
      <c r="A401" s="53"/>
      <c r="B401" s="53"/>
      <c r="C401" s="53"/>
      <c r="D401" s="53"/>
      <c r="E401" s="53"/>
      <c r="F401" s="53"/>
      <c r="G401" s="53"/>
      <c r="H401" s="53"/>
      <c r="I401" s="53"/>
      <c r="J401" s="53"/>
      <c r="K401" s="53"/>
      <c r="L401" s="53"/>
      <c r="M401" s="53"/>
      <c r="N401" s="53"/>
      <c r="O401" s="53"/>
      <c r="P401" s="53"/>
      <c r="Q401" s="53"/>
      <c r="R401" s="53"/>
      <c r="S401" s="53"/>
      <c r="T401" s="53"/>
      <c r="U401" s="53"/>
      <c r="V401" s="53"/>
      <c r="W401" s="53"/>
      <c r="X401" s="53"/>
      <c r="Y401" s="53"/>
      <c r="Z401" s="53"/>
    </row>
    <row r="402" spans="1:26" ht="12.75" customHeight="1" x14ac:dyDescent="0.3">
      <c r="A402" s="53"/>
      <c r="B402" s="53"/>
      <c r="C402" s="53"/>
      <c r="D402" s="53"/>
      <c r="E402" s="53"/>
      <c r="F402" s="53"/>
      <c r="G402" s="53"/>
      <c r="H402" s="53"/>
      <c r="I402" s="53"/>
      <c r="J402" s="53"/>
      <c r="K402" s="53"/>
      <c r="L402" s="53"/>
      <c r="M402" s="53"/>
      <c r="N402" s="53"/>
      <c r="O402" s="53"/>
      <c r="P402" s="53"/>
      <c r="Q402" s="53"/>
      <c r="R402" s="53"/>
      <c r="S402" s="53"/>
      <c r="T402" s="53"/>
      <c r="U402" s="53"/>
      <c r="V402" s="53"/>
      <c r="W402" s="53"/>
      <c r="X402" s="53"/>
      <c r="Y402" s="53"/>
      <c r="Z402" s="53"/>
    </row>
    <row r="403" spans="1:26" ht="12.75" customHeight="1" x14ac:dyDescent="0.3">
      <c r="A403" s="53"/>
      <c r="B403" s="53"/>
      <c r="C403" s="53"/>
      <c r="D403" s="53"/>
      <c r="E403" s="53"/>
      <c r="F403" s="53"/>
      <c r="G403" s="53"/>
      <c r="H403" s="53"/>
      <c r="I403" s="53"/>
      <c r="J403" s="53"/>
      <c r="K403" s="53"/>
      <c r="L403" s="53"/>
      <c r="M403" s="53"/>
      <c r="N403" s="53"/>
      <c r="O403" s="53"/>
      <c r="P403" s="53"/>
      <c r="Q403" s="53"/>
      <c r="R403" s="53"/>
      <c r="S403" s="53"/>
      <c r="T403" s="53"/>
      <c r="U403" s="53"/>
      <c r="V403" s="53"/>
      <c r="W403" s="53"/>
      <c r="X403" s="53"/>
      <c r="Y403" s="53"/>
      <c r="Z403" s="53"/>
    </row>
    <row r="404" spans="1:26" ht="12.75" customHeight="1" x14ac:dyDescent="0.3">
      <c r="A404" s="53"/>
      <c r="B404" s="53"/>
      <c r="C404" s="53"/>
      <c r="D404" s="53"/>
      <c r="E404" s="53"/>
      <c r="F404" s="53"/>
      <c r="G404" s="53"/>
      <c r="H404" s="53"/>
      <c r="I404" s="53"/>
      <c r="J404" s="53"/>
      <c r="K404" s="53"/>
      <c r="L404" s="53"/>
      <c r="M404" s="53"/>
      <c r="N404" s="53"/>
      <c r="O404" s="53"/>
      <c r="P404" s="53"/>
      <c r="Q404" s="53"/>
      <c r="R404" s="53"/>
      <c r="S404" s="53"/>
      <c r="T404" s="53"/>
      <c r="U404" s="53"/>
      <c r="V404" s="53"/>
      <c r="W404" s="53"/>
      <c r="X404" s="53"/>
      <c r="Y404" s="53"/>
      <c r="Z404" s="53"/>
    </row>
    <row r="405" spans="1:26" ht="12.75" customHeight="1" x14ac:dyDescent="0.3">
      <c r="A405" s="53"/>
      <c r="B405" s="53"/>
      <c r="C405" s="53"/>
      <c r="D405" s="53"/>
      <c r="E405" s="53"/>
      <c r="F405" s="53"/>
      <c r="G405" s="53"/>
      <c r="H405" s="53"/>
      <c r="I405" s="53"/>
      <c r="J405" s="53"/>
      <c r="K405" s="53"/>
      <c r="L405" s="53"/>
      <c r="M405" s="53"/>
      <c r="N405" s="53"/>
      <c r="O405" s="53"/>
      <c r="P405" s="53"/>
      <c r="Q405" s="53"/>
      <c r="R405" s="53"/>
      <c r="S405" s="53"/>
      <c r="T405" s="53"/>
      <c r="U405" s="53"/>
      <c r="V405" s="53"/>
      <c r="W405" s="53"/>
      <c r="X405" s="53"/>
      <c r="Y405" s="53"/>
      <c r="Z405" s="53"/>
    </row>
    <row r="406" spans="1:26" ht="12.75" customHeight="1" x14ac:dyDescent="0.3">
      <c r="A406" s="53"/>
      <c r="B406" s="53"/>
      <c r="C406" s="53"/>
      <c r="D406" s="53"/>
      <c r="E406" s="53"/>
      <c r="F406" s="53"/>
      <c r="G406" s="53"/>
      <c r="H406" s="53"/>
      <c r="I406" s="53"/>
      <c r="J406" s="53"/>
      <c r="K406" s="53"/>
      <c r="L406" s="53"/>
      <c r="M406" s="53"/>
      <c r="N406" s="53"/>
      <c r="O406" s="53"/>
      <c r="P406" s="53"/>
      <c r="Q406" s="53"/>
      <c r="R406" s="53"/>
      <c r="S406" s="53"/>
      <c r="T406" s="53"/>
      <c r="U406" s="53"/>
      <c r="V406" s="53"/>
      <c r="W406" s="53"/>
      <c r="X406" s="53"/>
      <c r="Y406" s="53"/>
      <c r="Z406" s="53"/>
    </row>
    <row r="407" spans="1:26" ht="12.75" customHeight="1" x14ac:dyDescent="0.3">
      <c r="A407" s="53"/>
      <c r="B407" s="53"/>
      <c r="C407" s="53"/>
      <c r="D407" s="53"/>
      <c r="E407" s="53"/>
      <c r="F407" s="53"/>
      <c r="G407" s="53"/>
      <c r="H407" s="53"/>
      <c r="I407" s="53"/>
      <c r="J407" s="53"/>
      <c r="K407" s="53"/>
      <c r="L407" s="53"/>
      <c r="M407" s="53"/>
      <c r="N407" s="53"/>
      <c r="O407" s="53"/>
      <c r="P407" s="53"/>
      <c r="Q407" s="53"/>
      <c r="R407" s="53"/>
      <c r="S407" s="53"/>
      <c r="T407" s="53"/>
      <c r="U407" s="53"/>
      <c r="V407" s="53"/>
      <c r="W407" s="53"/>
      <c r="X407" s="53"/>
      <c r="Y407" s="53"/>
      <c r="Z407" s="53"/>
    </row>
    <row r="408" spans="1:26" ht="12.75" customHeight="1" x14ac:dyDescent="0.3">
      <c r="A408" s="53"/>
      <c r="B408" s="53"/>
      <c r="C408" s="53"/>
      <c r="D408" s="53"/>
      <c r="E408" s="53"/>
      <c r="F408" s="53"/>
      <c r="G408" s="53"/>
      <c r="H408" s="53"/>
      <c r="I408" s="53"/>
      <c r="J408" s="53"/>
      <c r="K408" s="53"/>
      <c r="L408" s="53"/>
      <c r="M408" s="53"/>
      <c r="N408" s="53"/>
      <c r="O408" s="53"/>
      <c r="P408" s="53"/>
      <c r="Q408" s="53"/>
      <c r="R408" s="53"/>
      <c r="S408" s="53"/>
      <c r="T408" s="53"/>
      <c r="U408" s="53"/>
      <c r="V408" s="53"/>
      <c r="W408" s="53"/>
      <c r="X408" s="53"/>
      <c r="Y408" s="53"/>
      <c r="Z408" s="53"/>
    </row>
    <row r="409" spans="1:26" ht="12.75" customHeight="1" x14ac:dyDescent="0.3">
      <c r="A409" s="53"/>
      <c r="B409" s="53"/>
      <c r="C409" s="53"/>
      <c r="D409" s="53"/>
      <c r="E409" s="53"/>
      <c r="F409" s="53"/>
      <c r="G409" s="53"/>
      <c r="H409" s="53"/>
      <c r="I409" s="53"/>
      <c r="J409" s="53"/>
      <c r="K409" s="53"/>
      <c r="L409" s="53"/>
      <c r="M409" s="53"/>
      <c r="N409" s="53"/>
      <c r="O409" s="53"/>
      <c r="P409" s="53"/>
      <c r="Q409" s="53"/>
      <c r="R409" s="53"/>
      <c r="S409" s="53"/>
      <c r="T409" s="53"/>
      <c r="U409" s="53"/>
      <c r="V409" s="53"/>
      <c r="W409" s="53"/>
      <c r="X409" s="53"/>
      <c r="Y409" s="53"/>
      <c r="Z409" s="53"/>
    </row>
    <row r="410" spans="1:26" ht="12.75" customHeight="1" x14ac:dyDescent="0.3">
      <c r="A410" s="53"/>
      <c r="B410" s="53"/>
      <c r="C410" s="53"/>
      <c r="D410" s="53"/>
      <c r="E410" s="53"/>
      <c r="F410" s="53"/>
      <c r="G410" s="53"/>
      <c r="H410" s="53"/>
      <c r="I410" s="53"/>
      <c r="J410" s="53"/>
      <c r="K410" s="53"/>
      <c r="L410" s="53"/>
      <c r="M410" s="53"/>
      <c r="N410" s="53"/>
      <c r="O410" s="53"/>
      <c r="P410" s="53"/>
      <c r="Q410" s="53"/>
      <c r="R410" s="53"/>
      <c r="S410" s="53"/>
      <c r="T410" s="53"/>
      <c r="U410" s="53"/>
      <c r="V410" s="53"/>
      <c r="W410" s="53"/>
      <c r="X410" s="53"/>
      <c r="Y410" s="53"/>
      <c r="Z410" s="53"/>
    </row>
    <row r="411" spans="1:26" ht="12.75" customHeight="1" x14ac:dyDescent="0.3">
      <c r="A411" s="53"/>
      <c r="B411" s="53"/>
      <c r="C411" s="53"/>
      <c r="D411" s="53"/>
      <c r="E411" s="53"/>
      <c r="F411" s="53"/>
      <c r="G411" s="53"/>
      <c r="H411" s="53"/>
      <c r="I411" s="53"/>
      <c r="J411" s="53"/>
      <c r="K411" s="53"/>
      <c r="L411" s="53"/>
      <c r="M411" s="53"/>
      <c r="N411" s="53"/>
      <c r="O411" s="53"/>
      <c r="P411" s="53"/>
      <c r="Q411" s="53"/>
      <c r="R411" s="53"/>
      <c r="S411" s="53"/>
      <c r="T411" s="53"/>
      <c r="U411" s="53"/>
      <c r="V411" s="53"/>
      <c r="W411" s="53"/>
      <c r="X411" s="53"/>
      <c r="Y411" s="53"/>
      <c r="Z411" s="53"/>
    </row>
    <row r="412" spans="1:26" ht="12.75" customHeight="1" x14ac:dyDescent="0.3">
      <c r="A412" s="53"/>
      <c r="B412" s="53"/>
      <c r="C412" s="53"/>
      <c r="D412" s="53"/>
      <c r="E412" s="53"/>
      <c r="F412" s="53"/>
      <c r="G412" s="53"/>
      <c r="H412" s="53"/>
      <c r="I412" s="53"/>
      <c r="J412" s="53"/>
      <c r="K412" s="53"/>
      <c r="L412" s="53"/>
      <c r="M412" s="53"/>
      <c r="N412" s="53"/>
      <c r="O412" s="53"/>
      <c r="P412" s="53"/>
      <c r="Q412" s="53"/>
      <c r="R412" s="53"/>
      <c r="S412" s="53"/>
      <c r="T412" s="53"/>
      <c r="U412" s="53"/>
      <c r="V412" s="53"/>
      <c r="W412" s="53"/>
      <c r="X412" s="53"/>
      <c r="Y412" s="53"/>
      <c r="Z412" s="53"/>
    </row>
    <row r="413" spans="1:26" ht="12.75" customHeight="1" x14ac:dyDescent="0.3">
      <c r="A413" s="53"/>
      <c r="B413" s="53"/>
      <c r="C413" s="53"/>
      <c r="D413" s="53"/>
      <c r="E413" s="53"/>
      <c r="F413" s="53"/>
      <c r="G413" s="53"/>
      <c r="H413" s="53"/>
      <c r="I413" s="53"/>
      <c r="J413" s="53"/>
      <c r="K413" s="53"/>
      <c r="L413" s="53"/>
      <c r="M413" s="53"/>
      <c r="N413" s="53"/>
      <c r="O413" s="53"/>
      <c r="P413" s="53"/>
      <c r="Q413" s="53"/>
      <c r="R413" s="53"/>
      <c r="S413" s="53"/>
      <c r="T413" s="53"/>
      <c r="U413" s="53"/>
      <c r="V413" s="53"/>
      <c r="W413" s="53"/>
      <c r="X413" s="53"/>
      <c r="Y413" s="53"/>
      <c r="Z413" s="53"/>
    </row>
    <row r="414" spans="1:26" ht="12.75" customHeight="1" x14ac:dyDescent="0.3">
      <c r="A414" s="53"/>
      <c r="B414" s="53"/>
      <c r="C414" s="53"/>
      <c r="D414" s="53"/>
      <c r="E414" s="53"/>
      <c r="F414" s="53"/>
      <c r="G414" s="53"/>
      <c r="H414" s="53"/>
      <c r="I414" s="53"/>
      <c r="J414" s="53"/>
      <c r="K414" s="53"/>
      <c r="L414" s="53"/>
      <c r="M414" s="53"/>
      <c r="N414" s="53"/>
      <c r="O414" s="53"/>
      <c r="P414" s="53"/>
      <c r="Q414" s="53"/>
      <c r="R414" s="53"/>
      <c r="S414" s="53"/>
      <c r="T414" s="53"/>
      <c r="U414" s="53"/>
      <c r="V414" s="53"/>
      <c r="W414" s="53"/>
      <c r="X414" s="53"/>
      <c r="Y414" s="53"/>
      <c r="Z414" s="53"/>
    </row>
    <row r="415" spans="1:26" ht="12.75" customHeight="1" x14ac:dyDescent="0.3">
      <c r="A415" s="53"/>
      <c r="B415" s="53"/>
      <c r="C415" s="53"/>
      <c r="D415" s="53"/>
      <c r="E415" s="53"/>
      <c r="F415" s="53"/>
      <c r="G415" s="53"/>
      <c r="H415" s="53"/>
      <c r="I415" s="53"/>
      <c r="J415" s="53"/>
      <c r="K415" s="53"/>
      <c r="L415" s="53"/>
      <c r="M415" s="53"/>
      <c r="N415" s="53"/>
      <c r="O415" s="53"/>
      <c r="P415" s="53"/>
      <c r="Q415" s="53"/>
      <c r="R415" s="53"/>
      <c r="S415" s="53"/>
      <c r="T415" s="53"/>
      <c r="U415" s="53"/>
      <c r="V415" s="53"/>
      <c r="W415" s="53"/>
      <c r="X415" s="53"/>
      <c r="Y415" s="53"/>
      <c r="Z415" s="53"/>
    </row>
    <row r="416" spans="1:26" ht="12.75" customHeight="1" x14ac:dyDescent="0.3">
      <c r="A416" s="53"/>
      <c r="B416" s="53"/>
      <c r="C416" s="53"/>
      <c r="D416" s="53"/>
      <c r="E416" s="53"/>
      <c r="F416" s="53"/>
      <c r="G416" s="53"/>
      <c r="H416" s="53"/>
      <c r="I416" s="53"/>
      <c r="J416" s="53"/>
      <c r="K416" s="53"/>
      <c r="L416" s="53"/>
      <c r="M416" s="53"/>
      <c r="N416" s="53"/>
      <c r="O416" s="53"/>
      <c r="P416" s="53"/>
      <c r="Q416" s="53"/>
      <c r="R416" s="53"/>
      <c r="S416" s="53"/>
      <c r="T416" s="53"/>
      <c r="U416" s="53"/>
      <c r="V416" s="53"/>
      <c r="W416" s="53"/>
      <c r="X416" s="53"/>
      <c r="Y416" s="53"/>
      <c r="Z416" s="53"/>
    </row>
    <row r="417" spans="1:26" ht="12.75" customHeight="1" x14ac:dyDescent="0.3">
      <c r="A417" s="53"/>
      <c r="B417" s="53"/>
      <c r="C417" s="53"/>
      <c r="D417" s="53"/>
      <c r="E417" s="53"/>
      <c r="F417" s="53"/>
      <c r="G417" s="53"/>
      <c r="H417" s="53"/>
      <c r="I417" s="53"/>
      <c r="J417" s="53"/>
      <c r="K417" s="53"/>
      <c r="L417" s="53"/>
      <c r="M417" s="53"/>
      <c r="N417" s="53"/>
      <c r="O417" s="53"/>
      <c r="P417" s="53"/>
      <c r="Q417" s="53"/>
      <c r="R417" s="53"/>
      <c r="S417" s="53"/>
      <c r="T417" s="53"/>
      <c r="U417" s="53"/>
      <c r="V417" s="53"/>
      <c r="W417" s="53"/>
      <c r="X417" s="53"/>
      <c r="Y417" s="53"/>
      <c r="Z417" s="53"/>
    </row>
    <row r="418" spans="1:26" ht="12.75" customHeight="1" x14ac:dyDescent="0.3">
      <c r="A418" s="53"/>
      <c r="B418" s="53"/>
      <c r="C418" s="53"/>
      <c r="D418" s="53"/>
      <c r="E418" s="53"/>
      <c r="F418" s="53"/>
      <c r="G418" s="53"/>
      <c r="H418" s="53"/>
      <c r="I418" s="53"/>
      <c r="J418" s="53"/>
      <c r="K418" s="53"/>
      <c r="L418" s="53"/>
      <c r="M418" s="53"/>
      <c r="N418" s="53"/>
      <c r="O418" s="53"/>
      <c r="P418" s="53"/>
      <c r="Q418" s="53"/>
      <c r="R418" s="53"/>
      <c r="S418" s="53"/>
      <c r="T418" s="53"/>
      <c r="U418" s="53"/>
      <c r="V418" s="53"/>
      <c r="W418" s="53"/>
      <c r="X418" s="53"/>
      <c r="Y418" s="53"/>
      <c r="Z418" s="53"/>
    </row>
    <row r="419" spans="1:26" ht="12.75" customHeight="1" x14ac:dyDescent="0.3">
      <c r="A419" s="53"/>
      <c r="B419" s="53"/>
      <c r="C419" s="53"/>
      <c r="D419" s="53"/>
      <c r="E419" s="53"/>
      <c r="F419" s="53"/>
      <c r="G419" s="53"/>
      <c r="H419" s="53"/>
      <c r="I419" s="53"/>
      <c r="J419" s="53"/>
      <c r="K419" s="53"/>
      <c r="L419" s="53"/>
      <c r="M419" s="53"/>
      <c r="N419" s="53"/>
      <c r="O419" s="53"/>
      <c r="P419" s="53"/>
      <c r="Q419" s="53"/>
      <c r="R419" s="53"/>
      <c r="S419" s="53"/>
      <c r="T419" s="53"/>
      <c r="U419" s="53"/>
      <c r="V419" s="53"/>
      <c r="W419" s="53"/>
      <c r="X419" s="53"/>
      <c r="Y419" s="53"/>
      <c r="Z419" s="53"/>
    </row>
    <row r="420" spans="1:26" ht="12.75" customHeight="1" x14ac:dyDescent="0.3">
      <c r="A420" s="53"/>
      <c r="B420" s="53"/>
      <c r="C420" s="53"/>
      <c r="D420" s="53"/>
      <c r="E420" s="53"/>
      <c r="F420" s="53"/>
      <c r="G420" s="53"/>
      <c r="H420" s="53"/>
      <c r="I420" s="53"/>
      <c r="J420" s="53"/>
      <c r="K420" s="53"/>
      <c r="L420" s="53"/>
      <c r="M420" s="53"/>
      <c r="N420" s="53"/>
      <c r="O420" s="53"/>
      <c r="P420" s="53"/>
      <c r="Q420" s="53"/>
      <c r="R420" s="53"/>
      <c r="S420" s="53"/>
      <c r="T420" s="53"/>
      <c r="U420" s="53"/>
      <c r="V420" s="53"/>
      <c r="W420" s="53"/>
      <c r="X420" s="53"/>
      <c r="Y420" s="53"/>
      <c r="Z420" s="53"/>
    </row>
    <row r="421" spans="1:26" ht="12.75" customHeight="1" x14ac:dyDescent="0.3">
      <c r="A421" s="53"/>
      <c r="B421" s="53"/>
      <c r="C421" s="53"/>
      <c r="D421" s="53"/>
      <c r="E421" s="53"/>
      <c r="F421" s="53"/>
      <c r="G421" s="53"/>
      <c r="H421" s="53"/>
      <c r="I421" s="53"/>
      <c r="J421" s="53"/>
      <c r="K421" s="53"/>
      <c r="L421" s="53"/>
      <c r="M421" s="53"/>
      <c r="N421" s="53"/>
      <c r="O421" s="53"/>
      <c r="P421" s="53"/>
      <c r="Q421" s="53"/>
      <c r="R421" s="53"/>
      <c r="S421" s="53"/>
      <c r="T421" s="53"/>
      <c r="U421" s="53"/>
      <c r="V421" s="53"/>
      <c r="W421" s="53"/>
      <c r="X421" s="53"/>
      <c r="Y421" s="53"/>
      <c r="Z421" s="53"/>
    </row>
    <row r="422" spans="1:26" ht="12.75" customHeight="1" x14ac:dyDescent="0.3">
      <c r="A422" s="53"/>
      <c r="B422" s="53"/>
      <c r="C422" s="53"/>
      <c r="D422" s="53"/>
      <c r="E422" s="53"/>
      <c r="F422" s="53"/>
      <c r="G422" s="53"/>
      <c r="H422" s="53"/>
      <c r="I422" s="53"/>
      <c r="J422" s="53"/>
      <c r="K422" s="53"/>
      <c r="L422" s="53"/>
      <c r="M422" s="53"/>
      <c r="N422" s="53"/>
      <c r="O422" s="53"/>
      <c r="P422" s="53"/>
      <c r="Q422" s="53"/>
      <c r="R422" s="53"/>
      <c r="S422" s="53"/>
      <c r="T422" s="53"/>
      <c r="U422" s="53"/>
      <c r="V422" s="53"/>
      <c r="W422" s="53"/>
      <c r="X422" s="53"/>
      <c r="Y422" s="53"/>
      <c r="Z422" s="53"/>
    </row>
    <row r="423" spans="1:26" ht="12.75" customHeight="1" x14ac:dyDescent="0.3">
      <c r="A423" s="53"/>
      <c r="B423" s="53"/>
      <c r="C423" s="53"/>
      <c r="D423" s="53"/>
      <c r="E423" s="53"/>
      <c r="F423" s="53"/>
      <c r="G423" s="53"/>
      <c r="H423" s="53"/>
      <c r="I423" s="53"/>
      <c r="J423" s="53"/>
      <c r="K423" s="53"/>
      <c r="L423" s="53"/>
      <c r="M423" s="53"/>
      <c r="N423" s="53"/>
      <c r="O423" s="53"/>
      <c r="P423" s="53"/>
      <c r="Q423" s="53"/>
      <c r="R423" s="53"/>
      <c r="S423" s="53"/>
      <c r="T423" s="53"/>
      <c r="U423" s="53"/>
      <c r="V423" s="53"/>
      <c r="W423" s="53"/>
      <c r="X423" s="53"/>
      <c r="Y423" s="53"/>
      <c r="Z423" s="53"/>
    </row>
    <row r="424" spans="1:26" ht="12.75" customHeight="1" x14ac:dyDescent="0.3">
      <c r="A424" s="53"/>
      <c r="B424" s="53"/>
      <c r="C424" s="53"/>
      <c r="D424" s="53"/>
      <c r="E424" s="53"/>
      <c r="F424" s="53"/>
      <c r="G424" s="53"/>
      <c r="H424" s="53"/>
      <c r="I424" s="53"/>
      <c r="J424" s="53"/>
      <c r="K424" s="53"/>
      <c r="L424" s="53"/>
      <c r="M424" s="53"/>
      <c r="N424" s="53"/>
      <c r="O424" s="53"/>
      <c r="P424" s="53"/>
      <c r="Q424" s="53"/>
      <c r="R424" s="53"/>
      <c r="S424" s="53"/>
      <c r="T424" s="53"/>
      <c r="U424" s="53"/>
      <c r="V424" s="53"/>
      <c r="W424" s="53"/>
      <c r="X424" s="53"/>
      <c r="Y424" s="53"/>
      <c r="Z424" s="53"/>
    </row>
    <row r="425" spans="1:26" ht="12.75" customHeight="1" x14ac:dyDescent="0.3">
      <c r="A425" s="53"/>
      <c r="B425" s="53"/>
      <c r="C425" s="53"/>
      <c r="D425" s="53"/>
      <c r="E425" s="53"/>
      <c r="F425" s="53"/>
      <c r="G425" s="53"/>
      <c r="H425" s="53"/>
      <c r="I425" s="53"/>
      <c r="J425" s="53"/>
      <c r="K425" s="53"/>
      <c r="L425" s="53"/>
      <c r="M425" s="53"/>
      <c r="N425" s="53"/>
      <c r="O425" s="53"/>
      <c r="P425" s="53"/>
      <c r="Q425" s="53"/>
      <c r="R425" s="53"/>
      <c r="S425" s="53"/>
      <c r="T425" s="53"/>
      <c r="U425" s="53"/>
      <c r="V425" s="53"/>
      <c r="W425" s="53"/>
      <c r="X425" s="53"/>
      <c r="Y425" s="53"/>
      <c r="Z425" s="53"/>
    </row>
    <row r="426" spans="1:26" ht="12.75" customHeight="1" x14ac:dyDescent="0.3">
      <c r="A426" s="53"/>
      <c r="B426" s="53"/>
      <c r="C426" s="53"/>
      <c r="D426" s="53"/>
      <c r="E426" s="53"/>
      <c r="F426" s="53"/>
      <c r="G426" s="53"/>
      <c r="H426" s="53"/>
      <c r="I426" s="53"/>
      <c r="J426" s="53"/>
      <c r="K426" s="53"/>
      <c r="L426" s="53"/>
      <c r="M426" s="53"/>
      <c r="N426" s="53"/>
      <c r="O426" s="53"/>
      <c r="P426" s="53"/>
      <c r="Q426" s="53"/>
      <c r="R426" s="53"/>
      <c r="S426" s="53"/>
      <c r="T426" s="53"/>
      <c r="U426" s="53"/>
      <c r="V426" s="53"/>
      <c r="W426" s="53"/>
      <c r="X426" s="53"/>
      <c r="Y426" s="53"/>
      <c r="Z426" s="53"/>
    </row>
    <row r="427" spans="1:26" ht="12.75" customHeight="1" x14ac:dyDescent="0.3">
      <c r="A427" s="53"/>
      <c r="B427" s="53"/>
      <c r="C427" s="53"/>
      <c r="D427" s="53"/>
      <c r="E427" s="53"/>
      <c r="F427" s="53"/>
      <c r="G427" s="53"/>
      <c r="H427" s="53"/>
      <c r="I427" s="53"/>
      <c r="J427" s="53"/>
      <c r="K427" s="53"/>
      <c r="L427" s="53"/>
      <c r="M427" s="53"/>
      <c r="N427" s="53"/>
      <c r="O427" s="53"/>
      <c r="P427" s="53"/>
      <c r="Q427" s="53"/>
      <c r="R427" s="53"/>
      <c r="S427" s="53"/>
      <c r="T427" s="53"/>
      <c r="U427" s="53"/>
      <c r="V427" s="53"/>
      <c r="W427" s="53"/>
      <c r="X427" s="53"/>
      <c r="Y427" s="53"/>
      <c r="Z427" s="53"/>
    </row>
    <row r="428" spans="1:26" ht="12.75" customHeight="1" x14ac:dyDescent="0.3">
      <c r="A428" s="53"/>
      <c r="B428" s="53"/>
      <c r="C428" s="53"/>
      <c r="D428" s="53"/>
      <c r="E428" s="53"/>
      <c r="F428" s="53"/>
      <c r="G428" s="53"/>
      <c r="H428" s="53"/>
      <c r="I428" s="53"/>
      <c r="J428" s="53"/>
      <c r="K428" s="53"/>
      <c r="L428" s="53"/>
      <c r="M428" s="53"/>
      <c r="N428" s="53"/>
      <c r="O428" s="53"/>
      <c r="P428" s="53"/>
      <c r="Q428" s="53"/>
      <c r="R428" s="53"/>
      <c r="S428" s="53"/>
      <c r="T428" s="53"/>
      <c r="U428" s="53"/>
      <c r="V428" s="53"/>
      <c r="W428" s="53"/>
      <c r="X428" s="53"/>
      <c r="Y428" s="53"/>
      <c r="Z428" s="53"/>
    </row>
    <row r="429" spans="1:26" ht="12.75" customHeight="1" x14ac:dyDescent="0.3">
      <c r="A429" s="53"/>
      <c r="B429" s="53"/>
      <c r="C429" s="53"/>
      <c r="D429" s="53"/>
      <c r="E429" s="53"/>
      <c r="F429" s="53"/>
      <c r="G429" s="53"/>
      <c r="H429" s="53"/>
      <c r="I429" s="53"/>
      <c r="J429" s="53"/>
      <c r="K429" s="53"/>
      <c r="L429" s="53"/>
      <c r="M429" s="53"/>
      <c r="N429" s="53"/>
      <c r="O429" s="53"/>
      <c r="P429" s="53"/>
      <c r="Q429" s="53"/>
      <c r="R429" s="53"/>
      <c r="S429" s="53"/>
      <c r="T429" s="53"/>
      <c r="U429" s="53"/>
      <c r="V429" s="53"/>
      <c r="W429" s="53"/>
      <c r="X429" s="53"/>
      <c r="Y429" s="53"/>
      <c r="Z429" s="53"/>
    </row>
    <row r="430" spans="1:26" ht="12.75" customHeight="1" x14ac:dyDescent="0.3">
      <c r="A430" s="53"/>
      <c r="B430" s="53"/>
      <c r="C430" s="53"/>
      <c r="D430" s="53"/>
      <c r="E430" s="53"/>
      <c r="F430" s="53"/>
      <c r="G430" s="53"/>
      <c r="H430" s="53"/>
      <c r="I430" s="53"/>
      <c r="J430" s="53"/>
      <c r="K430" s="53"/>
      <c r="L430" s="53"/>
      <c r="M430" s="53"/>
      <c r="N430" s="53"/>
      <c r="O430" s="53"/>
      <c r="P430" s="53"/>
      <c r="Q430" s="53"/>
      <c r="R430" s="53"/>
      <c r="S430" s="53"/>
      <c r="T430" s="53"/>
      <c r="U430" s="53"/>
      <c r="V430" s="53"/>
      <c r="W430" s="53"/>
      <c r="X430" s="53"/>
      <c r="Y430" s="53"/>
      <c r="Z430" s="53"/>
    </row>
    <row r="431" spans="1:26" ht="12.75" customHeight="1" x14ac:dyDescent="0.3">
      <c r="A431" s="53"/>
      <c r="B431" s="53"/>
      <c r="C431" s="53"/>
      <c r="D431" s="53"/>
      <c r="E431" s="53"/>
      <c r="F431" s="53"/>
      <c r="G431" s="53"/>
      <c r="H431" s="53"/>
      <c r="I431" s="53"/>
      <c r="J431" s="53"/>
      <c r="K431" s="53"/>
      <c r="L431" s="53"/>
      <c r="M431" s="53"/>
      <c r="N431" s="53"/>
      <c r="O431" s="53"/>
      <c r="P431" s="53"/>
      <c r="Q431" s="53"/>
      <c r="R431" s="53"/>
      <c r="S431" s="53"/>
      <c r="T431" s="53"/>
      <c r="U431" s="53"/>
      <c r="V431" s="53"/>
      <c r="W431" s="53"/>
      <c r="X431" s="53"/>
      <c r="Y431" s="53"/>
      <c r="Z431" s="53"/>
    </row>
    <row r="432" spans="1:26" ht="12.75" customHeight="1" x14ac:dyDescent="0.3">
      <c r="A432" s="53"/>
      <c r="B432" s="53"/>
      <c r="C432" s="53"/>
      <c r="D432" s="53"/>
      <c r="E432" s="53"/>
      <c r="F432" s="53"/>
      <c r="G432" s="53"/>
      <c r="H432" s="53"/>
      <c r="I432" s="53"/>
      <c r="J432" s="53"/>
      <c r="K432" s="53"/>
      <c r="L432" s="53"/>
      <c r="M432" s="53"/>
      <c r="N432" s="53"/>
      <c r="O432" s="53"/>
      <c r="P432" s="53"/>
      <c r="Q432" s="53"/>
      <c r="R432" s="53"/>
      <c r="S432" s="53"/>
      <c r="T432" s="53"/>
      <c r="U432" s="53"/>
      <c r="V432" s="53"/>
      <c r="W432" s="53"/>
      <c r="X432" s="53"/>
      <c r="Y432" s="53"/>
      <c r="Z432" s="53"/>
    </row>
    <row r="433" spans="1:26" ht="12.75" customHeight="1" x14ac:dyDescent="0.3">
      <c r="A433" s="53"/>
      <c r="B433" s="53"/>
      <c r="C433" s="53"/>
      <c r="D433" s="53"/>
      <c r="E433" s="53"/>
      <c r="F433" s="53"/>
      <c r="G433" s="53"/>
      <c r="H433" s="53"/>
      <c r="I433" s="53"/>
      <c r="J433" s="53"/>
      <c r="K433" s="53"/>
      <c r="L433" s="53"/>
      <c r="M433" s="53"/>
      <c r="N433" s="53"/>
      <c r="O433" s="53"/>
      <c r="P433" s="53"/>
      <c r="Q433" s="53"/>
      <c r="R433" s="53"/>
      <c r="S433" s="53"/>
      <c r="T433" s="53"/>
      <c r="U433" s="53"/>
      <c r="V433" s="53"/>
      <c r="W433" s="53"/>
      <c r="X433" s="53"/>
      <c r="Y433" s="53"/>
      <c r="Z433" s="53"/>
    </row>
    <row r="434" spans="1:26" ht="12.75" customHeight="1" x14ac:dyDescent="0.3">
      <c r="A434" s="53"/>
      <c r="B434" s="53"/>
      <c r="C434" s="53"/>
      <c r="D434" s="53"/>
      <c r="E434" s="53"/>
      <c r="F434" s="53"/>
      <c r="G434" s="53"/>
      <c r="H434" s="53"/>
      <c r="I434" s="53"/>
      <c r="J434" s="53"/>
      <c r="K434" s="53"/>
      <c r="L434" s="53"/>
      <c r="M434" s="53"/>
      <c r="N434" s="53"/>
      <c r="O434" s="53"/>
      <c r="P434" s="53"/>
      <c r="Q434" s="53"/>
      <c r="R434" s="53"/>
      <c r="S434" s="53"/>
      <c r="T434" s="53"/>
      <c r="U434" s="53"/>
      <c r="V434" s="53"/>
      <c r="W434" s="53"/>
      <c r="X434" s="53"/>
      <c r="Y434" s="53"/>
      <c r="Z434" s="53"/>
    </row>
    <row r="435" spans="1:26" ht="12.75" customHeight="1" x14ac:dyDescent="0.3">
      <c r="A435" s="53"/>
      <c r="B435" s="53"/>
      <c r="C435" s="53"/>
      <c r="D435" s="53"/>
      <c r="E435" s="53"/>
      <c r="F435" s="53"/>
      <c r="G435" s="53"/>
      <c r="H435" s="53"/>
      <c r="I435" s="53"/>
      <c r="J435" s="53"/>
      <c r="K435" s="53"/>
      <c r="L435" s="53"/>
      <c r="M435" s="53"/>
      <c r="N435" s="53"/>
      <c r="O435" s="53"/>
      <c r="P435" s="53"/>
      <c r="Q435" s="53"/>
      <c r="R435" s="53"/>
      <c r="S435" s="53"/>
      <c r="T435" s="53"/>
      <c r="U435" s="53"/>
      <c r="V435" s="53"/>
      <c r="W435" s="53"/>
      <c r="X435" s="53"/>
      <c r="Y435" s="53"/>
      <c r="Z435" s="53"/>
    </row>
    <row r="436" spans="1:26" ht="12.75" customHeight="1" x14ac:dyDescent="0.3">
      <c r="A436" s="53"/>
      <c r="B436" s="53"/>
      <c r="C436" s="53"/>
      <c r="D436" s="53"/>
      <c r="E436" s="53"/>
      <c r="F436" s="53"/>
      <c r="G436" s="53"/>
      <c r="H436" s="53"/>
      <c r="I436" s="53"/>
      <c r="J436" s="53"/>
      <c r="K436" s="53"/>
      <c r="L436" s="53"/>
      <c r="M436" s="53"/>
      <c r="N436" s="53"/>
      <c r="O436" s="53"/>
      <c r="P436" s="53"/>
      <c r="Q436" s="53"/>
      <c r="R436" s="53"/>
      <c r="S436" s="53"/>
      <c r="T436" s="53"/>
      <c r="U436" s="53"/>
      <c r="V436" s="53"/>
      <c r="W436" s="53"/>
      <c r="X436" s="53"/>
      <c r="Y436" s="53"/>
      <c r="Z436" s="53"/>
    </row>
    <row r="437" spans="1:26" ht="12.75" customHeight="1" x14ac:dyDescent="0.3">
      <c r="A437" s="53"/>
      <c r="B437" s="53"/>
      <c r="C437" s="53"/>
      <c r="D437" s="53"/>
      <c r="E437" s="53"/>
      <c r="F437" s="53"/>
      <c r="G437" s="53"/>
      <c r="H437" s="53"/>
      <c r="I437" s="53"/>
      <c r="J437" s="53"/>
      <c r="K437" s="53"/>
      <c r="L437" s="53"/>
      <c r="M437" s="53"/>
      <c r="N437" s="53"/>
      <c r="O437" s="53"/>
      <c r="P437" s="53"/>
      <c r="Q437" s="53"/>
      <c r="R437" s="53"/>
      <c r="S437" s="53"/>
      <c r="T437" s="53"/>
      <c r="U437" s="53"/>
      <c r="V437" s="53"/>
      <c r="W437" s="53"/>
      <c r="X437" s="53"/>
      <c r="Y437" s="53"/>
      <c r="Z437" s="53"/>
    </row>
    <row r="438" spans="1:26" ht="12.75" customHeight="1" x14ac:dyDescent="0.3">
      <c r="A438" s="53"/>
      <c r="B438" s="53"/>
      <c r="C438" s="53"/>
      <c r="D438" s="53"/>
      <c r="E438" s="53"/>
      <c r="F438" s="53"/>
      <c r="G438" s="53"/>
      <c r="H438" s="53"/>
      <c r="I438" s="53"/>
      <c r="J438" s="53"/>
      <c r="K438" s="53"/>
      <c r="L438" s="53"/>
      <c r="M438" s="53"/>
      <c r="N438" s="53"/>
      <c r="O438" s="53"/>
      <c r="P438" s="53"/>
      <c r="Q438" s="53"/>
      <c r="R438" s="53"/>
      <c r="S438" s="53"/>
      <c r="T438" s="53"/>
      <c r="U438" s="53"/>
      <c r="V438" s="53"/>
      <c r="W438" s="53"/>
      <c r="X438" s="53"/>
      <c r="Y438" s="53"/>
      <c r="Z438" s="53"/>
    </row>
    <row r="439" spans="1:26" ht="12.75" customHeight="1" x14ac:dyDescent="0.3">
      <c r="A439" s="53"/>
      <c r="B439" s="53"/>
      <c r="C439" s="53"/>
      <c r="D439" s="53"/>
      <c r="E439" s="53"/>
      <c r="F439" s="53"/>
      <c r="G439" s="53"/>
      <c r="H439" s="53"/>
      <c r="I439" s="53"/>
      <c r="J439" s="53"/>
      <c r="K439" s="53"/>
      <c r="L439" s="53"/>
      <c r="M439" s="53"/>
      <c r="N439" s="53"/>
      <c r="O439" s="53"/>
      <c r="P439" s="53"/>
      <c r="Q439" s="53"/>
      <c r="R439" s="53"/>
      <c r="S439" s="53"/>
      <c r="T439" s="53"/>
      <c r="U439" s="53"/>
      <c r="V439" s="53"/>
      <c r="W439" s="53"/>
      <c r="X439" s="53"/>
      <c r="Y439" s="53"/>
      <c r="Z439" s="53"/>
    </row>
    <row r="440" spans="1:26" ht="12.75" customHeight="1" x14ac:dyDescent="0.3">
      <c r="A440" s="53"/>
      <c r="B440" s="53"/>
      <c r="C440" s="53"/>
      <c r="D440" s="53"/>
      <c r="E440" s="53"/>
      <c r="F440" s="53"/>
      <c r="G440" s="53"/>
      <c r="H440" s="53"/>
      <c r="I440" s="53"/>
      <c r="J440" s="53"/>
      <c r="K440" s="53"/>
      <c r="L440" s="53"/>
      <c r="M440" s="53"/>
      <c r="N440" s="53"/>
      <c r="O440" s="53"/>
      <c r="P440" s="53"/>
      <c r="Q440" s="53"/>
      <c r="R440" s="53"/>
      <c r="S440" s="53"/>
      <c r="T440" s="53"/>
      <c r="U440" s="53"/>
      <c r="V440" s="53"/>
      <c r="W440" s="53"/>
      <c r="X440" s="53"/>
      <c r="Y440" s="53"/>
      <c r="Z440" s="53"/>
    </row>
    <row r="441" spans="1:26" ht="12.75" customHeight="1" x14ac:dyDescent="0.3">
      <c r="A441" s="53"/>
      <c r="B441" s="53"/>
      <c r="C441" s="53"/>
      <c r="D441" s="53"/>
      <c r="E441" s="53"/>
      <c r="F441" s="53"/>
      <c r="G441" s="53"/>
      <c r="H441" s="53"/>
      <c r="I441" s="53"/>
      <c r="J441" s="53"/>
      <c r="K441" s="53"/>
      <c r="L441" s="53"/>
      <c r="M441" s="53"/>
      <c r="N441" s="53"/>
      <c r="O441" s="53"/>
      <c r="P441" s="53"/>
      <c r="Q441" s="53"/>
      <c r="R441" s="53"/>
      <c r="S441" s="53"/>
      <c r="T441" s="53"/>
      <c r="U441" s="53"/>
      <c r="V441" s="53"/>
      <c r="W441" s="53"/>
      <c r="X441" s="53"/>
      <c r="Y441" s="53"/>
      <c r="Z441" s="53"/>
    </row>
    <row r="442" spans="1:26" ht="12.75" customHeight="1" x14ac:dyDescent="0.3">
      <c r="A442" s="53"/>
      <c r="B442" s="53"/>
      <c r="C442" s="53"/>
      <c r="D442" s="53"/>
      <c r="E442" s="53"/>
      <c r="F442" s="53"/>
      <c r="G442" s="53"/>
      <c r="H442" s="53"/>
      <c r="I442" s="53"/>
      <c r="J442" s="53"/>
      <c r="K442" s="53"/>
      <c r="L442" s="53"/>
      <c r="M442" s="53"/>
      <c r="N442" s="53"/>
      <c r="O442" s="53"/>
      <c r="P442" s="53"/>
      <c r="Q442" s="53"/>
      <c r="R442" s="53"/>
      <c r="S442" s="53"/>
      <c r="T442" s="53"/>
      <c r="U442" s="53"/>
      <c r="V442" s="53"/>
      <c r="W442" s="53"/>
      <c r="X442" s="53"/>
      <c r="Y442" s="53"/>
      <c r="Z442" s="53"/>
    </row>
    <row r="443" spans="1:26" ht="12.75" customHeight="1" x14ac:dyDescent="0.3">
      <c r="A443" s="53"/>
      <c r="B443" s="53"/>
      <c r="C443" s="53"/>
      <c r="D443" s="53"/>
      <c r="E443" s="53"/>
      <c r="F443" s="53"/>
      <c r="G443" s="53"/>
      <c r="H443" s="53"/>
      <c r="I443" s="53"/>
      <c r="J443" s="53"/>
      <c r="K443" s="53"/>
      <c r="L443" s="53"/>
      <c r="M443" s="53"/>
      <c r="N443" s="53"/>
      <c r="O443" s="53"/>
      <c r="P443" s="53"/>
      <c r="Q443" s="53"/>
      <c r="R443" s="53"/>
      <c r="S443" s="53"/>
      <c r="T443" s="53"/>
      <c r="U443" s="53"/>
      <c r="V443" s="53"/>
      <c r="W443" s="53"/>
      <c r="X443" s="53"/>
      <c r="Y443" s="53"/>
      <c r="Z443" s="53"/>
    </row>
    <row r="444" spans="1:26" ht="12.75" customHeight="1" x14ac:dyDescent="0.3">
      <c r="A444" s="53"/>
      <c r="B444" s="53"/>
      <c r="C444" s="53"/>
      <c r="D444" s="53"/>
      <c r="E444" s="53"/>
      <c r="F444" s="53"/>
      <c r="G444" s="53"/>
      <c r="H444" s="53"/>
      <c r="I444" s="53"/>
      <c r="J444" s="53"/>
      <c r="K444" s="53"/>
      <c r="L444" s="53"/>
      <c r="M444" s="53"/>
      <c r="N444" s="53"/>
      <c r="O444" s="53"/>
      <c r="P444" s="53"/>
      <c r="Q444" s="53"/>
      <c r="R444" s="53"/>
      <c r="S444" s="53"/>
      <c r="T444" s="53"/>
      <c r="U444" s="53"/>
      <c r="V444" s="53"/>
      <c r="W444" s="53"/>
      <c r="X444" s="53"/>
      <c r="Y444" s="53"/>
      <c r="Z444" s="53"/>
    </row>
    <row r="445" spans="1:26" ht="12.75" customHeight="1" x14ac:dyDescent="0.3">
      <c r="A445" s="53"/>
      <c r="B445" s="53"/>
      <c r="C445" s="53"/>
      <c r="D445" s="53"/>
      <c r="E445" s="53"/>
      <c r="F445" s="53"/>
      <c r="G445" s="53"/>
      <c r="H445" s="53"/>
      <c r="I445" s="53"/>
      <c r="J445" s="53"/>
      <c r="K445" s="53"/>
      <c r="L445" s="53"/>
      <c r="M445" s="53"/>
      <c r="N445" s="53"/>
      <c r="O445" s="53"/>
      <c r="P445" s="53"/>
      <c r="Q445" s="53"/>
      <c r="R445" s="53"/>
      <c r="S445" s="53"/>
      <c r="T445" s="53"/>
      <c r="U445" s="53"/>
      <c r="V445" s="53"/>
      <c r="W445" s="53"/>
      <c r="X445" s="53"/>
      <c r="Y445" s="53"/>
      <c r="Z445" s="53"/>
    </row>
    <row r="446" spans="1:26" ht="12.75" customHeight="1" x14ac:dyDescent="0.3">
      <c r="A446" s="53"/>
      <c r="B446" s="53"/>
      <c r="C446" s="53"/>
      <c r="D446" s="53"/>
      <c r="E446" s="53"/>
      <c r="F446" s="53"/>
      <c r="G446" s="53"/>
      <c r="H446" s="53"/>
      <c r="I446" s="53"/>
      <c r="J446" s="53"/>
      <c r="K446" s="53"/>
      <c r="L446" s="53"/>
      <c r="M446" s="53"/>
      <c r="N446" s="53"/>
      <c r="O446" s="53"/>
      <c r="P446" s="53"/>
      <c r="Q446" s="53"/>
      <c r="R446" s="53"/>
      <c r="S446" s="53"/>
      <c r="T446" s="53"/>
      <c r="U446" s="53"/>
      <c r="V446" s="53"/>
      <c r="W446" s="53"/>
      <c r="X446" s="53"/>
      <c r="Y446" s="53"/>
      <c r="Z446" s="53"/>
    </row>
    <row r="447" spans="1:26" ht="12.75" customHeight="1" x14ac:dyDescent="0.3">
      <c r="A447" s="53"/>
      <c r="B447" s="53"/>
      <c r="C447" s="53"/>
      <c r="D447" s="53"/>
      <c r="E447" s="53"/>
      <c r="F447" s="53"/>
      <c r="G447" s="53"/>
      <c r="H447" s="53"/>
      <c r="I447" s="53"/>
      <c r="J447" s="53"/>
      <c r="K447" s="53"/>
      <c r="L447" s="53"/>
      <c r="M447" s="53"/>
      <c r="N447" s="53"/>
      <c r="O447" s="53"/>
      <c r="P447" s="53"/>
      <c r="Q447" s="53"/>
      <c r="R447" s="53"/>
      <c r="S447" s="53"/>
      <c r="T447" s="53"/>
      <c r="U447" s="53"/>
      <c r="V447" s="53"/>
      <c r="W447" s="53"/>
      <c r="X447" s="53"/>
      <c r="Y447" s="53"/>
      <c r="Z447" s="53"/>
    </row>
    <row r="448" spans="1:26" ht="12.75" customHeight="1" x14ac:dyDescent="0.3">
      <c r="A448" s="53"/>
      <c r="B448" s="53"/>
      <c r="C448" s="53"/>
      <c r="D448" s="53"/>
      <c r="E448" s="53"/>
      <c r="F448" s="53"/>
      <c r="G448" s="53"/>
      <c r="H448" s="53"/>
      <c r="I448" s="53"/>
      <c r="J448" s="53"/>
      <c r="K448" s="53"/>
      <c r="L448" s="53"/>
      <c r="M448" s="53"/>
      <c r="N448" s="53"/>
      <c r="O448" s="53"/>
      <c r="P448" s="53"/>
      <c r="Q448" s="53"/>
      <c r="R448" s="53"/>
      <c r="S448" s="53"/>
      <c r="T448" s="53"/>
      <c r="U448" s="53"/>
      <c r="V448" s="53"/>
      <c r="W448" s="53"/>
      <c r="X448" s="53"/>
      <c r="Y448" s="53"/>
      <c r="Z448" s="53"/>
    </row>
    <row r="449" spans="1:26" ht="12.75" customHeight="1" x14ac:dyDescent="0.3">
      <c r="A449" s="53"/>
      <c r="B449" s="53"/>
      <c r="C449" s="53"/>
      <c r="D449" s="53"/>
      <c r="E449" s="53"/>
      <c r="F449" s="53"/>
      <c r="G449" s="53"/>
      <c r="H449" s="53"/>
      <c r="I449" s="53"/>
      <c r="J449" s="53"/>
      <c r="K449" s="53"/>
      <c r="L449" s="53"/>
      <c r="M449" s="53"/>
      <c r="N449" s="53"/>
      <c r="O449" s="53"/>
      <c r="P449" s="53"/>
      <c r="Q449" s="53"/>
      <c r="R449" s="53"/>
      <c r="S449" s="53"/>
      <c r="T449" s="53"/>
      <c r="U449" s="53"/>
      <c r="V449" s="53"/>
      <c r="W449" s="53"/>
      <c r="X449" s="53"/>
      <c r="Y449" s="53"/>
      <c r="Z449" s="53"/>
    </row>
    <row r="450" spans="1:26" ht="12.75" customHeight="1" x14ac:dyDescent="0.3">
      <c r="A450" s="53"/>
      <c r="B450" s="53"/>
      <c r="C450" s="53"/>
      <c r="D450" s="53"/>
      <c r="E450" s="53"/>
      <c r="F450" s="53"/>
      <c r="G450" s="53"/>
      <c r="H450" s="53"/>
      <c r="I450" s="53"/>
      <c r="J450" s="53"/>
      <c r="K450" s="53"/>
      <c r="L450" s="53"/>
      <c r="M450" s="53"/>
      <c r="N450" s="53"/>
      <c r="O450" s="53"/>
      <c r="P450" s="53"/>
      <c r="Q450" s="53"/>
      <c r="R450" s="53"/>
      <c r="S450" s="53"/>
      <c r="T450" s="53"/>
      <c r="U450" s="53"/>
      <c r="V450" s="53"/>
      <c r="W450" s="53"/>
      <c r="X450" s="53"/>
      <c r="Y450" s="53"/>
      <c r="Z450" s="53"/>
    </row>
    <row r="451" spans="1:26" ht="12.75" customHeight="1" x14ac:dyDescent="0.3">
      <c r="A451" s="53"/>
      <c r="B451" s="53"/>
      <c r="C451" s="53"/>
      <c r="D451" s="53"/>
      <c r="E451" s="53"/>
      <c r="F451" s="53"/>
      <c r="G451" s="53"/>
      <c r="H451" s="53"/>
      <c r="I451" s="53"/>
      <c r="J451" s="53"/>
      <c r="K451" s="53"/>
      <c r="L451" s="53"/>
      <c r="M451" s="53"/>
      <c r="N451" s="53"/>
      <c r="O451" s="53"/>
      <c r="P451" s="53"/>
      <c r="Q451" s="53"/>
      <c r="R451" s="53"/>
      <c r="S451" s="53"/>
      <c r="T451" s="53"/>
      <c r="U451" s="53"/>
      <c r="V451" s="53"/>
      <c r="W451" s="53"/>
      <c r="X451" s="53"/>
      <c r="Y451" s="53"/>
      <c r="Z451" s="53"/>
    </row>
    <row r="452" spans="1:26" ht="12.75" customHeight="1" x14ac:dyDescent="0.3">
      <c r="A452" s="53"/>
      <c r="B452" s="53"/>
      <c r="C452" s="53"/>
      <c r="D452" s="53"/>
      <c r="E452" s="53"/>
      <c r="F452" s="53"/>
      <c r="G452" s="53"/>
      <c r="H452" s="53"/>
      <c r="I452" s="53"/>
      <c r="J452" s="53"/>
      <c r="K452" s="53"/>
      <c r="L452" s="53"/>
      <c r="M452" s="53"/>
      <c r="N452" s="53"/>
      <c r="O452" s="53"/>
      <c r="P452" s="53"/>
      <c r="Q452" s="53"/>
      <c r="R452" s="53"/>
      <c r="S452" s="53"/>
      <c r="T452" s="53"/>
      <c r="U452" s="53"/>
      <c r="V452" s="53"/>
      <c r="W452" s="53"/>
      <c r="X452" s="53"/>
      <c r="Y452" s="53"/>
      <c r="Z452" s="53"/>
    </row>
    <row r="453" spans="1:26" ht="12.75" customHeight="1" x14ac:dyDescent="0.3">
      <c r="A453" s="53"/>
      <c r="B453" s="53"/>
      <c r="C453" s="53"/>
      <c r="D453" s="53"/>
      <c r="E453" s="53"/>
      <c r="F453" s="53"/>
      <c r="G453" s="53"/>
      <c r="H453" s="53"/>
      <c r="I453" s="53"/>
      <c r="J453" s="53"/>
      <c r="K453" s="53"/>
      <c r="L453" s="53"/>
      <c r="M453" s="53"/>
      <c r="N453" s="53"/>
      <c r="O453" s="53"/>
      <c r="P453" s="53"/>
      <c r="Q453" s="53"/>
      <c r="R453" s="53"/>
      <c r="S453" s="53"/>
      <c r="T453" s="53"/>
      <c r="U453" s="53"/>
      <c r="V453" s="53"/>
      <c r="W453" s="53"/>
      <c r="X453" s="53"/>
      <c r="Y453" s="53"/>
      <c r="Z453" s="53"/>
    </row>
    <row r="454" spans="1:26" ht="12.75" customHeight="1" x14ac:dyDescent="0.3">
      <c r="A454" s="53"/>
      <c r="B454" s="53"/>
      <c r="C454" s="53"/>
      <c r="D454" s="53"/>
      <c r="E454" s="53"/>
      <c r="F454" s="53"/>
      <c r="G454" s="53"/>
      <c r="H454" s="53"/>
      <c r="I454" s="53"/>
      <c r="J454" s="53"/>
      <c r="K454" s="53"/>
      <c r="L454" s="53"/>
      <c r="M454" s="53"/>
      <c r="N454" s="53"/>
      <c r="O454" s="53"/>
      <c r="P454" s="53"/>
      <c r="Q454" s="53"/>
      <c r="R454" s="53"/>
      <c r="S454" s="53"/>
      <c r="T454" s="53"/>
      <c r="U454" s="53"/>
      <c r="V454" s="53"/>
      <c r="W454" s="53"/>
      <c r="X454" s="53"/>
      <c r="Y454" s="53"/>
      <c r="Z454" s="53"/>
    </row>
    <row r="455" spans="1:26" ht="12.75" customHeight="1" x14ac:dyDescent="0.3">
      <c r="A455" s="53"/>
      <c r="B455" s="53"/>
      <c r="C455" s="53"/>
      <c r="D455" s="53"/>
      <c r="E455" s="53"/>
      <c r="F455" s="53"/>
      <c r="G455" s="53"/>
      <c r="H455" s="53"/>
      <c r="I455" s="53"/>
      <c r="J455" s="53"/>
      <c r="K455" s="53"/>
      <c r="L455" s="53"/>
      <c r="M455" s="53"/>
      <c r="N455" s="53"/>
      <c r="O455" s="53"/>
      <c r="P455" s="53"/>
      <c r="Q455" s="53"/>
      <c r="R455" s="53"/>
      <c r="S455" s="53"/>
      <c r="T455" s="53"/>
      <c r="U455" s="53"/>
      <c r="V455" s="53"/>
      <c r="W455" s="53"/>
      <c r="X455" s="53"/>
      <c r="Y455" s="53"/>
      <c r="Z455" s="53"/>
    </row>
    <row r="456" spans="1:26" ht="12.75" customHeight="1" x14ac:dyDescent="0.3">
      <c r="A456" s="53"/>
      <c r="B456" s="53"/>
      <c r="C456" s="53"/>
      <c r="D456" s="53"/>
      <c r="E456" s="53"/>
      <c r="F456" s="53"/>
      <c r="G456" s="53"/>
      <c r="H456" s="53"/>
      <c r="I456" s="53"/>
      <c r="J456" s="53"/>
      <c r="K456" s="53"/>
      <c r="L456" s="53"/>
      <c r="M456" s="53"/>
      <c r="N456" s="53"/>
      <c r="O456" s="53"/>
      <c r="P456" s="53"/>
      <c r="Q456" s="53"/>
      <c r="R456" s="53"/>
      <c r="S456" s="53"/>
      <c r="T456" s="53"/>
      <c r="U456" s="53"/>
      <c r="V456" s="53"/>
      <c r="W456" s="53"/>
      <c r="X456" s="53"/>
      <c r="Y456" s="53"/>
      <c r="Z456" s="53"/>
    </row>
    <row r="457" spans="1:26" ht="12.75" customHeight="1" x14ac:dyDescent="0.3">
      <c r="A457" s="53"/>
      <c r="B457" s="53"/>
      <c r="C457" s="53"/>
      <c r="D457" s="53"/>
      <c r="E457" s="53"/>
      <c r="F457" s="53"/>
      <c r="G457" s="53"/>
      <c r="H457" s="53"/>
      <c r="I457" s="53"/>
      <c r="J457" s="53"/>
      <c r="K457" s="53"/>
      <c r="L457" s="53"/>
      <c r="M457" s="53"/>
      <c r="N457" s="53"/>
      <c r="O457" s="53"/>
      <c r="P457" s="53"/>
      <c r="Q457" s="53"/>
      <c r="R457" s="53"/>
      <c r="S457" s="53"/>
      <c r="T457" s="53"/>
      <c r="U457" s="53"/>
      <c r="V457" s="53"/>
      <c r="W457" s="53"/>
      <c r="X457" s="53"/>
      <c r="Y457" s="53"/>
      <c r="Z457" s="53"/>
    </row>
    <row r="458" spans="1:26" ht="12.75" customHeight="1" x14ac:dyDescent="0.3">
      <c r="A458" s="53"/>
      <c r="B458" s="53"/>
      <c r="C458" s="53"/>
      <c r="D458" s="53"/>
      <c r="E458" s="53"/>
      <c r="F458" s="53"/>
      <c r="G458" s="53"/>
      <c r="H458" s="53"/>
      <c r="I458" s="53"/>
      <c r="J458" s="53"/>
      <c r="K458" s="53"/>
      <c r="L458" s="53"/>
      <c r="M458" s="53"/>
      <c r="N458" s="53"/>
      <c r="O458" s="53"/>
      <c r="P458" s="53"/>
      <c r="Q458" s="53"/>
      <c r="R458" s="53"/>
      <c r="S458" s="53"/>
      <c r="T458" s="53"/>
      <c r="U458" s="53"/>
      <c r="V458" s="53"/>
      <c r="W458" s="53"/>
      <c r="X458" s="53"/>
      <c r="Y458" s="53"/>
      <c r="Z458" s="53"/>
    </row>
    <row r="459" spans="1:26" ht="12.75" customHeight="1" x14ac:dyDescent="0.3">
      <c r="A459" s="53"/>
      <c r="B459" s="53"/>
      <c r="C459" s="53"/>
      <c r="D459" s="53"/>
      <c r="E459" s="53"/>
      <c r="F459" s="53"/>
      <c r="G459" s="53"/>
      <c r="H459" s="53"/>
      <c r="I459" s="53"/>
      <c r="J459" s="53"/>
      <c r="K459" s="53"/>
      <c r="L459" s="53"/>
      <c r="M459" s="53"/>
      <c r="N459" s="53"/>
      <c r="O459" s="53"/>
      <c r="P459" s="53"/>
      <c r="Q459" s="53"/>
      <c r="R459" s="53"/>
      <c r="S459" s="53"/>
      <c r="T459" s="53"/>
      <c r="U459" s="53"/>
      <c r="V459" s="53"/>
      <c r="W459" s="53"/>
      <c r="X459" s="53"/>
      <c r="Y459" s="53"/>
      <c r="Z459" s="53"/>
    </row>
    <row r="460" spans="1:26" ht="12.75" customHeight="1" x14ac:dyDescent="0.3">
      <c r="A460" s="53"/>
      <c r="B460" s="53"/>
      <c r="C460" s="53"/>
      <c r="D460" s="53"/>
      <c r="E460" s="53"/>
      <c r="F460" s="53"/>
      <c r="G460" s="53"/>
      <c r="H460" s="53"/>
      <c r="I460" s="53"/>
      <c r="J460" s="53"/>
      <c r="K460" s="53"/>
      <c r="L460" s="53"/>
      <c r="M460" s="53"/>
      <c r="N460" s="53"/>
      <c r="O460" s="53"/>
      <c r="P460" s="53"/>
      <c r="Q460" s="53"/>
      <c r="R460" s="53"/>
      <c r="S460" s="53"/>
      <c r="T460" s="53"/>
      <c r="U460" s="53"/>
      <c r="V460" s="53"/>
      <c r="W460" s="53"/>
      <c r="X460" s="53"/>
      <c r="Y460" s="53"/>
      <c r="Z460" s="53"/>
    </row>
    <row r="461" spans="1:26" ht="12.75" customHeight="1" x14ac:dyDescent="0.3">
      <c r="A461" s="53"/>
      <c r="B461" s="53"/>
      <c r="C461" s="53"/>
      <c r="D461" s="53"/>
      <c r="E461" s="53"/>
      <c r="F461" s="53"/>
      <c r="G461" s="53"/>
      <c r="H461" s="53"/>
      <c r="I461" s="53"/>
      <c r="J461" s="53"/>
      <c r="K461" s="53"/>
      <c r="L461" s="53"/>
      <c r="M461" s="53"/>
      <c r="N461" s="53"/>
      <c r="O461" s="53"/>
      <c r="P461" s="53"/>
      <c r="Q461" s="53"/>
      <c r="R461" s="53"/>
      <c r="S461" s="53"/>
      <c r="T461" s="53"/>
      <c r="U461" s="53"/>
      <c r="V461" s="53"/>
      <c r="W461" s="53"/>
      <c r="X461" s="53"/>
      <c r="Y461" s="53"/>
      <c r="Z461" s="53"/>
    </row>
    <row r="462" spans="1:26" ht="12.75" customHeight="1" x14ac:dyDescent="0.3">
      <c r="A462" s="53"/>
      <c r="B462" s="53"/>
      <c r="C462" s="53"/>
      <c r="D462" s="53"/>
      <c r="E462" s="53"/>
      <c r="F462" s="53"/>
      <c r="G462" s="53"/>
      <c r="H462" s="53"/>
      <c r="I462" s="53"/>
      <c r="J462" s="53"/>
      <c r="K462" s="53"/>
      <c r="L462" s="53"/>
      <c r="M462" s="53"/>
      <c r="N462" s="53"/>
      <c r="O462" s="53"/>
      <c r="P462" s="53"/>
      <c r="Q462" s="53"/>
      <c r="R462" s="53"/>
      <c r="S462" s="53"/>
      <c r="T462" s="53"/>
      <c r="U462" s="53"/>
      <c r="V462" s="53"/>
      <c r="W462" s="53"/>
      <c r="X462" s="53"/>
      <c r="Y462" s="53"/>
      <c r="Z462" s="53"/>
    </row>
    <row r="463" spans="1:26" ht="12.75" customHeight="1" x14ac:dyDescent="0.3">
      <c r="A463" s="53"/>
      <c r="B463" s="53"/>
      <c r="C463" s="53"/>
      <c r="D463" s="53"/>
      <c r="E463" s="53"/>
      <c r="F463" s="53"/>
      <c r="G463" s="53"/>
      <c r="H463" s="53"/>
      <c r="I463" s="53"/>
      <c r="J463" s="53"/>
      <c r="K463" s="53"/>
      <c r="L463" s="53"/>
      <c r="M463" s="53"/>
      <c r="N463" s="53"/>
      <c r="O463" s="53"/>
      <c r="P463" s="53"/>
      <c r="Q463" s="53"/>
      <c r="R463" s="53"/>
      <c r="S463" s="53"/>
      <c r="T463" s="53"/>
      <c r="U463" s="53"/>
      <c r="V463" s="53"/>
      <c r="W463" s="53"/>
      <c r="X463" s="53"/>
      <c r="Y463" s="53"/>
      <c r="Z463" s="53"/>
    </row>
    <row r="464" spans="1:26" ht="12.75" customHeight="1" x14ac:dyDescent="0.3">
      <c r="A464" s="53"/>
      <c r="B464" s="53"/>
      <c r="C464" s="53"/>
      <c r="D464" s="53"/>
      <c r="E464" s="53"/>
      <c r="F464" s="53"/>
      <c r="G464" s="53"/>
      <c r="H464" s="53"/>
      <c r="I464" s="53"/>
      <c r="J464" s="53"/>
      <c r="K464" s="53"/>
      <c r="L464" s="53"/>
      <c r="M464" s="53"/>
      <c r="N464" s="53"/>
      <c r="O464" s="53"/>
      <c r="P464" s="53"/>
      <c r="Q464" s="53"/>
      <c r="R464" s="53"/>
      <c r="S464" s="53"/>
      <c r="T464" s="53"/>
      <c r="U464" s="53"/>
      <c r="V464" s="53"/>
      <c r="W464" s="53"/>
      <c r="X464" s="53"/>
      <c r="Y464" s="53"/>
      <c r="Z464" s="53"/>
    </row>
    <row r="465" spans="1:26" ht="12.75" customHeight="1" x14ac:dyDescent="0.3">
      <c r="A465" s="53"/>
      <c r="B465" s="53"/>
      <c r="C465" s="53"/>
      <c r="D465" s="53"/>
      <c r="E465" s="53"/>
      <c r="F465" s="53"/>
      <c r="G465" s="53"/>
      <c r="H465" s="53"/>
      <c r="I465" s="53"/>
      <c r="J465" s="53"/>
      <c r="K465" s="53"/>
      <c r="L465" s="53"/>
      <c r="M465" s="53"/>
      <c r="N465" s="53"/>
      <c r="O465" s="53"/>
      <c r="P465" s="53"/>
      <c r="Q465" s="53"/>
      <c r="R465" s="53"/>
      <c r="S465" s="53"/>
      <c r="T465" s="53"/>
      <c r="U465" s="53"/>
      <c r="V465" s="53"/>
      <c r="W465" s="53"/>
      <c r="X465" s="53"/>
      <c r="Y465" s="53"/>
      <c r="Z465" s="53"/>
    </row>
    <row r="466" spans="1:26" ht="12.75" customHeight="1" x14ac:dyDescent="0.3">
      <c r="A466" s="53"/>
      <c r="B466" s="53"/>
      <c r="C466" s="53"/>
      <c r="D466" s="53"/>
      <c r="E466" s="53"/>
      <c r="F466" s="53"/>
      <c r="G466" s="53"/>
      <c r="H466" s="53"/>
      <c r="I466" s="53"/>
      <c r="J466" s="53"/>
      <c r="K466" s="53"/>
      <c r="L466" s="53"/>
      <c r="M466" s="53"/>
      <c r="N466" s="53"/>
      <c r="O466" s="53"/>
      <c r="P466" s="53"/>
      <c r="Q466" s="53"/>
      <c r="R466" s="53"/>
      <c r="S466" s="53"/>
      <c r="T466" s="53"/>
      <c r="U466" s="53"/>
      <c r="V466" s="53"/>
      <c r="W466" s="53"/>
      <c r="X466" s="53"/>
      <c r="Y466" s="53"/>
      <c r="Z466" s="53"/>
    </row>
    <row r="467" spans="1:26" ht="12.75" customHeight="1" x14ac:dyDescent="0.3">
      <c r="A467" s="53"/>
      <c r="B467" s="53"/>
      <c r="C467" s="53"/>
      <c r="D467" s="53"/>
      <c r="E467" s="53"/>
      <c r="F467" s="53"/>
      <c r="G467" s="53"/>
      <c r="H467" s="53"/>
      <c r="I467" s="53"/>
      <c r="J467" s="53"/>
      <c r="K467" s="53"/>
      <c r="L467" s="53"/>
      <c r="M467" s="53"/>
      <c r="N467" s="53"/>
      <c r="O467" s="53"/>
      <c r="P467" s="53"/>
      <c r="Q467" s="53"/>
      <c r="R467" s="53"/>
      <c r="S467" s="53"/>
      <c r="T467" s="53"/>
      <c r="U467" s="53"/>
      <c r="V467" s="53"/>
      <c r="W467" s="53"/>
      <c r="X467" s="53"/>
      <c r="Y467" s="53"/>
      <c r="Z467" s="53"/>
    </row>
    <row r="468" spans="1:26" ht="12.75" customHeight="1" x14ac:dyDescent="0.3">
      <c r="A468" s="53"/>
      <c r="B468" s="53"/>
      <c r="C468" s="53"/>
      <c r="D468" s="53"/>
      <c r="E468" s="53"/>
      <c r="F468" s="53"/>
      <c r="G468" s="53"/>
      <c r="H468" s="53"/>
      <c r="I468" s="53"/>
      <c r="J468" s="53"/>
      <c r="K468" s="53"/>
      <c r="L468" s="53"/>
      <c r="M468" s="53"/>
      <c r="N468" s="53"/>
      <c r="O468" s="53"/>
      <c r="P468" s="53"/>
      <c r="Q468" s="53"/>
      <c r="R468" s="53"/>
      <c r="S468" s="53"/>
      <c r="T468" s="53"/>
      <c r="U468" s="53"/>
      <c r="V468" s="53"/>
      <c r="W468" s="53"/>
      <c r="X468" s="53"/>
      <c r="Y468" s="53"/>
      <c r="Z468" s="53"/>
    </row>
    <row r="469" spans="1:26" ht="12.75" customHeight="1" x14ac:dyDescent="0.3">
      <c r="A469" s="53"/>
      <c r="B469" s="53"/>
      <c r="C469" s="53"/>
      <c r="D469" s="53"/>
      <c r="E469" s="53"/>
      <c r="F469" s="53"/>
      <c r="G469" s="53"/>
      <c r="H469" s="53"/>
      <c r="I469" s="53"/>
      <c r="J469" s="53"/>
      <c r="K469" s="53"/>
      <c r="L469" s="53"/>
      <c r="M469" s="53"/>
      <c r="N469" s="53"/>
      <c r="O469" s="53"/>
      <c r="P469" s="53"/>
      <c r="Q469" s="53"/>
      <c r="R469" s="53"/>
      <c r="S469" s="53"/>
      <c r="T469" s="53"/>
      <c r="U469" s="53"/>
      <c r="V469" s="53"/>
      <c r="W469" s="53"/>
      <c r="X469" s="53"/>
      <c r="Y469" s="53"/>
      <c r="Z469" s="53"/>
    </row>
    <row r="470" spans="1:26" ht="12.75" customHeight="1" x14ac:dyDescent="0.3">
      <c r="A470" s="53"/>
      <c r="B470" s="53"/>
      <c r="C470" s="53"/>
      <c r="D470" s="53"/>
      <c r="E470" s="53"/>
      <c r="F470" s="53"/>
      <c r="G470" s="53"/>
      <c r="H470" s="53"/>
      <c r="I470" s="53"/>
      <c r="J470" s="53"/>
      <c r="K470" s="53"/>
      <c r="L470" s="53"/>
      <c r="M470" s="53"/>
      <c r="N470" s="53"/>
      <c r="O470" s="53"/>
      <c r="P470" s="53"/>
      <c r="Q470" s="53"/>
      <c r="R470" s="53"/>
      <c r="S470" s="53"/>
      <c r="T470" s="53"/>
      <c r="U470" s="53"/>
      <c r="V470" s="53"/>
      <c r="W470" s="53"/>
      <c r="X470" s="53"/>
      <c r="Y470" s="53"/>
      <c r="Z470" s="53"/>
    </row>
    <row r="471" spans="1:26" ht="12.75" customHeight="1" x14ac:dyDescent="0.3">
      <c r="A471" s="53"/>
      <c r="B471" s="53"/>
      <c r="C471" s="53"/>
      <c r="D471" s="53"/>
      <c r="E471" s="53"/>
      <c r="F471" s="53"/>
      <c r="G471" s="53"/>
      <c r="H471" s="53"/>
      <c r="I471" s="53"/>
      <c r="J471" s="53"/>
      <c r="K471" s="53"/>
      <c r="L471" s="53"/>
      <c r="M471" s="53"/>
      <c r="N471" s="53"/>
      <c r="O471" s="53"/>
      <c r="P471" s="53"/>
      <c r="Q471" s="53"/>
      <c r="R471" s="53"/>
      <c r="S471" s="53"/>
      <c r="T471" s="53"/>
      <c r="U471" s="53"/>
      <c r="V471" s="53"/>
      <c r="W471" s="53"/>
      <c r="X471" s="53"/>
      <c r="Y471" s="53"/>
      <c r="Z471" s="53"/>
    </row>
    <row r="472" spans="1:26" ht="12.75" customHeight="1" x14ac:dyDescent="0.3">
      <c r="A472" s="53"/>
      <c r="B472" s="53"/>
      <c r="C472" s="53"/>
      <c r="D472" s="53"/>
      <c r="E472" s="53"/>
      <c r="F472" s="53"/>
      <c r="G472" s="53"/>
      <c r="H472" s="53"/>
      <c r="I472" s="53"/>
      <c r="J472" s="53"/>
      <c r="K472" s="53"/>
      <c r="L472" s="53"/>
      <c r="M472" s="53"/>
      <c r="N472" s="53"/>
      <c r="O472" s="53"/>
      <c r="P472" s="53"/>
      <c r="Q472" s="53"/>
      <c r="R472" s="53"/>
      <c r="S472" s="53"/>
      <c r="T472" s="53"/>
      <c r="U472" s="53"/>
      <c r="V472" s="53"/>
      <c r="W472" s="53"/>
      <c r="X472" s="53"/>
      <c r="Y472" s="53"/>
      <c r="Z472" s="53"/>
    </row>
    <row r="473" spans="1:26" ht="12.75" customHeight="1" x14ac:dyDescent="0.3">
      <c r="A473" s="53"/>
      <c r="B473" s="53"/>
      <c r="C473" s="53"/>
      <c r="D473" s="53"/>
      <c r="E473" s="53"/>
      <c r="F473" s="53"/>
      <c r="G473" s="53"/>
      <c r="H473" s="53"/>
      <c r="I473" s="53"/>
      <c r="J473" s="53"/>
      <c r="K473" s="53"/>
      <c r="L473" s="53"/>
      <c r="M473" s="53"/>
      <c r="N473" s="53"/>
      <c r="O473" s="53"/>
      <c r="P473" s="53"/>
      <c r="Q473" s="53"/>
      <c r="R473" s="53"/>
      <c r="S473" s="53"/>
      <c r="T473" s="53"/>
      <c r="U473" s="53"/>
      <c r="V473" s="53"/>
      <c r="W473" s="53"/>
      <c r="X473" s="53"/>
      <c r="Y473" s="53"/>
      <c r="Z473" s="53"/>
    </row>
    <row r="474" spans="1:26" ht="12.75" customHeight="1" x14ac:dyDescent="0.3">
      <c r="A474" s="53"/>
      <c r="B474" s="53"/>
      <c r="C474" s="53"/>
      <c r="D474" s="53"/>
      <c r="E474" s="53"/>
      <c r="F474" s="53"/>
      <c r="G474" s="53"/>
      <c r="H474" s="53"/>
      <c r="I474" s="53"/>
      <c r="J474" s="53"/>
      <c r="K474" s="53"/>
      <c r="L474" s="53"/>
      <c r="M474" s="53"/>
      <c r="N474" s="53"/>
      <c r="O474" s="53"/>
      <c r="P474" s="53"/>
      <c r="Q474" s="53"/>
      <c r="R474" s="53"/>
      <c r="S474" s="53"/>
      <c r="T474" s="53"/>
      <c r="U474" s="53"/>
      <c r="V474" s="53"/>
      <c r="W474" s="53"/>
      <c r="X474" s="53"/>
      <c r="Y474" s="53"/>
      <c r="Z474" s="53"/>
    </row>
    <row r="475" spans="1:26" ht="12.75" customHeight="1" x14ac:dyDescent="0.3">
      <c r="A475" s="53"/>
      <c r="B475" s="53"/>
      <c r="C475" s="53"/>
      <c r="D475" s="53"/>
      <c r="E475" s="53"/>
      <c r="F475" s="53"/>
      <c r="G475" s="53"/>
      <c r="H475" s="53"/>
      <c r="I475" s="53"/>
      <c r="J475" s="53"/>
      <c r="K475" s="53"/>
      <c r="L475" s="53"/>
      <c r="M475" s="53"/>
      <c r="N475" s="53"/>
      <c r="O475" s="53"/>
      <c r="P475" s="53"/>
      <c r="Q475" s="53"/>
      <c r="R475" s="53"/>
      <c r="S475" s="53"/>
      <c r="T475" s="53"/>
      <c r="U475" s="53"/>
      <c r="V475" s="53"/>
      <c r="W475" s="53"/>
      <c r="X475" s="53"/>
      <c r="Y475" s="53"/>
      <c r="Z475" s="53"/>
    </row>
    <row r="476" spans="1:26" ht="12.75" customHeight="1" x14ac:dyDescent="0.3">
      <c r="A476" s="53"/>
      <c r="B476" s="53"/>
      <c r="C476" s="53"/>
      <c r="D476" s="53"/>
      <c r="E476" s="53"/>
      <c r="F476" s="53"/>
      <c r="G476" s="53"/>
      <c r="H476" s="53"/>
      <c r="I476" s="53"/>
      <c r="J476" s="53"/>
      <c r="K476" s="53"/>
      <c r="L476" s="53"/>
      <c r="M476" s="53"/>
      <c r="N476" s="53"/>
      <c r="O476" s="53"/>
      <c r="P476" s="53"/>
      <c r="Q476" s="53"/>
      <c r="R476" s="53"/>
      <c r="S476" s="53"/>
      <c r="T476" s="53"/>
      <c r="U476" s="53"/>
      <c r="V476" s="53"/>
      <c r="W476" s="53"/>
      <c r="X476" s="53"/>
      <c r="Y476" s="53"/>
      <c r="Z476" s="53"/>
    </row>
    <row r="477" spans="1:26" ht="12.75" customHeight="1" x14ac:dyDescent="0.3">
      <c r="A477" s="53"/>
      <c r="B477" s="53"/>
      <c r="C477" s="53"/>
      <c r="D477" s="53"/>
      <c r="E477" s="53"/>
      <c r="F477" s="53"/>
      <c r="G477" s="53"/>
      <c r="H477" s="53"/>
      <c r="I477" s="53"/>
      <c r="J477" s="53"/>
      <c r="K477" s="53"/>
      <c r="L477" s="53"/>
      <c r="M477" s="53"/>
      <c r="N477" s="53"/>
      <c r="O477" s="53"/>
      <c r="P477" s="53"/>
      <c r="Q477" s="53"/>
      <c r="R477" s="53"/>
      <c r="S477" s="53"/>
      <c r="T477" s="53"/>
      <c r="U477" s="53"/>
      <c r="V477" s="53"/>
      <c r="W477" s="53"/>
      <c r="X477" s="53"/>
      <c r="Y477" s="53"/>
      <c r="Z477" s="53"/>
    </row>
    <row r="478" spans="1:26" ht="12.75" customHeight="1" x14ac:dyDescent="0.3">
      <c r="A478" s="53"/>
      <c r="B478" s="53"/>
      <c r="C478" s="53"/>
      <c r="D478" s="53"/>
      <c r="E478" s="53"/>
      <c r="F478" s="53"/>
      <c r="G478" s="53"/>
      <c r="H478" s="53"/>
      <c r="I478" s="53"/>
      <c r="J478" s="53"/>
      <c r="K478" s="53"/>
      <c r="L478" s="53"/>
      <c r="M478" s="53"/>
      <c r="N478" s="53"/>
      <c r="O478" s="53"/>
      <c r="P478" s="53"/>
      <c r="Q478" s="53"/>
      <c r="R478" s="53"/>
      <c r="S478" s="53"/>
      <c r="T478" s="53"/>
      <c r="U478" s="53"/>
      <c r="V478" s="53"/>
      <c r="W478" s="53"/>
      <c r="X478" s="53"/>
      <c r="Y478" s="53"/>
      <c r="Z478" s="53"/>
    </row>
    <row r="479" spans="1:26" ht="12.75" customHeight="1" x14ac:dyDescent="0.3">
      <c r="A479" s="53"/>
      <c r="B479" s="53"/>
      <c r="C479" s="53"/>
      <c r="D479" s="53"/>
      <c r="E479" s="53"/>
      <c r="F479" s="53"/>
      <c r="G479" s="53"/>
      <c r="H479" s="53"/>
      <c r="I479" s="53"/>
      <c r="J479" s="53"/>
      <c r="K479" s="53"/>
      <c r="L479" s="53"/>
      <c r="M479" s="53"/>
      <c r="N479" s="53"/>
      <c r="O479" s="53"/>
      <c r="P479" s="53"/>
      <c r="Q479" s="53"/>
      <c r="R479" s="53"/>
      <c r="S479" s="53"/>
      <c r="T479" s="53"/>
      <c r="U479" s="53"/>
      <c r="V479" s="53"/>
      <c r="W479" s="53"/>
      <c r="X479" s="53"/>
      <c r="Y479" s="53"/>
      <c r="Z479" s="53"/>
    </row>
    <row r="480" spans="1:26" ht="12.75" customHeight="1" x14ac:dyDescent="0.3">
      <c r="A480" s="53"/>
      <c r="B480" s="53"/>
      <c r="C480" s="53"/>
      <c r="D480" s="53"/>
      <c r="E480" s="53"/>
      <c r="F480" s="53"/>
      <c r="G480" s="53"/>
      <c r="H480" s="53"/>
      <c r="I480" s="53"/>
      <c r="J480" s="53"/>
      <c r="K480" s="53"/>
      <c r="L480" s="53"/>
      <c r="M480" s="53"/>
      <c r="N480" s="53"/>
      <c r="O480" s="53"/>
      <c r="P480" s="53"/>
      <c r="Q480" s="53"/>
      <c r="R480" s="53"/>
      <c r="S480" s="53"/>
      <c r="T480" s="53"/>
      <c r="U480" s="53"/>
      <c r="V480" s="53"/>
      <c r="W480" s="53"/>
      <c r="X480" s="53"/>
      <c r="Y480" s="53"/>
      <c r="Z480" s="53"/>
    </row>
    <row r="481" spans="1:26" ht="12.75" customHeight="1" x14ac:dyDescent="0.3">
      <c r="A481" s="53"/>
      <c r="B481" s="53"/>
      <c r="C481" s="53"/>
      <c r="D481" s="53"/>
      <c r="E481" s="53"/>
      <c r="F481" s="53"/>
      <c r="G481" s="53"/>
      <c r="H481" s="53"/>
      <c r="I481" s="53"/>
      <c r="J481" s="53"/>
      <c r="K481" s="53"/>
      <c r="L481" s="53"/>
      <c r="M481" s="53"/>
      <c r="N481" s="53"/>
      <c r="O481" s="53"/>
      <c r="P481" s="53"/>
      <c r="Q481" s="53"/>
      <c r="R481" s="53"/>
      <c r="S481" s="53"/>
      <c r="T481" s="53"/>
      <c r="U481" s="53"/>
      <c r="V481" s="53"/>
      <c r="W481" s="53"/>
      <c r="X481" s="53"/>
      <c r="Y481" s="53"/>
      <c r="Z481" s="53"/>
    </row>
    <row r="482" spans="1:26" ht="12.75" customHeight="1" x14ac:dyDescent="0.3">
      <c r="A482" s="53"/>
      <c r="B482" s="53"/>
      <c r="C482" s="53"/>
      <c r="D482" s="53"/>
      <c r="E482" s="53"/>
      <c r="F482" s="53"/>
      <c r="G482" s="53"/>
      <c r="H482" s="53"/>
      <c r="I482" s="53"/>
      <c r="J482" s="53"/>
      <c r="K482" s="53"/>
      <c r="L482" s="53"/>
      <c r="M482" s="53"/>
      <c r="N482" s="53"/>
      <c r="O482" s="53"/>
      <c r="P482" s="53"/>
      <c r="Q482" s="53"/>
      <c r="R482" s="53"/>
      <c r="S482" s="53"/>
      <c r="T482" s="53"/>
      <c r="U482" s="53"/>
      <c r="V482" s="53"/>
      <c r="W482" s="53"/>
      <c r="X482" s="53"/>
      <c r="Y482" s="53"/>
      <c r="Z482" s="53"/>
    </row>
    <row r="483" spans="1:26" ht="12.75" customHeight="1" x14ac:dyDescent="0.3">
      <c r="A483" s="53"/>
      <c r="B483" s="53"/>
      <c r="C483" s="53"/>
      <c r="D483" s="53"/>
      <c r="E483" s="53"/>
      <c r="F483" s="53"/>
      <c r="G483" s="53"/>
      <c r="H483" s="53"/>
      <c r="I483" s="53"/>
      <c r="J483" s="53"/>
      <c r="K483" s="53"/>
      <c r="L483" s="53"/>
      <c r="M483" s="53"/>
      <c r="N483" s="53"/>
      <c r="O483" s="53"/>
      <c r="P483" s="53"/>
      <c r="Q483" s="53"/>
      <c r="R483" s="53"/>
      <c r="S483" s="53"/>
      <c r="T483" s="53"/>
      <c r="U483" s="53"/>
      <c r="V483" s="53"/>
      <c r="W483" s="53"/>
      <c r="X483" s="53"/>
      <c r="Y483" s="53"/>
      <c r="Z483" s="53"/>
    </row>
    <row r="484" spans="1:26" ht="12.75" customHeight="1" x14ac:dyDescent="0.3">
      <c r="A484" s="53"/>
      <c r="B484" s="53"/>
      <c r="C484" s="53"/>
      <c r="D484" s="53"/>
      <c r="E484" s="53"/>
      <c r="F484" s="53"/>
      <c r="G484" s="53"/>
      <c r="H484" s="53"/>
      <c r="I484" s="53"/>
      <c r="J484" s="53"/>
      <c r="K484" s="53"/>
      <c r="L484" s="53"/>
      <c r="M484" s="53"/>
      <c r="N484" s="53"/>
      <c r="O484" s="53"/>
      <c r="P484" s="53"/>
      <c r="Q484" s="53"/>
      <c r="R484" s="53"/>
      <c r="S484" s="53"/>
      <c r="T484" s="53"/>
      <c r="U484" s="53"/>
      <c r="V484" s="53"/>
      <c r="W484" s="53"/>
      <c r="X484" s="53"/>
      <c r="Y484" s="53"/>
      <c r="Z484" s="53"/>
    </row>
    <row r="485" spans="1:26" ht="12.75" customHeight="1" x14ac:dyDescent="0.3">
      <c r="A485" s="53"/>
      <c r="B485" s="53"/>
      <c r="C485" s="53"/>
      <c r="D485" s="53"/>
      <c r="E485" s="53"/>
      <c r="F485" s="53"/>
      <c r="G485" s="53"/>
      <c r="H485" s="53"/>
      <c r="I485" s="53"/>
      <c r="J485" s="53"/>
      <c r="K485" s="53"/>
      <c r="L485" s="53"/>
      <c r="M485" s="53"/>
      <c r="N485" s="53"/>
      <c r="O485" s="53"/>
      <c r="P485" s="53"/>
      <c r="Q485" s="53"/>
      <c r="R485" s="53"/>
      <c r="S485" s="53"/>
      <c r="T485" s="53"/>
      <c r="U485" s="53"/>
      <c r="V485" s="53"/>
      <c r="W485" s="53"/>
      <c r="X485" s="53"/>
      <c r="Y485" s="53"/>
      <c r="Z485" s="53"/>
    </row>
    <row r="486" spans="1:26" ht="12.75" customHeight="1" x14ac:dyDescent="0.3">
      <c r="A486" s="53"/>
      <c r="B486" s="53"/>
      <c r="C486" s="53"/>
      <c r="D486" s="53"/>
      <c r="E486" s="53"/>
      <c r="F486" s="53"/>
      <c r="G486" s="53"/>
      <c r="H486" s="53"/>
      <c r="I486" s="53"/>
      <c r="J486" s="53"/>
      <c r="K486" s="53"/>
      <c r="L486" s="53"/>
      <c r="M486" s="53"/>
      <c r="N486" s="53"/>
      <c r="O486" s="53"/>
      <c r="P486" s="53"/>
      <c r="Q486" s="53"/>
      <c r="R486" s="53"/>
      <c r="S486" s="53"/>
      <c r="T486" s="53"/>
      <c r="U486" s="53"/>
      <c r="V486" s="53"/>
      <c r="W486" s="53"/>
      <c r="X486" s="53"/>
      <c r="Y486" s="53"/>
      <c r="Z486" s="53"/>
    </row>
    <row r="487" spans="1:26" ht="12.75" customHeight="1" x14ac:dyDescent="0.3">
      <c r="A487" s="53"/>
      <c r="B487" s="53"/>
      <c r="C487" s="53"/>
      <c r="D487" s="53"/>
      <c r="E487" s="53"/>
      <c r="F487" s="53"/>
      <c r="G487" s="53"/>
      <c r="H487" s="53"/>
      <c r="I487" s="53"/>
      <c r="J487" s="53"/>
      <c r="K487" s="53"/>
      <c r="L487" s="53"/>
      <c r="M487" s="53"/>
      <c r="N487" s="53"/>
      <c r="O487" s="53"/>
      <c r="P487" s="53"/>
      <c r="Q487" s="53"/>
      <c r="R487" s="53"/>
      <c r="S487" s="53"/>
      <c r="T487" s="53"/>
      <c r="U487" s="53"/>
      <c r="V487" s="53"/>
      <c r="W487" s="53"/>
      <c r="X487" s="53"/>
      <c r="Y487" s="53"/>
      <c r="Z487" s="53"/>
    </row>
    <row r="488" spans="1:26" ht="12.75" customHeight="1" x14ac:dyDescent="0.3">
      <c r="A488" s="53"/>
      <c r="B488" s="53"/>
      <c r="C488" s="53"/>
      <c r="D488" s="53"/>
      <c r="E488" s="53"/>
      <c r="F488" s="53"/>
      <c r="G488" s="53"/>
      <c r="H488" s="53"/>
      <c r="I488" s="53"/>
      <c r="J488" s="53"/>
      <c r="K488" s="53"/>
      <c r="L488" s="53"/>
      <c r="M488" s="53"/>
      <c r="N488" s="53"/>
      <c r="O488" s="53"/>
      <c r="P488" s="53"/>
      <c r="Q488" s="53"/>
      <c r="R488" s="53"/>
      <c r="S488" s="53"/>
      <c r="T488" s="53"/>
      <c r="U488" s="53"/>
      <c r="V488" s="53"/>
      <c r="W488" s="53"/>
      <c r="X488" s="53"/>
      <c r="Y488" s="53"/>
      <c r="Z488" s="53"/>
    </row>
    <row r="489" spans="1:26" ht="12.75" customHeight="1" x14ac:dyDescent="0.3">
      <c r="A489" s="53"/>
      <c r="B489" s="53"/>
      <c r="C489" s="53"/>
      <c r="D489" s="53"/>
      <c r="E489" s="53"/>
      <c r="F489" s="53"/>
      <c r="G489" s="53"/>
      <c r="H489" s="53"/>
      <c r="I489" s="53"/>
      <c r="J489" s="53"/>
      <c r="K489" s="53"/>
      <c r="L489" s="53"/>
      <c r="M489" s="53"/>
      <c r="N489" s="53"/>
      <c r="O489" s="53"/>
      <c r="P489" s="53"/>
      <c r="Q489" s="53"/>
      <c r="R489" s="53"/>
      <c r="S489" s="53"/>
      <c r="T489" s="53"/>
      <c r="U489" s="53"/>
      <c r="V489" s="53"/>
      <c r="W489" s="53"/>
      <c r="X489" s="53"/>
      <c r="Y489" s="53"/>
      <c r="Z489" s="53"/>
    </row>
    <row r="490" spans="1:26" ht="12.75" customHeight="1" x14ac:dyDescent="0.3">
      <c r="A490" s="53"/>
      <c r="B490" s="53"/>
      <c r="C490" s="53"/>
      <c r="D490" s="53"/>
      <c r="E490" s="53"/>
      <c r="F490" s="53"/>
      <c r="G490" s="53"/>
      <c r="H490" s="53"/>
      <c r="I490" s="53"/>
      <c r="J490" s="53"/>
      <c r="K490" s="53"/>
      <c r="L490" s="53"/>
      <c r="M490" s="53"/>
      <c r="N490" s="53"/>
      <c r="O490" s="53"/>
      <c r="P490" s="53"/>
      <c r="Q490" s="53"/>
      <c r="R490" s="53"/>
      <c r="S490" s="53"/>
      <c r="T490" s="53"/>
      <c r="U490" s="53"/>
      <c r="V490" s="53"/>
      <c r="W490" s="53"/>
      <c r="X490" s="53"/>
      <c r="Y490" s="53"/>
      <c r="Z490" s="53"/>
    </row>
    <row r="491" spans="1:26" ht="12.75" customHeight="1" x14ac:dyDescent="0.3">
      <c r="A491" s="53"/>
      <c r="B491" s="53"/>
      <c r="C491" s="53"/>
      <c r="D491" s="53"/>
      <c r="E491" s="53"/>
      <c r="F491" s="53"/>
      <c r="G491" s="53"/>
      <c r="H491" s="53"/>
      <c r="I491" s="53"/>
      <c r="J491" s="53"/>
      <c r="K491" s="53"/>
      <c r="L491" s="53"/>
      <c r="M491" s="53"/>
      <c r="N491" s="53"/>
      <c r="O491" s="53"/>
      <c r="P491" s="53"/>
      <c r="Q491" s="53"/>
      <c r="R491" s="53"/>
      <c r="S491" s="53"/>
      <c r="T491" s="53"/>
      <c r="U491" s="53"/>
      <c r="V491" s="53"/>
      <c r="W491" s="53"/>
      <c r="X491" s="53"/>
      <c r="Y491" s="53"/>
      <c r="Z491" s="53"/>
    </row>
    <row r="492" spans="1:26" ht="12.75" customHeight="1" x14ac:dyDescent="0.3">
      <c r="A492" s="53"/>
      <c r="B492" s="53"/>
      <c r="C492" s="53"/>
      <c r="D492" s="53"/>
      <c r="E492" s="53"/>
      <c r="F492" s="53"/>
      <c r="G492" s="53"/>
      <c r="H492" s="53"/>
      <c r="I492" s="53"/>
      <c r="J492" s="53"/>
      <c r="K492" s="53"/>
      <c r="L492" s="53"/>
      <c r="M492" s="53"/>
      <c r="N492" s="53"/>
      <c r="O492" s="53"/>
      <c r="P492" s="53"/>
      <c r="Q492" s="53"/>
      <c r="R492" s="53"/>
      <c r="S492" s="53"/>
      <c r="T492" s="53"/>
      <c r="U492" s="53"/>
      <c r="V492" s="53"/>
      <c r="W492" s="53"/>
      <c r="X492" s="53"/>
      <c r="Y492" s="53"/>
      <c r="Z492" s="53"/>
    </row>
    <row r="493" spans="1:26" ht="12.75" customHeight="1" x14ac:dyDescent="0.3">
      <c r="A493" s="53"/>
      <c r="B493" s="53"/>
      <c r="C493" s="53"/>
      <c r="D493" s="53"/>
      <c r="E493" s="53"/>
      <c r="F493" s="53"/>
      <c r="G493" s="53"/>
      <c r="H493" s="53"/>
      <c r="I493" s="53"/>
      <c r="J493" s="53"/>
      <c r="K493" s="53"/>
      <c r="L493" s="53"/>
      <c r="M493" s="53"/>
      <c r="N493" s="53"/>
      <c r="O493" s="53"/>
      <c r="P493" s="53"/>
      <c r="Q493" s="53"/>
      <c r="R493" s="53"/>
      <c r="S493" s="53"/>
      <c r="T493" s="53"/>
      <c r="U493" s="53"/>
      <c r="V493" s="53"/>
      <c r="W493" s="53"/>
      <c r="X493" s="53"/>
      <c r="Y493" s="53"/>
      <c r="Z493" s="53"/>
    </row>
    <row r="494" spans="1:26" ht="12.75" customHeight="1" x14ac:dyDescent="0.3">
      <c r="A494" s="53"/>
      <c r="B494" s="53"/>
      <c r="C494" s="53"/>
      <c r="D494" s="53"/>
      <c r="E494" s="53"/>
      <c r="F494" s="53"/>
      <c r="G494" s="53"/>
      <c r="H494" s="53"/>
      <c r="I494" s="53"/>
      <c r="J494" s="53"/>
      <c r="K494" s="53"/>
      <c r="L494" s="53"/>
      <c r="M494" s="53"/>
      <c r="N494" s="53"/>
      <c r="O494" s="53"/>
      <c r="P494" s="53"/>
      <c r="Q494" s="53"/>
      <c r="R494" s="53"/>
      <c r="S494" s="53"/>
      <c r="T494" s="53"/>
      <c r="U494" s="53"/>
      <c r="V494" s="53"/>
      <c r="W494" s="53"/>
      <c r="X494" s="53"/>
      <c r="Y494" s="53"/>
      <c r="Z494" s="53"/>
    </row>
    <row r="495" spans="1:26" ht="12.75" customHeight="1" x14ac:dyDescent="0.3">
      <c r="A495" s="53"/>
      <c r="B495" s="53"/>
      <c r="C495" s="53"/>
      <c r="D495" s="53"/>
      <c r="E495" s="53"/>
      <c r="F495" s="53"/>
      <c r="G495" s="53"/>
      <c r="H495" s="53"/>
      <c r="I495" s="53"/>
      <c r="J495" s="53"/>
      <c r="K495" s="53"/>
      <c r="L495" s="53"/>
      <c r="M495" s="53"/>
      <c r="N495" s="53"/>
      <c r="O495" s="53"/>
      <c r="P495" s="53"/>
      <c r="Q495" s="53"/>
      <c r="R495" s="53"/>
      <c r="S495" s="53"/>
      <c r="T495" s="53"/>
      <c r="U495" s="53"/>
      <c r="V495" s="53"/>
      <c r="W495" s="53"/>
      <c r="X495" s="53"/>
      <c r="Y495" s="53"/>
      <c r="Z495" s="53"/>
    </row>
    <row r="496" spans="1:26" ht="12.75" customHeight="1" x14ac:dyDescent="0.3">
      <c r="A496" s="53"/>
      <c r="B496" s="53"/>
      <c r="C496" s="53"/>
      <c r="D496" s="53"/>
      <c r="E496" s="53"/>
      <c r="F496" s="53"/>
      <c r="G496" s="53"/>
      <c r="H496" s="53"/>
      <c r="I496" s="53"/>
      <c r="J496" s="53"/>
      <c r="K496" s="53"/>
      <c r="L496" s="53"/>
      <c r="M496" s="53"/>
      <c r="N496" s="53"/>
      <c r="O496" s="53"/>
      <c r="P496" s="53"/>
      <c r="Q496" s="53"/>
      <c r="R496" s="53"/>
      <c r="S496" s="53"/>
      <c r="T496" s="53"/>
      <c r="U496" s="53"/>
      <c r="V496" s="53"/>
      <c r="W496" s="53"/>
      <c r="X496" s="53"/>
      <c r="Y496" s="53"/>
      <c r="Z496" s="53"/>
    </row>
    <row r="497" spans="1:26" ht="12.75" customHeight="1" x14ac:dyDescent="0.3">
      <c r="A497" s="53"/>
      <c r="B497" s="53"/>
      <c r="C497" s="53"/>
      <c r="D497" s="53"/>
      <c r="E497" s="53"/>
      <c r="F497" s="53"/>
      <c r="G497" s="53"/>
      <c r="H497" s="53"/>
      <c r="I497" s="53"/>
      <c r="J497" s="53"/>
      <c r="K497" s="53"/>
      <c r="L497" s="53"/>
      <c r="M497" s="53"/>
      <c r="N497" s="53"/>
      <c r="O497" s="53"/>
      <c r="P497" s="53"/>
      <c r="Q497" s="53"/>
      <c r="R497" s="53"/>
      <c r="S497" s="53"/>
      <c r="T497" s="53"/>
      <c r="U497" s="53"/>
      <c r="V497" s="53"/>
      <c r="W497" s="53"/>
      <c r="X497" s="53"/>
      <c r="Y497" s="53"/>
      <c r="Z497" s="53"/>
    </row>
    <row r="498" spans="1:26" ht="12.75" customHeight="1" x14ac:dyDescent="0.3">
      <c r="A498" s="53"/>
      <c r="B498" s="53"/>
      <c r="C498" s="53"/>
      <c r="D498" s="53"/>
      <c r="E498" s="53"/>
      <c r="F498" s="53"/>
      <c r="G498" s="53"/>
      <c r="H498" s="53"/>
      <c r="I498" s="53"/>
      <c r="J498" s="53"/>
      <c r="K498" s="53"/>
      <c r="L498" s="53"/>
      <c r="M498" s="53"/>
      <c r="N498" s="53"/>
      <c r="O498" s="53"/>
      <c r="P498" s="53"/>
      <c r="Q498" s="53"/>
      <c r="R498" s="53"/>
      <c r="S498" s="53"/>
      <c r="T498" s="53"/>
      <c r="U498" s="53"/>
      <c r="V498" s="53"/>
      <c r="W498" s="53"/>
      <c r="X498" s="53"/>
      <c r="Y498" s="53"/>
      <c r="Z498" s="53"/>
    </row>
    <row r="499" spans="1:26" ht="12.75" customHeight="1" x14ac:dyDescent="0.3">
      <c r="A499" s="53"/>
      <c r="B499" s="53"/>
      <c r="C499" s="53"/>
      <c r="D499" s="53"/>
      <c r="E499" s="53"/>
      <c r="F499" s="53"/>
      <c r="G499" s="53"/>
      <c r="H499" s="53"/>
      <c r="I499" s="53"/>
      <c r="J499" s="53"/>
      <c r="K499" s="53"/>
      <c r="L499" s="53"/>
      <c r="M499" s="53"/>
      <c r="N499" s="53"/>
      <c r="O499" s="53"/>
      <c r="P499" s="53"/>
      <c r="Q499" s="53"/>
      <c r="R499" s="53"/>
      <c r="S499" s="53"/>
      <c r="T499" s="53"/>
      <c r="U499" s="53"/>
      <c r="V499" s="53"/>
      <c r="W499" s="53"/>
      <c r="X499" s="53"/>
      <c r="Y499" s="53"/>
      <c r="Z499" s="53"/>
    </row>
    <row r="500" spans="1:26" ht="12.75" customHeight="1" x14ac:dyDescent="0.3">
      <c r="A500" s="53"/>
      <c r="B500" s="53"/>
      <c r="C500" s="53"/>
      <c r="D500" s="53"/>
      <c r="E500" s="53"/>
      <c r="F500" s="53"/>
      <c r="G500" s="53"/>
      <c r="H500" s="53"/>
      <c r="I500" s="53"/>
      <c r="J500" s="53"/>
      <c r="K500" s="53"/>
      <c r="L500" s="53"/>
      <c r="M500" s="53"/>
      <c r="N500" s="53"/>
      <c r="O500" s="53"/>
      <c r="P500" s="53"/>
      <c r="Q500" s="53"/>
      <c r="R500" s="53"/>
      <c r="S500" s="53"/>
      <c r="T500" s="53"/>
      <c r="U500" s="53"/>
      <c r="V500" s="53"/>
      <c r="W500" s="53"/>
      <c r="X500" s="53"/>
      <c r="Y500" s="53"/>
      <c r="Z500" s="53"/>
    </row>
    <row r="501" spans="1:26" ht="12.75" customHeight="1" x14ac:dyDescent="0.3">
      <c r="A501" s="53"/>
      <c r="B501" s="53"/>
      <c r="C501" s="53"/>
      <c r="D501" s="53"/>
      <c r="E501" s="53"/>
      <c r="F501" s="53"/>
      <c r="G501" s="53"/>
      <c r="H501" s="53"/>
      <c r="I501" s="53"/>
      <c r="J501" s="53"/>
      <c r="K501" s="53"/>
      <c r="L501" s="53"/>
      <c r="M501" s="53"/>
      <c r="N501" s="53"/>
      <c r="O501" s="53"/>
      <c r="P501" s="53"/>
      <c r="Q501" s="53"/>
      <c r="R501" s="53"/>
      <c r="S501" s="53"/>
      <c r="T501" s="53"/>
      <c r="U501" s="53"/>
      <c r="V501" s="53"/>
      <c r="W501" s="53"/>
      <c r="X501" s="53"/>
      <c r="Y501" s="53"/>
      <c r="Z501" s="53"/>
    </row>
    <row r="502" spans="1:26" ht="12.75" customHeight="1" x14ac:dyDescent="0.3">
      <c r="A502" s="53"/>
      <c r="B502" s="53"/>
      <c r="C502" s="53"/>
      <c r="D502" s="53"/>
      <c r="E502" s="53"/>
      <c r="F502" s="53"/>
      <c r="G502" s="53"/>
      <c r="H502" s="53"/>
      <c r="I502" s="53"/>
      <c r="J502" s="53"/>
      <c r="K502" s="53"/>
      <c r="L502" s="53"/>
      <c r="M502" s="53"/>
      <c r="N502" s="53"/>
      <c r="O502" s="53"/>
      <c r="P502" s="53"/>
      <c r="Q502" s="53"/>
      <c r="R502" s="53"/>
      <c r="S502" s="53"/>
      <c r="T502" s="53"/>
      <c r="U502" s="53"/>
      <c r="V502" s="53"/>
      <c r="W502" s="53"/>
      <c r="X502" s="53"/>
      <c r="Y502" s="53"/>
      <c r="Z502" s="53"/>
    </row>
    <row r="503" spans="1:26" ht="12.75" customHeight="1" x14ac:dyDescent="0.3">
      <c r="A503" s="53"/>
      <c r="B503" s="53"/>
      <c r="C503" s="53"/>
      <c r="D503" s="53"/>
      <c r="E503" s="53"/>
      <c r="F503" s="53"/>
      <c r="G503" s="53"/>
      <c r="H503" s="53"/>
      <c r="I503" s="53"/>
      <c r="J503" s="53"/>
      <c r="K503" s="53"/>
      <c r="L503" s="53"/>
      <c r="M503" s="53"/>
      <c r="N503" s="53"/>
      <c r="O503" s="53"/>
      <c r="P503" s="53"/>
      <c r="Q503" s="53"/>
      <c r="R503" s="53"/>
      <c r="S503" s="53"/>
      <c r="T503" s="53"/>
      <c r="U503" s="53"/>
      <c r="V503" s="53"/>
      <c r="W503" s="53"/>
      <c r="X503" s="53"/>
      <c r="Y503" s="53"/>
      <c r="Z503" s="53"/>
    </row>
    <row r="504" spans="1:26" ht="12.75" customHeight="1" x14ac:dyDescent="0.3">
      <c r="A504" s="53"/>
      <c r="B504" s="53"/>
      <c r="C504" s="53"/>
      <c r="D504" s="53"/>
      <c r="E504" s="53"/>
      <c r="F504" s="53"/>
      <c r="G504" s="53"/>
      <c r="H504" s="53"/>
      <c r="I504" s="53"/>
      <c r="J504" s="53"/>
      <c r="K504" s="53"/>
      <c r="L504" s="53"/>
      <c r="M504" s="53"/>
      <c r="N504" s="53"/>
      <c r="O504" s="53"/>
      <c r="P504" s="53"/>
      <c r="Q504" s="53"/>
      <c r="R504" s="53"/>
      <c r="S504" s="53"/>
      <c r="T504" s="53"/>
      <c r="U504" s="53"/>
      <c r="V504" s="53"/>
      <c r="W504" s="53"/>
      <c r="X504" s="53"/>
      <c r="Y504" s="53"/>
      <c r="Z504" s="53"/>
    </row>
    <row r="505" spans="1:26" ht="12.75" customHeight="1" x14ac:dyDescent="0.3">
      <c r="A505" s="53"/>
      <c r="B505" s="53"/>
      <c r="C505" s="53"/>
      <c r="D505" s="53"/>
      <c r="E505" s="53"/>
      <c r="F505" s="53"/>
      <c r="G505" s="53"/>
      <c r="H505" s="53"/>
      <c r="I505" s="53"/>
      <c r="J505" s="53"/>
      <c r="K505" s="53"/>
      <c r="L505" s="53"/>
      <c r="M505" s="53"/>
      <c r="N505" s="53"/>
      <c r="O505" s="53"/>
      <c r="P505" s="53"/>
      <c r="Q505" s="53"/>
      <c r="R505" s="53"/>
      <c r="S505" s="53"/>
      <c r="T505" s="53"/>
      <c r="U505" s="53"/>
      <c r="V505" s="53"/>
      <c r="W505" s="53"/>
      <c r="X505" s="53"/>
      <c r="Y505" s="53"/>
      <c r="Z505" s="53"/>
    </row>
    <row r="506" spans="1:26" ht="12.75" customHeight="1" x14ac:dyDescent="0.3">
      <c r="A506" s="53"/>
      <c r="B506" s="53"/>
      <c r="C506" s="53"/>
      <c r="D506" s="53"/>
      <c r="E506" s="53"/>
      <c r="F506" s="53"/>
      <c r="G506" s="53"/>
      <c r="H506" s="53"/>
      <c r="I506" s="53"/>
      <c r="J506" s="53"/>
      <c r="K506" s="53"/>
      <c r="L506" s="53"/>
      <c r="M506" s="53"/>
      <c r="N506" s="53"/>
      <c r="O506" s="53"/>
      <c r="P506" s="53"/>
      <c r="Q506" s="53"/>
      <c r="R506" s="53"/>
      <c r="S506" s="53"/>
      <c r="T506" s="53"/>
      <c r="U506" s="53"/>
      <c r="V506" s="53"/>
      <c r="W506" s="53"/>
      <c r="X506" s="53"/>
      <c r="Y506" s="53"/>
      <c r="Z506" s="53"/>
    </row>
    <row r="507" spans="1:26" ht="12.75" customHeight="1" x14ac:dyDescent="0.3">
      <c r="A507" s="53"/>
      <c r="B507" s="53"/>
      <c r="C507" s="53"/>
      <c r="D507" s="53"/>
      <c r="E507" s="53"/>
      <c r="F507" s="53"/>
      <c r="G507" s="53"/>
      <c r="H507" s="53"/>
      <c r="I507" s="53"/>
      <c r="J507" s="53"/>
      <c r="K507" s="53"/>
      <c r="L507" s="53"/>
      <c r="M507" s="53"/>
      <c r="N507" s="53"/>
      <c r="O507" s="53"/>
      <c r="P507" s="53"/>
      <c r="Q507" s="53"/>
      <c r="R507" s="53"/>
      <c r="S507" s="53"/>
      <c r="T507" s="53"/>
      <c r="U507" s="53"/>
      <c r="V507" s="53"/>
      <c r="W507" s="53"/>
      <c r="X507" s="53"/>
      <c r="Y507" s="53"/>
      <c r="Z507" s="53"/>
    </row>
    <row r="508" spans="1:26" ht="12.75" customHeight="1" x14ac:dyDescent="0.3">
      <c r="A508" s="53"/>
      <c r="B508" s="53"/>
      <c r="C508" s="53"/>
      <c r="D508" s="53"/>
      <c r="E508" s="53"/>
      <c r="F508" s="53"/>
      <c r="G508" s="53"/>
      <c r="H508" s="53"/>
      <c r="I508" s="53"/>
      <c r="J508" s="53"/>
      <c r="K508" s="53"/>
      <c r="L508" s="53"/>
      <c r="M508" s="53"/>
      <c r="N508" s="53"/>
      <c r="O508" s="53"/>
      <c r="P508" s="53"/>
      <c r="Q508" s="53"/>
      <c r="R508" s="53"/>
      <c r="S508" s="53"/>
      <c r="T508" s="53"/>
      <c r="U508" s="53"/>
      <c r="V508" s="53"/>
      <c r="W508" s="53"/>
      <c r="X508" s="53"/>
      <c r="Y508" s="53"/>
      <c r="Z508" s="53"/>
    </row>
    <row r="509" spans="1:26" ht="12.75" customHeight="1" x14ac:dyDescent="0.3">
      <c r="A509" s="53"/>
      <c r="B509" s="53"/>
      <c r="C509" s="53"/>
      <c r="D509" s="53"/>
      <c r="E509" s="53"/>
      <c r="F509" s="53"/>
      <c r="G509" s="53"/>
      <c r="H509" s="53"/>
      <c r="I509" s="53"/>
      <c r="J509" s="53"/>
      <c r="K509" s="53"/>
      <c r="L509" s="53"/>
      <c r="M509" s="53"/>
      <c r="N509" s="53"/>
      <c r="O509" s="53"/>
      <c r="P509" s="53"/>
      <c r="Q509" s="53"/>
      <c r="R509" s="53"/>
      <c r="S509" s="53"/>
      <c r="T509" s="53"/>
      <c r="U509" s="53"/>
      <c r="V509" s="53"/>
      <c r="W509" s="53"/>
      <c r="X509" s="53"/>
      <c r="Y509" s="53"/>
      <c r="Z509" s="53"/>
    </row>
    <row r="510" spans="1:26" ht="12.75" customHeight="1" x14ac:dyDescent="0.3">
      <c r="A510" s="53"/>
      <c r="B510" s="53"/>
      <c r="C510" s="53"/>
      <c r="D510" s="53"/>
      <c r="E510" s="53"/>
      <c r="F510" s="53"/>
      <c r="G510" s="53"/>
      <c r="H510" s="53"/>
      <c r="I510" s="53"/>
      <c r="J510" s="53"/>
      <c r="K510" s="53"/>
      <c r="L510" s="53"/>
      <c r="M510" s="53"/>
      <c r="N510" s="53"/>
      <c r="O510" s="53"/>
      <c r="P510" s="53"/>
      <c r="Q510" s="53"/>
      <c r="R510" s="53"/>
      <c r="S510" s="53"/>
      <c r="T510" s="53"/>
      <c r="U510" s="53"/>
      <c r="V510" s="53"/>
      <c r="W510" s="53"/>
      <c r="X510" s="53"/>
      <c r="Y510" s="53"/>
      <c r="Z510" s="53"/>
    </row>
    <row r="511" spans="1:26" ht="12.75" customHeight="1" x14ac:dyDescent="0.3">
      <c r="A511" s="53"/>
      <c r="B511" s="53"/>
      <c r="C511" s="53"/>
      <c r="D511" s="53"/>
      <c r="E511" s="53"/>
      <c r="F511" s="53"/>
      <c r="G511" s="53"/>
      <c r="H511" s="53"/>
      <c r="I511" s="53"/>
      <c r="J511" s="53"/>
      <c r="K511" s="53"/>
      <c r="L511" s="53"/>
      <c r="M511" s="53"/>
      <c r="N511" s="53"/>
      <c r="O511" s="53"/>
      <c r="P511" s="53"/>
      <c r="Q511" s="53"/>
      <c r="R511" s="53"/>
      <c r="S511" s="53"/>
      <c r="T511" s="53"/>
      <c r="U511" s="53"/>
      <c r="V511" s="53"/>
      <c r="W511" s="53"/>
      <c r="X511" s="53"/>
      <c r="Y511" s="53"/>
      <c r="Z511" s="53"/>
    </row>
    <row r="512" spans="1:26" ht="12.75" customHeight="1" x14ac:dyDescent="0.3">
      <c r="A512" s="53"/>
      <c r="B512" s="53"/>
      <c r="C512" s="53"/>
      <c r="D512" s="53"/>
      <c r="E512" s="53"/>
      <c r="F512" s="53"/>
      <c r="G512" s="53"/>
      <c r="H512" s="53"/>
      <c r="I512" s="53"/>
      <c r="J512" s="53"/>
      <c r="K512" s="53"/>
      <c r="L512" s="53"/>
      <c r="M512" s="53"/>
      <c r="N512" s="53"/>
      <c r="O512" s="53"/>
      <c r="P512" s="53"/>
      <c r="Q512" s="53"/>
      <c r="R512" s="53"/>
      <c r="S512" s="53"/>
      <c r="T512" s="53"/>
      <c r="U512" s="53"/>
      <c r="V512" s="53"/>
      <c r="W512" s="53"/>
      <c r="X512" s="53"/>
      <c r="Y512" s="53"/>
      <c r="Z512" s="53"/>
    </row>
    <row r="513" spans="1:26" ht="12.75" customHeight="1" x14ac:dyDescent="0.3">
      <c r="A513" s="53"/>
      <c r="B513" s="53"/>
      <c r="C513" s="53"/>
      <c r="D513" s="53"/>
      <c r="E513" s="53"/>
      <c r="F513" s="53"/>
      <c r="G513" s="53"/>
      <c r="H513" s="53"/>
      <c r="I513" s="53"/>
      <c r="J513" s="53"/>
      <c r="K513" s="53"/>
      <c r="L513" s="53"/>
      <c r="M513" s="53"/>
      <c r="N513" s="53"/>
      <c r="O513" s="53"/>
      <c r="P513" s="53"/>
      <c r="Q513" s="53"/>
      <c r="R513" s="53"/>
      <c r="S513" s="53"/>
      <c r="T513" s="53"/>
      <c r="U513" s="53"/>
      <c r="V513" s="53"/>
      <c r="W513" s="53"/>
      <c r="X513" s="53"/>
      <c r="Y513" s="53"/>
      <c r="Z513" s="53"/>
    </row>
    <row r="514" spans="1:26" ht="12.75" customHeight="1" x14ac:dyDescent="0.3">
      <c r="A514" s="53"/>
      <c r="B514" s="53"/>
      <c r="C514" s="53"/>
      <c r="D514" s="53"/>
      <c r="E514" s="53"/>
      <c r="F514" s="53"/>
      <c r="G514" s="53"/>
      <c r="H514" s="53"/>
      <c r="I514" s="53"/>
      <c r="J514" s="53"/>
      <c r="K514" s="53"/>
      <c r="L514" s="53"/>
      <c r="M514" s="53"/>
      <c r="N514" s="53"/>
      <c r="O514" s="53"/>
      <c r="P514" s="53"/>
      <c r="Q514" s="53"/>
      <c r="R514" s="53"/>
      <c r="S514" s="53"/>
      <c r="T514" s="53"/>
      <c r="U514" s="53"/>
      <c r="V514" s="53"/>
      <c r="W514" s="53"/>
      <c r="X514" s="53"/>
      <c r="Y514" s="53"/>
      <c r="Z514" s="53"/>
    </row>
    <row r="515" spans="1:26" ht="12.75" customHeight="1" x14ac:dyDescent="0.3">
      <c r="A515" s="53"/>
      <c r="B515" s="53"/>
      <c r="C515" s="53"/>
      <c r="D515" s="53"/>
      <c r="E515" s="53"/>
      <c r="F515" s="53"/>
      <c r="G515" s="53"/>
      <c r="H515" s="53"/>
      <c r="I515" s="53"/>
      <c r="J515" s="53"/>
      <c r="K515" s="53"/>
      <c r="L515" s="53"/>
      <c r="M515" s="53"/>
      <c r="N515" s="53"/>
      <c r="O515" s="53"/>
      <c r="P515" s="53"/>
      <c r="Q515" s="53"/>
      <c r="R515" s="53"/>
      <c r="S515" s="53"/>
      <c r="T515" s="53"/>
      <c r="U515" s="53"/>
      <c r="V515" s="53"/>
      <c r="W515" s="53"/>
      <c r="X515" s="53"/>
      <c r="Y515" s="53"/>
      <c r="Z515" s="53"/>
    </row>
    <row r="516" spans="1:26" ht="12.75" customHeight="1" x14ac:dyDescent="0.3">
      <c r="A516" s="53"/>
      <c r="B516" s="53"/>
      <c r="C516" s="53"/>
      <c r="D516" s="53"/>
      <c r="E516" s="53"/>
      <c r="F516" s="53"/>
      <c r="G516" s="53"/>
      <c r="H516" s="53"/>
      <c r="I516" s="53"/>
      <c r="J516" s="53"/>
      <c r="K516" s="53"/>
      <c r="L516" s="53"/>
      <c r="M516" s="53"/>
      <c r="N516" s="53"/>
      <c r="O516" s="53"/>
      <c r="P516" s="53"/>
      <c r="Q516" s="53"/>
      <c r="R516" s="53"/>
      <c r="S516" s="53"/>
      <c r="T516" s="53"/>
      <c r="U516" s="53"/>
      <c r="V516" s="53"/>
      <c r="W516" s="53"/>
      <c r="X516" s="53"/>
      <c r="Y516" s="53"/>
      <c r="Z516" s="53"/>
    </row>
    <row r="517" spans="1:26" ht="12.75" customHeight="1" x14ac:dyDescent="0.3">
      <c r="A517" s="53"/>
      <c r="B517" s="53"/>
      <c r="C517" s="53"/>
      <c r="D517" s="53"/>
      <c r="E517" s="53"/>
      <c r="F517" s="53"/>
      <c r="G517" s="53"/>
      <c r="H517" s="53"/>
      <c r="I517" s="53"/>
      <c r="J517" s="53"/>
      <c r="K517" s="53"/>
      <c r="L517" s="53"/>
      <c r="M517" s="53"/>
      <c r="N517" s="53"/>
      <c r="O517" s="53"/>
      <c r="P517" s="53"/>
      <c r="Q517" s="53"/>
      <c r="R517" s="53"/>
      <c r="S517" s="53"/>
      <c r="T517" s="53"/>
      <c r="U517" s="53"/>
      <c r="V517" s="53"/>
      <c r="W517" s="53"/>
      <c r="X517" s="53"/>
      <c r="Y517" s="53"/>
      <c r="Z517" s="53"/>
    </row>
    <row r="518" spans="1:26" ht="12.75" customHeight="1" x14ac:dyDescent="0.3">
      <c r="A518" s="53"/>
      <c r="B518" s="53"/>
      <c r="C518" s="53"/>
      <c r="D518" s="53"/>
      <c r="E518" s="53"/>
      <c r="F518" s="53"/>
      <c r="G518" s="53"/>
      <c r="H518" s="53"/>
      <c r="I518" s="53"/>
      <c r="J518" s="53"/>
      <c r="K518" s="53"/>
      <c r="L518" s="53"/>
      <c r="M518" s="53"/>
      <c r="N518" s="53"/>
      <c r="O518" s="53"/>
      <c r="P518" s="53"/>
      <c r="Q518" s="53"/>
      <c r="R518" s="53"/>
      <c r="S518" s="53"/>
      <c r="T518" s="53"/>
      <c r="U518" s="53"/>
      <c r="V518" s="53"/>
      <c r="W518" s="53"/>
      <c r="X518" s="53"/>
      <c r="Y518" s="53"/>
      <c r="Z518" s="53"/>
    </row>
    <row r="519" spans="1:26" ht="12.75" customHeight="1" x14ac:dyDescent="0.3">
      <c r="A519" s="53"/>
      <c r="B519" s="53"/>
      <c r="C519" s="53"/>
      <c r="D519" s="53"/>
      <c r="E519" s="53"/>
      <c r="F519" s="53"/>
      <c r="G519" s="53"/>
      <c r="H519" s="53"/>
      <c r="I519" s="53"/>
      <c r="J519" s="53"/>
      <c r="K519" s="53"/>
      <c r="L519" s="53"/>
      <c r="M519" s="53"/>
      <c r="N519" s="53"/>
      <c r="O519" s="53"/>
      <c r="P519" s="53"/>
      <c r="Q519" s="53"/>
      <c r="R519" s="53"/>
      <c r="S519" s="53"/>
      <c r="T519" s="53"/>
      <c r="U519" s="53"/>
      <c r="V519" s="53"/>
      <c r="W519" s="53"/>
      <c r="X519" s="53"/>
      <c r="Y519" s="53"/>
      <c r="Z519" s="53"/>
    </row>
    <row r="520" spans="1:26" ht="12.75" customHeight="1" x14ac:dyDescent="0.3">
      <c r="A520" s="53"/>
      <c r="B520" s="53"/>
      <c r="C520" s="53"/>
      <c r="D520" s="53"/>
      <c r="E520" s="53"/>
      <c r="F520" s="53"/>
      <c r="G520" s="53"/>
      <c r="H520" s="53"/>
      <c r="I520" s="53"/>
      <c r="J520" s="53"/>
      <c r="K520" s="53"/>
      <c r="L520" s="53"/>
      <c r="M520" s="53"/>
      <c r="N520" s="53"/>
      <c r="O520" s="53"/>
      <c r="P520" s="53"/>
      <c r="Q520" s="53"/>
      <c r="R520" s="53"/>
      <c r="S520" s="53"/>
      <c r="T520" s="53"/>
      <c r="U520" s="53"/>
      <c r="V520" s="53"/>
      <c r="W520" s="53"/>
      <c r="X520" s="53"/>
      <c r="Y520" s="53"/>
      <c r="Z520" s="53"/>
    </row>
    <row r="521" spans="1:26" ht="12.75" customHeight="1" x14ac:dyDescent="0.3">
      <c r="A521" s="53"/>
      <c r="B521" s="53"/>
      <c r="C521" s="53"/>
      <c r="D521" s="53"/>
      <c r="E521" s="53"/>
      <c r="F521" s="53"/>
      <c r="G521" s="53"/>
      <c r="H521" s="53"/>
      <c r="I521" s="53"/>
      <c r="J521" s="53"/>
      <c r="K521" s="53"/>
      <c r="L521" s="53"/>
      <c r="M521" s="53"/>
      <c r="N521" s="53"/>
      <c r="O521" s="53"/>
      <c r="P521" s="53"/>
      <c r="Q521" s="53"/>
      <c r="R521" s="53"/>
      <c r="S521" s="53"/>
      <c r="T521" s="53"/>
      <c r="U521" s="53"/>
      <c r="V521" s="53"/>
      <c r="W521" s="53"/>
      <c r="X521" s="53"/>
      <c r="Y521" s="53"/>
      <c r="Z521" s="53"/>
    </row>
    <row r="522" spans="1:26" ht="12.75" customHeight="1" x14ac:dyDescent="0.3">
      <c r="A522" s="53"/>
      <c r="B522" s="53"/>
      <c r="C522" s="53"/>
      <c r="D522" s="53"/>
      <c r="E522" s="53"/>
      <c r="F522" s="53"/>
      <c r="G522" s="53"/>
      <c r="H522" s="53"/>
      <c r="I522" s="53"/>
      <c r="J522" s="53"/>
      <c r="K522" s="53"/>
      <c r="L522" s="53"/>
      <c r="M522" s="53"/>
      <c r="N522" s="53"/>
      <c r="O522" s="53"/>
      <c r="P522" s="53"/>
      <c r="Q522" s="53"/>
      <c r="R522" s="53"/>
      <c r="S522" s="53"/>
      <c r="T522" s="53"/>
      <c r="U522" s="53"/>
      <c r="V522" s="53"/>
      <c r="W522" s="53"/>
      <c r="X522" s="53"/>
      <c r="Y522" s="53"/>
      <c r="Z522" s="53"/>
    </row>
    <row r="523" spans="1:26" ht="12.75" customHeight="1" x14ac:dyDescent="0.3">
      <c r="A523" s="53"/>
      <c r="B523" s="53"/>
      <c r="C523" s="53"/>
      <c r="D523" s="53"/>
      <c r="E523" s="53"/>
      <c r="F523" s="53"/>
      <c r="G523" s="53"/>
      <c r="H523" s="53"/>
      <c r="I523" s="53"/>
      <c r="J523" s="53"/>
      <c r="K523" s="53"/>
      <c r="L523" s="53"/>
      <c r="M523" s="53"/>
      <c r="N523" s="53"/>
      <c r="O523" s="53"/>
      <c r="P523" s="53"/>
      <c r="Q523" s="53"/>
      <c r="R523" s="53"/>
      <c r="S523" s="53"/>
      <c r="T523" s="53"/>
      <c r="U523" s="53"/>
      <c r="V523" s="53"/>
      <c r="W523" s="53"/>
      <c r="X523" s="53"/>
      <c r="Y523" s="53"/>
      <c r="Z523" s="53"/>
    </row>
    <row r="524" spans="1:26" ht="12.75" customHeight="1" x14ac:dyDescent="0.3">
      <c r="A524" s="53"/>
      <c r="B524" s="53"/>
      <c r="C524" s="53"/>
      <c r="D524" s="53"/>
      <c r="E524" s="53"/>
      <c r="F524" s="53"/>
      <c r="G524" s="53"/>
      <c r="H524" s="53"/>
      <c r="I524" s="53"/>
      <c r="J524" s="53"/>
      <c r="K524" s="53"/>
      <c r="L524" s="53"/>
      <c r="M524" s="53"/>
      <c r="N524" s="53"/>
      <c r="O524" s="53"/>
      <c r="P524" s="53"/>
      <c r="Q524" s="53"/>
      <c r="R524" s="53"/>
      <c r="S524" s="53"/>
      <c r="T524" s="53"/>
      <c r="U524" s="53"/>
      <c r="V524" s="53"/>
      <c r="W524" s="53"/>
      <c r="X524" s="53"/>
      <c r="Y524" s="53"/>
      <c r="Z524" s="53"/>
    </row>
    <row r="525" spans="1:26" ht="12.75" customHeight="1" x14ac:dyDescent="0.3">
      <c r="A525" s="53"/>
      <c r="B525" s="53"/>
      <c r="C525" s="53"/>
      <c r="D525" s="53"/>
      <c r="E525" s="53"/>
      <c r="F525" s="53"/>
      <c r="G525" s="53"/>
      <c r="H525" s="53"/>
      <c r="I525" s="53"/>
      <c r="J525" s="53"/>
      <c r="K525" s="53"/>
      <c r="L525" s="53"/>
      <c r="M525" s="53"/>
      <c r="N525" s="53"/>
      <c r="O525" s="53"/>
      <c r="P525" s="53"/>
      <c r="Q525" s="53"/>
      <c r="R525" s="53"/>
      <c r="S525" s="53"/>
      <c r="T525" s="53"/>
      <c r="U525" s="53"/>
      <c r="V525" s="53"/>
      <c r="W525" s="53"/>
      <c r="X525" s="53"/>
      <c r="Y525" s="53"/>
      <c r="Z525" s="53"/>
    </row>
    <row r="526" spans="1:26" ht="12.75" customHeight="1" x14ac:dyDescent="0.3">
      <c r="A526" s="53"/>
      <c r="B526" s="53"/>
      <c r="C526" s="53"/>
      <c r="D526" s="53"/>
      <c r="E526" s="53"/>
      <c r="F526" s="53"/>
      <c r="G526" s="53"/>
      <c r="H526" s="53"/>
      <c r="I526" s="53"/>
      <c r="J526" s="53"/>
      <c r="K526" s="53"/>
      <c r="L526" s="53"/>
      <c r="M526" s="53"/>
      <c r="N526" s="53"/>
      <c r="O526" s="53"/>
      <c r="P526" s="53"/>
      <c r="Q526" s="53"/>
      <c r="R526" s="53"/>
      <c r="S526" s="53"/>
      <c r="T526" s="53"/>
      <c r="U526" s="53"/>
      <c r="V526" s="53"/>
      <c r="W526" s="53"/>
      <c r="X526" s="53"/>
      <c r="Y526" s="53"/>
      <c r="Z526" s="53"/>
    </row>
    <row r="527" spans="1:26" ht="12.75" customHeight="1" x14ac:dyDescent="0.3">
      <c r="A527" s="53"/>
      <c r="B527" s="53"/>
      <c r="C527" s="53"/>
      <c r="D527" s="53"/>
      <c r="E527" s="53"/>
      <c r="F527" s="53"/>
      <c r="G527" s="53"/>
      <c r="H527" s="53"/>
      <c r="I527" s="53"/>
      <c r="J527" s="53"/>
      <c r="K527" s="53"/>
      <c r="L527" s="53"/>
      <c r="M527" s="53"/>
      <c r="N527" s="53"/>
      <c r="O527" s="53"/>
      <c r="P527" s="53"/>
      <c r="Q527" s="53"/>
      <c r="R527" s="53"/>
      <c r="S527" s="53"/>
      <c r="T527" s="53"/>
      <c r="U527" s="53"/>
      <c r="V527" s="53"/>
      <c r="W527" s="53"/>
      <c r="X527" s="53"/>
      <c r="Y527" s="53"/>
      <c r="Z527" s="53"/>
    </row>
    <row r="528" spans="1:26" ht="12.75" customHeight="1" x14ac:dyDescent="0.3">
      <c r="A528" s="53"/>
      <c r="B528" s="53"/>
      <c r="C528" s="53"/>
      <c r="D528" s="53"/>
      <c r="E528" s="53"/>
      <c r="F528" s="53"/>
      <c r="G528" s="53"/>
      <c r="H528" s="53"/>
      <c r="I528" s="53"/>
      <c r="J528" s="53"/>
      <c r="K528" s="53"/>
      <c r="L528" s="53"/>
      <c r="M528" s="53"/>
      <c r="N528" s="53"/>
      <c r="O528" s="53"/>
      <c r="P528" s="53"/>
      <c r="Q528" s="53"/>
      <c r="R528" s="53"/>
      <c r="S528" s="53"/>
      <c r="T528" s="53"/>
      <c r="U528" s="53"/>
      <c r="V528" s="53"/>
      <c r="W528" s="53"/>
      <c r="X528" s="53"/>
      <c r="Y528" s="53"/>
      <c r="Z528" s="53"/>
    </row>
    <row r="529" spans="1:26" ht="12.75" customHeight="1" x14ac:dyDescent="0.3">
      <c r="A529" s="53"/>
      <c r="B529" s="53"/>
      <c r="C529" s="53"/>
      <c r="D529" s="53"/>
      <c r="E529" s="53"/>
      <c r="F529" s="53"/>
      <c r="G529" s="53"/>
      <c r="H529" s="53"/>
      <c r="I529" s="53"/>
      <c r="J529" s="53"/>
      <c r="K529" s="53"/>
      <c r="L529" s="53"/>
      <c r="M529" s="53"/>
      <c r="N529" s="53"/>
      <c r="O529" s="53"/>
      <c r="P529" s="53"/>
      <c r="Q529" s="53"/>
      <c r="R529" s="53"/>
      <c r="S529" s="53"/>
      <c r="T529" s="53"/>
      <c r="U529" s="53"/>
      <c r="V529" s="53"/>
      <c r="W529" s="53"/>
      <c r="X529" s="53"/>
      <c r="Y529" s="53"/>
      <c r="Z529" s="53"/>
    </row>
    <row r="530" spans="1:26" ht="12.75" customHeight="1" x14ac:dyDescent="0.3">
      <c r="A530" s="53"/>
      <c r="B530" s="53"/>
      <c r="C530" s="53"/>
      <c r="D530" s="53"/>
      <c r="E530" s="53"/>
      <c r="F530" s="53"/>
      <c r="G530" s="53"/>
      <c r="H530" s="53"/>
      <c r="I530" s="53"/>
      <c r="J530" s="53"/>
      <c r="K530" s="53"/>
      <c r="L530" s="53"/>
      <c r="M530" s="53"/>
      <c r="N530" s="53"/>
      <c r="O530" s="53"/>
      <c r="P530" s="53"/>
      <c r="Q530" s="53"/>
      <c r="R530" s="53"/>
      <c r="S530" s="53"/>
      <c r="T530" s="53"/>
      <c r="U530" s="53"/>
      <c r="V530" s="53"/>
      <c r="W530" s="53"/>
      <c r="X530" s="53"/>
      <c r="Y530" s="53"/>
      <c r="Z530" s="53"/>
    </row>
    <row r="531" spans="1:26" ht="12.75" customHeight="1" x14ac:dyDescent="0.3">
      <c r="A531" s="53"/>
      <c r="B531" s="53"/>
      <c r="C531" s="53"/>
      <c r="D531" s="53"/>
      <c r="E531" s="53"/>
      <c r="F531" s="53"/>
      <c r="G531" s="53"/>
      <c r="H531" s="53"/>
      <c r="I531" s="53"/>
      <c r="J531" s="53"/>
      <c r="K531" s="53"/>
      <c r="L531" s="53"/>
      <c r="M531" s="53"/>
      <c r="N531" s="53"/>
      <c r="O531" s="53"/>
      <c r="P531" s="53"/>
      <c r="Q531" s="53"/>
      <c r="R531" s="53"/>
      <c r="S531" s="53"/>
      <c r="T531" s="53"/>
      <c r="U531" s="53"/>
      <c r="V531" s="53"/>
      <c r="W531" s="53"/>
      <c r="X531" s="53"/>
      <c r="Y531" s="53"/>
      <c r="Z531" s="53"/>
    </row>
    <row r="532" spans="1:26" ht="12.75" customHeight="1" x14ac:dyDescent="0.3">
      <c r="A532" s="53"/>
      <c r="B532" s="53"/>
      <c r="C532" s="53"/>
      <c r="D532" s="53"/>
      <c r="E532" s="53"/>
      <c r="F532" s="53"/>
      <c r="G532" s="53"/>
      <c r="H532" s="53"/>
      <c r="I532" s="53"/>
      <c r="J532" s="53"/>
      <c r="K532" s="53"/>
      <c r="L532" s="53"/>
      <c r="M532" s="53"/>
      <c r="N532" s="53"/>
      <c r="O532" s="53"/>
      <c r="P532" s="53"/>
      <c r="Q532" s="53"/>
      <c r="R532" s="53"/>
      <c r="S532" s="53"/>
      <c r="T532" s="53"/>
      <c r="U532" s="53"/>
      <c r="V532" s="53"/>
      <c r="W532" s="53"/>
      <c r="X532" s="53"/>
      <c r="Y532" s="53"/>
      <c r="Z532" s="53"/>
    </row>
    <row r="533" spans="1:26" ht="12.75" customHeight="1" x14ac:dyDescent="0.3">
      <c r="A533" s="53"/>
      <c r="B533" s="53"/>
      <c r="C533" s="53"/>
      <c r="D533" s="53"/>
      <c r="E533" s="53"/>
      <c r="F533" s="53"/>
      <c r="G533" s="53"/>
      <c r="H533" s="53"/>
      <c r="I533" s="53"/>
      <c r="J533" s="53"/>
      <c r="K533" s="53"/>
      <c r="L533" s="53"/>
      <c r="M533" s="53"/>
      <c r="N533" s="53"/>
      <c r="O533" s="53"/>
      <c r="P533" s="53"/>
      <c r="Q533" s="53"/>
      <c r="R533" s="53"/>
      <c r="S533" s="53"/>
      <c r="T533" s="53"/>
      <c r="U533" s="53"/>
      <c r="V533" s="53"/>
      <c r="W533" s="53"/>
      <c r="X533" s="53"/>
      <c r="Y533" s="53"/>
      <c r="Z533" s="53"/>
    </row>
    <row r="534" spans="1:26" ht="12.75" customHeight="1" x14ac:dyDescent="0.3">
      <c r="A534" s="53"/>
      <c r="B534" s="53"/>
      <c r="C534" s="53"/>
      <c r="D534" s="53"/>
      <c r="E534" s="53"/>
      <c r="F534" s="53"/>
      <c r="G534" s="53"/>
      <c r="H534" s="53"/>
      <c r="I534" s="53"/>
      <c r="J534" s="53"/>
      <c r="K534" s="53"/>
      <c r="L534" s="53"/>
      <c r="M534" s="53"/>
      <c r="N534" s="53"/>
      <c r="O534" s="53"/>
      <c r="P534" s="53"/>
      <c r="Q534" s="53"/>
      <c r="R534" s="53"/>
      <c r="S534" s="53"/>
      <c r="T534" s="53"/>
      <c r="U534" s="53"/>
      <c r="V534" s="53"/>
      <c r="W534" s="53"/>
      <c r="X534" s="53"/>
      <c r="Y534" s="53"/>
      <c r="Z534" s="53"/>
    </row>
    <row r="535" spans="1:26" ht="12.75" customHeight="1" x14ac:dyDescent="0.3">
      <c r="A535" s="53"/>
      <c r="B535" s="53"/>
      <c r="C535" s="53"/>
      <c r="D535" s="53"/>
      <c r="E535" s="53"/>
      <c r="F535" s="53"/>
      <c r="G535" s="53"/>
      <c r="H535" s="53"/>
      <c r="I535" s="53"/>
      <c r="J535" s="53"/>
      <c r="K535" s="53"/>
      <c r="L535" s="53"/>
      <c r="M535" s="53"/>
      <c r="N535" s="53"/>
      <c r="O535" s="53"/>
      <c r="P535" s="53"/>
      <c r="Q535" s="53"/>
      <c r="R535" s="53"/>
      <c r="S535" s="53"/>
      <c r="T535" s="53"/>
      <c r="U535" s="53"/>
      <c r="V535" s="53"/>
      <c r="W535" s="53"/>
      <c r="X535" s="53"/>
      <c r="Y535" s="53"/>
      <c r="Z535" s="53"/>
    </row>
    <row r="536" spans="1:26" ht="12.75" customHeight="1" x14ac:dyDescent="0.3">
      <c r="A536" s="53"/>
      <c r="B536" s="53"/>
      <c r="C536" s="53"/>
      <c r="D536" s="53"/>
      <c r="E536" s="53"/>
      <c r="F536" s="53"/>
      <c r="G536" s="53"/>
      <c r="H536" s="53"/>
      <c r="I536" s="53"/>
      <c r="J536" s="53"/>
      <c r="K536" s="53"/>
      <c r="L536" s="53"/>
      <c r="M536" s="53"/>
      <c r="N536" s="53"/>
      <c r="O536" s="53"/>
      <c r="P536" s="53"/>
      <c r="Q536" s="53"/>
      <c r="R536" s="53"/>
      <c r="S536" s="53"/>
      <c r="T536" s="53"/>
      <c r="U536" s="53"/>
      <c r="V536" s="53"/>
      <c r="W536" s="53"/>
      <c r="X536" s="53"/>
      <c r="Y536" s="53"/>
      <c r="Z536" s="53"/>
    </row>
    <row r="537" spans="1:26" ht="12.75" customHeight="1" x14ac:dyDescent="0.3">
      <c r="A537" s="53"/>
      <c r="B537" s="53"/>
      <c r="C537" s="53"/>
      <c r="D537" s="53"/>
      <c r="E537" s="53"/>
      <c r="F537" s="53"/>
      <c r="G537" s="53"/>
      <c r="H537" s="53"/>
      <c r="I537" s="53"/>
      <c r="J537" s="53"/>
      <c r="K537" s="53"/>
      <c r="L537" s="53"/>
      <c r="M537" s="53"/>
      <c r="N537" s="53"/>
      <c r="O537" s="53"/>
      <c r="P537" s="53"/>
      <c r="Q537" s="53"/>
      <c r="R537" s="53"/>
      <c r="S537" s="53"/>
      <c r="T537" s="53"/>
      <c r="U537" s="53"/>
      <c r="V537" s="53"/>
      <c r="W537" s="53"/>
      <c r="X537" s="53"/>
      <c r="Y537" s="53"/>
      <c r="Z537" s="53"/>
    </row>
    <row r="538" spans="1:26" ht="12.75" customHeight="1" x14ac:dyDescent="0.3">
      <c r="A538" s="53"/>
      <c r="B538" s="53"/>
      <c r="C538" s="53"/>
      <c r="D538" s="53"/>
      <c r="E538" s="53"/>
      <c r="F538" s="53"/>
      <c r="G538" s="53"/>
      <c r="H538" s="53"/>
      <c r="I538" s="53"/>
      <c r="J538" s="53"/>
      <c r="K538" s="53"/>
      <c r="L538" s="53"/>
      <c r="M538" s="53"/>
      <c r="N538" s="53"/>
      <c r="O538" s="53"/>
      <c r="P538" s="53"/>
      <c r="Q538" s="53"/>
      <c r="R538" s="53"/>
      <c r="S538" s="53"/>
      <c r="T538" s="53"/>
      <c r="U538" s="53"/>
      <c r="V538" s="53"/>
      <c r="W538" s="53"/>
      <c r="X538" s="53"/>
      <c r="Y538" s="53"/>
      <c r="Z538" s="53"/>
    </row>
    <row r="539" spans="1:26" ht="12.75" customHeight="1" x14ac:dyDescent="0.3">
      <c r="A539" s="53"/>
      <c r="B539" s="53"/>
      <c r="C539" s="53"/>
      <c r="D539" s="53"/>
      <c r="E539" s="53"/>
      <c r="F539" s="53"/>
      <c r="G539" s="53"/>
      <c r="H539" s="53"/>
      <c r="I539" s="53"/>
      <c r="J539" s="53"/>
      <c r="K539" s="53"/>
      <c r="L539" s="53"/>
      <c r="M539" s="53"/>
      <c r="N539" s="53"/>
      <c r="O539" s="53"/>
      <c r="P539" s="53"/>
      <c r="Q539" s="53"/>
      <c r="R539" s="53"/>
      <c r="S539" s="53"/>
      <c r="T539" s="53"/>
      <c r="U539" s="53"/>
      <c r="V539" s="53"/>
      <c r="W539" s="53"/>
      <c r="X539" s="53"/>
      <c r="Y539" s="53"/>
      <c r="Z539" s="53"/>
    </row>
    <row r="540" spans="1:26" ht="12.75" customHeight="1" x14ac:dyDescent="0.3">
      <c r="A540" s="53"/>
      <c r="B540" s="53"/>
      <c r="C540" s="53"/>
      <c r="D540" s="53"/>
      <c r="E540" s="53"/>
      <c r="F540" s="53"/>
      <c r="G540" s="53"/>
      <c r="H540" s="53"/>
      <c r="I540" s="53"/>
      <c r="J540" s="53"/>
      <c r="K540" s="53"/>
      <c r="L540" s="53"/>
      <c r="M540" s="53"/>
      <c r="N540" s="53"/>
      <c r="O540" s="53"/>
      <c r="P540" s="53"/>
      <c r="Q540" s="53"/>
      <c r="R540" s="53"/>
      <c r="S540" s="53"/>
      <c r="T540" s="53"/>
      <c r="U540" s="53"/>
      <c r="V540" s="53"/>
      <c r="W540" s="53"/>
      <c r="X540" s="53"/>
      <c r="Y540" s="53"/>
      <c r="Z540" s="53"/>
    </row>
    <row r="541" spans="1:26" ht="12.75" customHeight="1" x14ac:dyDescent="0.3">
      <c r="A541" s="53"/>
      <c r="B541" s="53"/>
      <c r="C541" s="53"/>
      <c r="D541" s="53"/>
      <c r="E541" s="53"/>
      <c r="F541" s="53"/>
      <c r="G541" s="53"/>
      <c r="H541" s="53"/>
      <c r="I541" s="53"/>
      <c r="J541" s="53"/>
      <c r="K541" s="53"/>
      <c r="L541" s="53"/>
      <c r="M541" s="53"/>
      <c r="N541" s="53"/>
      <c r="O541" s="53"/>
      <c r="P541" s="53"/>
      <c r="Q541" s="53"/>
      <c r="R541" s="53"/>
      <c r="S541" s="53"/>
      <c r="T541" s="53"/>
      <c r="U541" s="53"/>
      <c r="V541" s="53"/>
      <c r="W541" s="53"/>
      <c r="X541" s="53"/>
      <c r="Y541" s="53"/>
      <c r="Z541" s="53"/>
    </row>
    <row r="542" spans="1:26" ht="12.75" customHeight="1" x14ac:dyDescent="0.3">
      <c r="A542" s="53"/>
      <c r="B542" s="53"/>
      <c r="C542" s="53"/>
      <c r="D542" s="53"/>
      <c r="E542" s="53"/>
      <c r="F542" s="53"/>
      <c r="G542" s="53"/>
      <c r="H542" s="53"/>
      <c r="I542" s="53"/>
      <c r="J542" s="53"/>
      <c r="K542" s="53"/>
      <c r="L542" s="53"/>
      <c r="M542" s="53"/>
      <c r="N542" s="53"/>
      <c r="O542" s="53"/>
      <c r="P542" s="53"/>
      <c r="Q542" s="53"/>
      <c r="R542" s="53"/>
      <c r="S542" s="53"/>
      <c r="T542" s="53"/>
      <c r="U542" s="53"/>
      <c r="V542" s="53"/>
      <c r="W542" s="53"/>
      <c r="X542" s="53"/>
      <c r="Y542" s="53"/>
      <c r="Z542" s="53"/>
    </row>
    <row r="543" spans="1:26" ht="12.75" customHeight="1" x14ac:dyDescent="0.3">
      <c r="A543" s="53"/>
      <c r="B543" s="53"/>
      <c r="C543" s="53"/>
      <c r="D543" s="53"/>
      <c r="E543" s="53"/>
      <c r="F543" s="53"/>
      <c r="G543" s="53"/>
      <c r="H543" s="53"/>
      <c r="I543" s="53"/>
      <c r="J543" s="53"/>
      <c r="K543" s="53"/>
      <c r="L543" s="53"/>
      <c r="M543" s="53"/>
      <c r="N543" s="53"/>
      <c r="O543" s="53"/>
      <c r="P543" s="53"/>
      <c r="Q543" s="53"/>
      <c r="R543" s="53"/>
      <c r="S543" s="53"/>
      <c r="T543" s="53"/>
      <c r="U543" s="53"/>
      <c r="V543" s="53"/>
      <c r="W543" s="53"/>
      <c r="X543" s="53"/>
      <c r="Y543" s="53"/>
      <c r="Z543" s="53"/>
    </row>
    <row r="544" spans="1:26" ht="12.75" customHeight="1" x14ac:dyDescent="0.3">
      <c r="A544" s="53"/>
      <c r="B544" s="53"/>
      <c r="C544" s="53"/>
      <c r="D544" s="53"/>
      <c r="E544" s="53"/>
      <c r="F544" s="53"/>
      <c r="G544" s="53"/>
      <c r="H544" s="53"/>
      <c r="I544" s="53"/>
      <c r="J544" s="53"/>
      <c r="K544" s="53"/>
      <c r="L544" s="53"/>
      <c r="M544" s="53"/>
      <c r="N544" s="53"/>
      <c r="O544" s="53"/>
      <c r="P544" s="53"/>
      <c r="Q544" s="53"/>
      <c r="R544" s="53"/>
      <c r="S544" s="53"/>
      <c r="T544" s="53"/>
      <c r="U544" s="53"/>
      <c r="V544" s="53"/>
      <c r="W544" s="53"/>
      <c r="X544" s="53"/>
      <c r="Y544" s="53"/>
      <c r="Z544" s="53"/>
    </row>
    <row r="545" spans="1:26" ht="12.75" customHeight="1" x14ac:dyDescent="0.3">
      <c r="A545" s="53"/>
      <c r="B545" s="53"/>
      <c r="C545" s="53"/>
      <c r="D545" s="53"/>
      <c r="E545" s="53"/>
      <c r="F545" s="53"/>
      <c r="G545" s="53"/>
      <c r="H545" s="53"/>
      <c r="I545" s="53"/>
      <c r="J545" s="53"/>
      <c r="K545" s="53"/>
      <c r="L545" s="53"/>
      <c r="M545" s="53"/>
      <c r="N545" s="53"/>
      <c r="O545" s="53"/>
      <c r="P545" s="53"/>
      <c r="Q545" s="53"/>
      <c r="R545" s="53"/>
      <c r="S545" s="53"/>
      <c r="T545" s="53"/>
      <c r="U545" s="53"/>
      <c r="V545" s="53"/>
      <c r="W545" s="53"/>
      <c r="X545" s="53"/>
      <c r="Y545" s="53"/>
      <c r="Z545" s="53"/>
    </row>
    <row r="546" spans="1:26" ht="12.75" customHeight="1" x14ac:dyDescent="0.3">
      <c r="A546" s="53"/>
      <c r="B546" s="53"/>
      <c r="C546" s="53"/>
      <c r="D546" s="53"/>
      <c r="E546" s="53"/>
      <c r="F546" s="53"/>
      <c r="G546" s="53"/>
      <c r="H546" s="53"/>
      <c r="I546" s="53"/>
      <c r="J546" s="53"/>
      <c r="K546" s="53"/>
      <c r="L546" s="53"/>
      <c r="M546" s="53"/>
      <c r="N546" s="53"/>
      <c r="O546" s="53"/>
      <c r="P546" s="53"/>
      <c r="Q546" s="53"/>
      <c r="R546" s="53"/>
      <c r="S546" s="53"/>
      <c r="T546" s="53"/>
      <c r="U546" s="53"/>
      <c r="V546" s="53"/>
      <c r="W546" s="53"/>
      <c r="X546" s="53"/>
      <c r="Y546" s="53"/>
      <c r="Z546" s="53"/>
    </row>
    <row r="547" spans="1:26" ht="12.75" customHeight="1" x14ac:dyDescent="0.3">
      <c r="A547" s="53"/>
      <c r="B547" s="53"/>
      <c r="C547" s="53"/>
      <c r="D547" s="53"/>
      <c r="E547" s="53"/>
      <c r="F547" s="53"/>
      <c r="G547" s="53"/>
      <c r="H547" s="53"/>
      <c r="I547" s="53"/>
      <c r="J547" s="53"/>
      <c r="K547" s="53"/>
      <c r="L547" s="53"/>
      <c r="M547" s="53"/>
      <c r="N547" s="53"/>
      <c r="O547" s="53"/>
      <c r="P547" s="53"/>
      <c r="Q547" s="53"/>
      <c r="R547" s="53"/>
      <c r="S547" s="53"/>
      <c r="T547" s="53"/>
      <c r="U547" s="53"/>
      <c r="V547" s="53"/>
      <c r="W547" s="53"/>
      <c r="X547" s="53"/>
      <c r="Y547" s="53"/>
      <c r="Z547" s="53"/>
    </row>
    <row r="548" spans="1:26" ht="12.75" customHeight="1" x14ac:dyDescent="0.3">
      <c r="A548" s="53"/>
      <c r="B548" s="53"/>
      <c r="C548" s="53"/>
      <c r="D548" s="53"/>
      <c r="E548" s="53"/>
      <c r="F548" s="53"/>
      <c r="G548" s="53"/>
      <c r="H548" s="53"/>
      <c r="I548" s="53"/>
      <c r="J548" s="53"/>
      <c r="K548" s="53"/>
      <c r="L548" s="53"/>
      <c r="M548" s="53"/>
      <c r="N548" s="53"/>
      <c r="O548" s="53"/>
      <c r="P548" s="53"/>
      <c r="Q548" s="53"/>
      <c r="R548" s="53"/>
      <c r="S548" s="53"/>
      <c r="T548" s="53"/>
      <c r="U548" s="53"/>
      <c r="V548" s="53"/>
      <c r="W548" s="53"/>
      <c r="X548" s="53"/>
      <c r="Y548" s="53"/>
      <c r="Z548" s="53"/>
    </row>
    <row r="549" spans="1:26" ht="12.75" customHeight="1" x14ac:dyDescent="0.3">
      <c r="A549" s="53"/>
      <c r="B549" s="53"/>
      <c r="C549" s="53"/>
      <c r="D549" s="53"/>
      <c r="E549" s="53"/>
      <c r="F549" s="53"/>
      <c r="G549" s="53"/>
      <c r="H549" s="53"/>
      <c r="I549" s="53"/>
      <c r="J549" s="53"/>
      <c r="K549" s="53"/>
      <c r="L549" s="53"/>
      <c r="M549" s="53"/>
      <c r="N549" s="53"/>
      <c r="O549" s="53"/>
      <c r="P549" s="53"/>
      <c r="Q549" s="53"/>
      <c r="R549" s="53"/>
      <c r="S549" s="53"/>
      <c r="T549" s="53"/>
      <c r="U549" s="53"/>
      <c r="V549" s="53"/>
      <c r="W549" s="53"/>
      <c r="X549" s="53"/>
      <c r="Y549" s="53"/>
      <c r="Z549" s="53"/>
    </row>
    <row r="550" spans="1:26" ht="12.75" customHeight="1" x14ac:dyDescent="0.3">
      <c r="A550" s="53"/>
      <c r="B550" s="53"/>
      <c r="C550" s="53"/>
      <c r="D550" s="53"/>
      <c r="E550" s="53"/>
      <c r="F550" s="53"/>
      <c r="G550" s="53"/>
      <c r="H550" s="53"/>
      <c r="I550" s="53"/>
      <c r="J550" s="53"/>
      <c r="K550" s="53"/>
      <c r="L550" s="53"/>
      <c r="M550" s="53"/>
      <c r="N550" s="53"/>
      <c r="O550" s="53"/>
      <c r="P550" s="53"/>
      <c r="Q550" s="53"/>
      <c r="R550" s="53"/>
      <c r="S550" s="53"/>
      <c r="T550" s="53"/>
      <c r="U550" s="53"/>
      <c r="V550" s="53"/>
      <c r="W550" s="53"/>
      <c r="X550" s="53"/>
      <c r="Y550" s="53"/>
      <c r="Z550" s="53"/>
    </row>
    <row r="551" spans="1:26" ht="12.75" customHeight="1" x14ac:dyDescent="0.3">
      <c r="A551" s="53"/>
      <c r="B551" s="53"/>
      <c r="C551" s="53"/>
      <c r="D551" s="53"/>
      <c r="E551" s="53"/>
      <c r="F551" s="53"/>
      <c r="G551" s="53"/>
      <c r="H551" s="53"/>
      <c r="I551" s="53"/>
      <c r="J551" s="53"/>
      <c r="K551" s="53"/>
      <c r="L551" s="53"/>
      <c r="M551" s="53"/>
      <c r="N551" s="53"/>
      <c r="O551" s="53"/>
      <c r="P551" s="53"/>
      <c r="Q551" s="53"/>
      <c r="R551" s="53"/>
      <c r="S551" s="53"/>
      <c r="T551" s="53"/>
      <c r="U551" s="53"/>
      <c r="V551" s="53"/>
      <c r="W551" s="53"/>
      <c r="X551" s="53"/>
      <c r="Y551" s="53"/>
      <c r="Z551" s="53"/>
    </row>
    <row r="552" spans="1:26" ht="12.75" customHeight="1" x14ac:dyDescent="0.3">
      <c r="A552" s="53"/>
      <c r="B552" s="53"/>
      <c r="C552" s="53"/>
      <c r="D552" s="53"/>
      <c r="E552" s="53"/>
      <c r="F552" s="53"/>
      <c r="G552" s="53"/>
      <c r="H552" s="53"/>
      <c r="I552" s="53"/>
      <c r="J552" s="53"/>
      <c r="K552" s="53"/>
      <c r="L552" s="53"/>
      <c r="M552" s="53"/>
      <c r="N552" s="53"/>
      <c r="O552" s="53"/>
      <c r="P552" s="53"/>
      <c r="Q552" s="53"/>
      <c r="R552" s="53"/>
      <c r="S552" s="53"/>
      <c r="T552" s="53"/>
      <c r="U552" s="53"/>
      <c r="V552" s="53"/>
      <c r="W552" s="53"/>
      <c r="X552" s="53"/>
      <c r="Y552" s="53"/>
      <c r="Z552" s="53"/>
    </row>
    <row r="553" spans="1:26" ht="12.75" customHeight="1" x14ac:dyDescent="0.3">
      <c r="A553" s="53"/>
      <c r="B553" s="53"/>
      <c r="C553" s="53"/>
      <c r="D553" s="53"/>
      <c r="E553" s="53"/>
      <c r="F553" s="53"/>
      <c r="G553" s="53"/>
      <c r="H553" s="53"/>
      <c r="I553" s="53"/>
      <c r="J553" s="53"/>
      <c r="K553" s="53"/>
      <c r="L553" s="53"/>
      <c r="M553" s="53"/>
      <c r="N553" s="53"/>
      <c r="O553" s="53"/>
      <c r="P553" s="53"/>
      <c r="Q553" s="53"/>
      <c r="R553" s="53"/>
      <c r="S553" s="53"/>
      <c r="T553" s="53"/>
      <c r="U553" s="53"/>
      <c r="V553" s="53"/>
      <c r="W553" s="53"/>
      <c r="X553" s="53"/>
      <c r="Y553" s="53"/>
      <c r="Z553" s="53"/>
    </row>
    <row r="554" spans="1:26" ht="12.75" customHeight="1" x14ac:dyDescent="0.3">
      <c r="A554" s="53"/>
      <c r="B554" s="53"/>
      <c r="C554" s="53"/>
      <c r="D554" s="53"/>
      <c r="E554" s="53"/>
      <c r="F554" s="53"/>
      <c r="G554" s="53"/>
      <c r="H554" s="53"/>
      <c r="I554" s="53"/>
      <c r="J554" s="53"/>
      <c r="K554" s="53"/>
      <c r="L554" s="53"/>
      <c r="M554" s="53"/>
      <c r="N554" s="53"/>
      <c r="O554" s="53"/>
      <c r="P554" s="53"/>
      <c r="Q554" s="53"/>
      <c r="R554" s="53"/>
      <c r="S554" s="53"/>
      <c r="T554" s="53"/>
      <c r="U554" s="53"/>
      <c r="V554" s="53"/>
      <c r="W554" s="53"/>
      <c r="X554" s="53"/>
      <c r="Y554" s="53"/>
      <c r="Z554" s="53"/>
    </row>
    <row r="555" spans="1:26" ht="12.75" customHeight="1" x14ac:dyDescent="0.3">
      <c r="A555" s="53"/>
      <c r="B555" s="53"/>
      <c r="C555" s="53"/>
      <c r="D555" s="53"/>
      <c r="E555" s="53"/>
      <c r="F555" s="53"/>
      <c r="G555" s="53"/>
      <c r="H555" s="53"/>
      <c r="I555" s="53"/>
      <c r="J555" s="53"/>
      <c r="K555" s="53"/>
      <c r="L555" s="53"/>
      <c r="M555" s="53"/>
      <c r="N555" s="53"/>
      <c r="O555" s="53"/>
      <c r="P555" s="53"/>
      <c r="Q555" s="53"/>
      <c r="R555" s="53"/>
      <c r="S555" s="53"/>
      <c r="T555" s="53"/>
      <c r="U555" s="53"/>
      <c r="V555" s="53"/>
      <c r="W555" s="53"/>
      <c r="X555" s="53"/>
      <c r="Y555" s="53"/>
      <c r="Z555" s="53"/>
    </row>
    <row r="556" spans="1:26" ht="12.75" customHeight="1" x14ac:dyDescent="0.3">
      <c r="A556" s="53"/>
      <c r="B556" s="53"/>
      <c r="C556" s="53"/>
      <c r="D556" s="53"/>
      <c r="E556" s="53"/>
      <c r="F556" s="53"/>
      <c r="G556" s="53"/>
      <c r="H556" s="53"/>
      <c r="I556" s="53"/>
      <c r="J556" s="53"/>
      <c r="K556" s="53"/>
      <c r="L556" s="53"/>
      <c r="M556" s="53"/>
      <c r="N556" s="53"/>
      <c r="O556" s="53"/>
      <c r="P556" s="53"/>
      <c r="Q556" s="53"/>
      <c r="R556" s="53"/>
      <c r="S556" s="53"/>
      <c r="T556" s="53"/>
      <c r="U556" s="53"/>
      <c r="V556" s="53"/>
      <c r="W556" s="53"/>
      <c r="X556" s="53"/>
      <c r="Y556" s="53"/>
      <c r="Z556" s="53"/>
    </row>
    <row r="557" spans="1:26" ht="12.75" customHeight="1" x14ac:dyDescent="0.3">
      <c r="A557" s="53"/>
      <c r="B557" s="53"/>
      <c r="C557" s="53"/>
      <c r="D557" s="53"/>
      <c r="E557" s="53"/>
      <c r="F557" s="53"/>
      <c r="G557" s="53"/>
      <c r="H557" s="53"/>
      <c r="I557" s="53"/>
      <c r="J557" s="53"/>
      <c r="K557" s="53"/>
      <c r="L557" s="53"/>
      <c r="M557" s="53"/>
      <c r="N557" s="53"/>
      <c r="O557" s="53"/>
      <c r="P557" s="53"/>
      <c r="Q557" s="53"/>
      <c r="R557" s="53"/>
      <c r="S557" s="53"/>
      <c r="T557" s="53"/>
      <c r="U557" s="53"/>
      <c r="V557" s="53"/>
      <c r="W557" s="53"/>
      <c r="X557" s="53"/>
      <c r="Y557" s="53"/>
      <c r="Z557" s="53"/>
    </row>
    <row r="558" spans="1:26" ht="12.75" customHeight="1" x14ac:dyDescent="0.3">
      <c r="A558" s="53"/>
      <c r="B558" s="53"/>
      <c r="C558" s="53"/>
      <c r="D558" s="53"/>
      <c r="E558" s="53"/>
      <c r="F558" s="53"/>
      <c r="G558" s="53"/>
      <c r="H558" s="53"/>
      <c r="I558" s="53"/>
      <c r="J558" s="53"/>
      <c r="K558" s="53"/>
      <c r="L558" s="53"/>
      <c r="M558" s="53"/>
      <c r="N558" s="53"/>
      <c r="O558" s="53"/>
      <c r="P558" s="53"/>
      <c r="Q558" s="53"/>
      <c r="R558" s="53"/>
      <c r="S558" s="53"/>
      <c r="T558" s="53"/>
      <c r="U558" s="53"/>
      <c r="V558" s="53"/>
      <c r="W558" s="53"/>
      <c r="X558" s="53"/>
      <c r="Y558" s="53"/>
      <c r="Z558" s="53"/>
    </row>
    <row r="559" spans="1:26" ht="12.75" customHeight="1" x14ac:dyDescent="0.3">
      <c r="A559" s="53"/>
      <c r="B559" s="53"/>
      <c r="C559" s="53"/>
      <c r="D559" s="53"/>
      <c r="E559" s="53"/>
      <c r="F559" s="53"/>
      <c r="G559" s="53"/>
      <c r="H559" s="53"/>
      <c r="I559" s="53"/>
      <c r="J559" s="53"/>
      <c r="K559" s="53"/>
      <c r="L559" s="53"/>
      <c r="M559" s="53"/>
      <c r="N559" s="53"/>
      <c r="O559" s="53"/>
      <c r="P559" s="53"/>
      <c r="Q559" s="53"/>
      <c r="R559" s="53"/>
      <c r="S559" s="53"/>
      <c r="T559" s="53"/>
      <c r="U559" s="53"/>
      <c r="V559" s="53"/>
      <c r="W559" s="53"/>
      <c r="X559" s="53"/>
      <c r="Y559" s="53"/>
      <c r="Z559" s="53"/>
    </row>
    <row r="560" spans="1:26" ht="12.75" customHeight="1" x14ac:dyDescent="0.3">
      <c r="A560" s="53"/>
      <c r="B560" s="53"/>
      <c r="C560" s="53"/>
      <c r="D560" s="53"/>
      <c r="E560" s="53"/>
      <c r="F560" s="53"/>
      <c r="G560" s="53"/>
      <c r="H560" s="53"/>
      <c r="I560" s="53"/>
      <c r="J560" s="53"/>
      <c r="K560" s="53"/>
      <c r="L560" s="53"/>
      <c r="M560" s="53"/>
      <c r="N560" s="53"/>
      <c r="O560" s="53"/>
      <c r="P560" s="53"/>
      <c r="Q560" s="53"/>
      <c r="R560" s="53"/>
      <c r="S560" s="53"/>
      <c r="T560" s="53"/>
      <c r="U560" s="53"/>
      <c r="V560" s="53"/>
      <c r="W560" s="53"/>
      <c r="X560" s="53"/>
      <c r="Y560" s="53"/>
      <c r="Z560" s="53"/>
    </row>
    <row r="561" spans="1:26" ht="12.75" customHeight="1" x14ac:dyDescent="0.3">
      <c r="A561" s="53"/>
      <c r="B561" s="53"/>
      <c r="C561" s="53"/>
      <c r="D561" s="53"/>
      <c r="E561" s="53"/>
      <c r="F561" s="53"/>
      <c r="G561" s="53"/>
      <c r="H561" s="53"/>
      <c r="I561" s="53"/>
      <c r="J561" s="53"/>
      <c r="K561" s="53"/>
      <c r="L561" s="53"/>
      <c r="M561" s="53"/>
      <c r="N561" s="53"/>
      <c r="O561" s="53"/>
      <c r="P561" s="53"/>
      <c r="Q561" s="53"/>
      <c r="R561" s="53"/>
      <c r="S561" s="53"/>
      <c r="T561" s="53"/>
      <c r="U561" s="53"/>
      <c r="V561" s="53"/>
      <c r="W561" s="53"/>
      <c r="X561" s="53"/>
      <c r="Y561" s="53"/>
      <c r="Z561" s="53"/>
    </row>
    <row r="562" spans="1:26" ht="12.75" customHeight="1" x14ac:dyDescent="0.3">
      <c r="A562" s="53"/>
      <c r="B562" s="53"/>
      <c r="C562" s="53"/>
      <c r="D562" s="53"/>
      <c r="E562" s="53"/>
      <c r="F562" s="53"/>
      <c r="G562" s="53"/>
      <c r="H562" s="53"/>
      <c r="I562" s="53"/>
      <c r="J562" s="53"/>
      <c r="K562" s="53"/>
      <c r="L562" s="53"/>
      <c r="M562" s="53"/>
      <c r="N562" s="53"/>
      <c r="O562" s="53"/>
      <c r="P562" s="53"/>
      <c r="Q562" s="53"/>
      <c r="R562" s="53"/>
      <c r="S562" s="53"/>
      <c r="T562" s="53"/>
      <c r="U562" s="53"/>
      <c r="V562" s="53"/>
      <c r="W562" s="53"/>
      <c r="X562" s="53"/>
      <c r="Y562" s="53"/>
      <c r="Z562" s="53"/>
    </row>
    <row r="563" spans="1:26" ht="12.75" customHeight="1" x14ac:dyDescent="0.3">
      <c r="A563" s="53"/>
      <c r="B563" s="53"/>
      <c r="C563" s="53"/>
      <c r="D563" s="53"/>
      <c r="E563" s="53"/>
      <c r="F563" s="53"/>
      <c r="G563" s="53"/>
      <c r="H563" s="53"/>
      <c r="I563" s="53"/>
      <c r="J563" s="53"/>
      <c r="K563" s="53"/>
      <c r="L563" s="53"/>
      <c r="M563" s="53"/>
      <c r="N563" s="53"/>
      <c r="O563" s="53"/>
      <c r="P563" s="53"/>
      <c r="Q563" s="53"/>
      <c r="R563" s="53"/>
      <c r="S563" s="53"/>
      <c r="T563" s="53"/>
      <c r="U563" s="53"/>
      <c r="V563" s="53"/>
      <c r="W563" s="53"/>
      <c r="X563" s="53"/>
      <c r="Y563" s="53"/>
      <c r="Z563" s="53"/>
    </row>
    <row r="564" spans="1:26" ht="12.75" customHeight="1" x14ac:dyDescent="0.3">
      <c r="A564" s="53"/>
      <c r="B564" s="53"/>
      <c r="C564" s="53"/>
      <c r="D564" s="53"/>
      <c r="E564" s="53"/>
      <c r="F564" s="53"/>
      <c r="G564" s="53"/>
      <c r="H564" s="53"/>
      <c r="I564" s="53"/>
      <c r="J564" s="53"/>
      <c r="K564" s="53"/>
      <c r="L564" s="53"/>
      <c r="M564" s="53"/>
      <c r="N564" s="53"/>
      <c r="O564" s="53"/>
      <c r="P564" s="53"/>
      <c r="Q564" s="53"/>
      <c r="R564" s="53"/>
      <c r="S564" s="53"/>
      <c r="T564" s="53"/>
      <c r="U564" s="53"/>
      <c r="V564" s="53"/>
      <c r="W564" s="53"/>
      <c r="X564" s="53"/>
      <c r="Y564" s="53"/>
      <c r="Z564" s="53"/>
    </row>
    <row r="565" spans="1:26" ht="12.75" customHeight="1" x14ac:dyDescent="0.3">
      <c r="A565" s="53"/>
      <c r="B565" s="53"/>
      <c r="C565" s="53"/>
      <c r="D565" s="53"/>
      <c r="E565" s="53"/>
      <c r="F565" s="53"/>
      <c r="G565" s="53"/>
      <c r="H565" s="53"/>
      <c r="I565" s="53"/>
      <c r="J565" s="53"/>
      <c r="K565" s="53"/>
      <c r="L565" s="53"/>
      <c r="M565" s="53"/>
      <c r="N565" s="53"/>
      <c r="O565" s="53"/>
      <c r="P565" s="53"/>
      <c r="Q565" s="53"/>
      <c r="R565" s="53"/>
      <c r="S565" s="53"/>
      <c r="T565" s="53"/>
      <c r="U565" s="53"/>
      <c r="V565" s="53"/>
      <c r="W565" s="53"/>
      <c r="X565" s="53"/>
      <c r="Y565" s="53"/>
      <c r="Z565" s="53"/>
    </row>
    <row r="566" spans="1:26" ht="12.75" customHeight="1" x14ac:dyDescent="0.3">
      <c r="A566" s="53"/>
      <c r="B566" s="53"/>
      <c r="C566" s="53"/>
      <c r="D566" s="53"/>
      <c r="E566" s="53"/>
      <c r="F566" s="53"/>
      <c r="G566" s="53"/>
      <c r="H566" s="53"/>
      <c r="I566" s="53"/>
      <c r="J566" s="53"/>
      <c r="K566" s="53"/>
      <c r="L566" s="53"/>
      <c r="M566" s="53"/>
      <c r="N566" s="53"/>
      <c r="O566" s="53"/>
      <c r="P566" s="53"/>
      <c r="Q566" s="53"/>
      <c r="R566" s="53"/>
      <c r="S566" s="53"/>
      <c r="T566" s="53"/>
      <c r="U566" s="53"/>
      <c r="V566" s="53"/>
      <c r="W566" s="53"/>
      <c r="X566" s="53"/>
      <c r="Y566" s="53"/>
      <c r="Z566" s="53"/>
    </row>
    <row r="567" spans="1:26" ht="12.75" customHeight="1" x14ac:dyDescent="0.3">
      <c r="A567" s="53"/>
      <c r="B567" s="53"/>
      <c r="C567" s="53"/>
      <c r="D567" s="53"/>
      <c r="E567" s="53"/>
      <c r="F567" s="53"/>
      <c r="G567" s="53"/>
      <c r="H567" s="53"/>
      <c r="I567" s="53"/>
      <c r="J567" s="53"/>
      <c r="K567" s="53"/>
      <c r="L567" s="53"/>
      <c r="M567" s="53"/>
      <c r="N567" s="53"/>
      <c r="O567" s="53"/>
      <c r="P567" s="53"/>
      <c r="Q567" s="53"/>
      <c r="R567" s="53"/>
      <c r="S567" s="53"/>
      <c r="T567" s="53"/>
      <c r="U567" s="53"/>
      <c r="V567" s="53"/>
      <c r="W567" s="53"/>
      <c r="X567" s="53"/>
      <c r="Y567" s="53"/>
      <c r="Z567" s="53"/>
    </row>
    <row r="568" spans="1:26" ht="12.75" customHeight="1" x14ac:dyDescent="0.3">
      <c r="A568" s="53"/>
      <c r="B568" s="53"/>
      <c r="C568" s="53"/>
      <c r="D568" s="53"/>
      <c r="E568" s="53"/>
      <c r="F568" s="53"/>
      <c r="G568" s="53"/>
      <c r="H568" s="53"/>
      <c r="I568" s="53"/>
      <c r="J568" s="53"/>
      <c r="K568" s="53"/>
      <c r="L568" s="53"/>
      <c r="M568" s="53"/>
      <c r="N568" s="53"/>
      <c r="O568" s="53"/>
      <c r="P568" s="53"/>
      <c r="Q568" s="53"/>
      <c r="R568" s="53"/>
      <c r="S568" s="53"/>
      <c r="T568" s="53"/>
      <c r="U568" s="53"/>
      <c r="V568" s="53"/>
      <c r="W568" s="53"/>
      <c r="X568" s="53"/>
      <c r="Y568" s="53"/>
      <c r="Z568" s="53"/>
    </row>
    <row r="569" spans="1:26" ht="12.75" customHeight="1" x14ac:dyDescent="0.3">
      <c r="A569" s="53"/>
      <c r="B569" s="53"/>
      <c r="C569" s="53"/>
      <c r="D569" s="53"/>
      <c r="E569" s="53"/>
      <c r="F569" s="53"/>
      <c r="G569" s="53"/>
      <c r="H569" s="53"/>
      <c r="I569" s="53"/>
      <c r="J569" s="53"/>
      <c r="K569" s="53"/>
      <c r="L569" s="53"/>
      <c r="M569" s="53"/>
      <c r="N569" s="53"/>
      <c r="O569" s="53"/>
      <c r="P569" s="53"/>
      <c r="Q569" s="53"/>
      <c r="R569" s="53"/>
      <c r="S569" s="53"/>
      <c r="T569" s="53"/>
      <c r="U569" s="53"/>
      <c r="V569" s="53"/>
      <c r="W569" s="53"/>
      <c r="X569" s="53"/>
      <c r="Y569" s="53"/>
      <c r="Z569" s="53"/>
    </row>
    <row r="570" spans="1:26" ht="12.75" customHeight="1" x14ac:dyDescent="0.3">
      <c r="A570" s="53"/>
      <c r="B570" s="53"/>
      <c r="C570" s="53"/>
      <c r="D570" s="53"/>
      <c r="E570" s="53"/>
      <c r="F570" s="53"/>
      <c r="G570" s="53"/>
      <c r="H570" s="53"/>
      <c r="I570" s="53"/>
      <c r="J570" s="53"/>
      <c r="K570" s="53"/>
      <c r="L570" s="53"/>
      <c r="M570" s="53"/>
      <c r="N570" s="53"/>
      <c r="O570" s="53"/>
      <c r="P570" s="53"/>
      <c r="Q570" s="53"/>
      <c r="R570" s="53"/>
      <c r="S570" s="53"/>
      <c r="T570" s="53"/>
      <c r="U570" s="53"/>
      <c r="V570" s="53"/>
      <c r="W570" s="53"/>
      <c r="X570" s="53"/>
      <c r="Y570" s="53"/>
      <c r="Z570" s="53"/>
    </row>
    <row r="571" spans="1:26" ht="12.75" customHeight="1" x14ac:dyDescent="0.3">
      <c r="A571" s="53"/>
      <c r="B571" s="53"/>
      <c r="C571" s="53"/>
      <c r="D571" s="53"/>
      <c r="E571" s="53"/>
      <c r="F571" s="53"/>
      <c r="G571" s="53"/>
      <c r="H571" s="53"/>
      <c r="I571" s="53"/>
      <c r="J571" s="53"/>
      <c r="K571" s="53"/>
      <c r="L571" s="53"/>
      <c r="M571" s="53"/>
      <c r="N571" s="53"/>
      <c r="O571" s="53"/>
      <c r="P571" s="53"/>
      <c r="Q571" s="53"/>
      <c r="R571" s="53"/>
      <c r="S571" s="53"/>
      <c r="T571" s="53"/>
      <c r="U571" s="53"/>
      <c r="V571" s="53"/>
      <c r="W571" s="53"/>
      <c r="X571" s="53"/>
      <c r="Y571" s="53"/>
      <c r="Z571" s="53"/>
    </row>
    <row r="572" spans="1:26" ht="12.75" customHeight="1" x14ac:dyDescent="0.3">
      <c r="A572" s="53"/>
      <c r="B572" s="53"/>
      <c r="C572" s="53"/>
      <c r="D572" s="53"/>
      <c r="E572" s="53"/>
      <c r="F572" s="53"/>
      <c r="G572" s="53"/>
      <c r="H572" s="53"/>
      <c r="I572" s="53"/>
      <c r="J572" s="53"/>
      <c r="K572" s="53"/>
      <c r="L572" s="53"/>
      <c r="M572" s="53"/>
      <c r="N572" s="53"/>
      <c r="O572" s="53"/>
      <c r="P572" s="53"/>
      <c r="Q572" s="53"/>
      <c r="R572" s="53"/>
      <c r="S572" s="53"/>
      <c r="T572" s="53"/>
      <c r="U572" s="53"/>
      <c r="V572" s="53"/>
      <c r="W572" s="53"/>
      <c r="X572" s="53"/>
      <c r="Y572" s="53"/>
      <c r="Z572" s="53"/>
    </row>
    <row r="573" spans="1:26" ht="12.75" customHeight="1" x14ac:dyDescent="0.3">
      <c r="A573" s="53"/>
      <c r="B573" s="53"/>
      <c r="C573" s="53"/>
      <c r="D573" s="53"/>
      <c r="E573" s="53"/>
      <c r="F573" s="53"/>
      <c r="G573" s="53"/>
      <c r="H573" s="53"/>
      <c r="I573" s="53"/>
      <c r="J573" s="53"/>
      <c r="K573" s="53"/>
      <c r="L573" s="53"/>
      <c r="M573" s="53"/>
      <c r="N573" s="53"/>
      <c r="O573" s="53"/>
      <c r="P573" s="53"/>
      <c r="Q573" s="53"/>
      <c r="R573" s="53"/>
      <c r="S573" s="53"/>
      <c r="T573" s="53"/>
      <c r="U573" s="53"/>
      <c r="V573" s="53"/>
      <c r="W573" s="53"/>
      <c r="X573" s="53"/>
      <c r="Y573" s="53"/>
      <c r="Z573" s="53"/>
    </row>
    <row r="574" spans="1:26" ht="12.75" customHeight="1" x14ac:dyDescent="0.3">
      <c r="A574" s="53"/>
      <c r="B574" s="53"/>
      <c r="C574" s="53"/>
      <c r="D574" s="53"/>
      <c r="E574" s="53"/>
      <c r="F574" s="53"/>
      <c r="G574" s="53"/>
      <c r="H574" s="53"/>
      <c r="I574" s="53"/>
      <c r="J574" s="53"/>
      <c r="K574" s="53"/>
      <c r="L574" s="53"/>
      <c r="M574" s="53"/>
      <c r="N574" s="53"/>
      <c r="O574" s="53"/>
      <c r="P574" s="53"/>
      <c r="Q574" s="53"/>
      <c r="R574" s="53"/>
      <c r="S574" s="53"/>
      <c r="T574" s="53"/>
      <c r="U574" s="53"/>
      <c r="V574" s="53"/>
      <c r="W574" s="53"/>
      <c r="X574" s="53"/>
      <c r="Y574" s="53"/>
      <c r="Z574" s="53"/>
    </row>
    <row r="575" spans="1:26" ht="12.75" customHeight="1" x14ac:dyDescent="0.3">
      <c r="A575" s="53"/>
      <c r="B575" s="53"/>
      <c r="C575" s="53"/>
      <c r="D575" s="53"/>
      <c r="E575" s="53"/>
      <c r="F575" s="53"/>
      <c r="G575" s="53"/>
      <c r="H575" s="53"/>
      <c r="I575" s="53"/>
      <c r="J575" s="53"/>
      <c r="K575" s="53"/>
      <c r="L575" s="53"/>
      <c r="M575" s="53"/>
      <c r="N575" s="53"/>
      <c r="O575" s="53"/>
      <c r="P575" s="53"/>
      <c r="Q575" s="53"/>
      <c r="R575" s="53"/>
      <c r="S575" s="53"/>
      <c r="T575" s="53"/>
      <c r="U575" s="53"/>
      <c r="V575" s="53"/>
      <c r="W575" s="53"/>
      <c r="X575" s="53"/>
      <c r="Y575" s="53"/>
      <c r="Z575" s="53"/>
    </row>
    <row r="576" spans="1:26" ht="12.75" customHeight="1" x14ac:dyDescent="0.3">
      <c r="A576" s="53"/>
      <c r="B576" s="53"/>
      <c r="C576" s="53"/>
      <c r="D576" s="53"/>
      <c r="E576" s="53"/>
      <c r="F576" s="53"/>
      <c r="G576" s="53"/>
      <c r="H576" s="53"/>
      <c r="I576" s="53"/>
      <c r="J576" s="53"/>
      <c r="K576" s="53"/>
      <c r="L576" s="53"/>
      <c r="M576" s="53"/>
      <c r="N576" s="53"/>
      <c r="O576" s="53"/>
      <c r="P576" s="53"/>
      <c r="Q576" s="53"/>
      <c r="R576" s="53"/>
      <c r="S576" s="53"/>
      <c r="T576" s="53"/>
      <c r="U576" s="53"/>
      <c r="V576" s="53"/>
      <c r="W576" s="53"/>
      <c r="X576" s="53"/>
      <c r="Y576" s="53"/>
      <c r="Z576" s="53"/>
    </row>
    <row r="577" spans="1:26" ht="12.75" customHeight="1" x14ac:dyDescent="0.3">
      <c r="A577" s="53"/>
      <c r="B577" s="53"/>
      <c r="C577" s="53"/>
      <c r="D577" s="53"/>
      <c r="E577" s="53"/>
      <c r="F577" s="53"/>
      <c r="G577" s="53"/>
      <c r="H577" s="53"/>
      <c r="I577" s="53"/>
      <c r="J577" s="53"/>
      <c r="K577" s="53"/>
      <c r="L577" s="53"/>
      <c r="M577" s="53"/>
      <c r="N577" s="53"/>
      <c r="O577" s="53"/>
      <c r="P577" s="53"/>
      <c r="Q577" s="53"/>
      <c r="R577" s="53"/>
      <c r="S577" s="53"/>
      <c r="T577" s="53"/>
      <c r="U577" s="53"/>
      <c r="V577" s="53"/>
      <c r="W577" s="53"/>
      <c r="X577" s="53"/>
      <c r="Y577" s="53"/>
      <c r="Z577" s="53"/>
    </row>
    <row r="578" spans="1:26" ht="12.75" customHeight="1" x14ac:dyDescent="0.3">
      <c r="A578" s="53"/>
      <c r="B578" s="53"/>
      <c r="C578" s="53"/>
      <c r="D578" s="53"/>
      <c r="E578" s="53"/>
      <c r="F578" s="53"/>
      <c r="G578" s="53"/>
      <c r="H578" s="53"/>
      <c r="I578" s="53"/>
      <c r="J578" s="53"/>
      <c r="K578" s="53"/>
      <c r="L578" s="53"/>
      <c r="M578" s="53"/>
      <c r="N578" s="53"/>
      <c r="O578" s="53"/>
      <c r="P578" s="53"/>
      <c r="Q578" s="53"/>
      <c r="R578" s="53"/>
      <c r="S578" s="53"/>
      <c r="T578" s="53"/>
      <c r="U578" s="53"/>
      <c r="V578" s="53"/>
      <c r="W578" s="53"/>
      <c r="X578" s="53"/>
      <c r="Y578" s="53"/>
      <c r="Z578" s="53"/>
    </row>
    <row r="579" spans="1:26" ht="12.75" customHeight="1" x14ac:dyDescent="0.3">
      <c r="A579" s="53"/>
      <c r="B579" s="53"/>
      <c r="C579" s="53"/>
      <c r="D579" s="53"/>
      <c r="E579" s="53"/>
      <c r="F579" s="53"/>
      <c r="G579" s="53"/>
      <c r="H579" s="53"/>
      <c r="I579" s="53"/>
      <c r="J579" s="53"/>
      <c r="K579" s="53"/>
      <c r="L579" s="53"/>
      <c r="M579" s="53"/>
      <c r="N579" s="53"/>
      <c r="O579" s="53"/>
      <c r="P579" s="53"/>
      <c r="Q579" s="53"/>
      <c r="R579" s="53"/>
      <c r="S579" s="53"/>
      <c r="T579" s="53"/>
      <c r="U579" s="53"/>
      <c r="V579" s="53"/>
      <c r="W579" s="53"/>
      <c r="X579" s="53"/>
      <c r="Y579" s="53"/>
      <c r="Z579" s="53"/>
    </row>
    <row r="580" spans="1:26" ht="12.75" customHeight="1" x14ac:dyDescent="0.3">
      <c r="A580" s="53"/>
      <c r="B580" s="53"/>
      <c r="C580" s="53"/>
      <c r="D580" s="53"/>
      <c r="E580" s="53"/>
      <c r="F580" s="53"/>
      <c r="G580" s="53"/>
      <c r="H580" s="53"/>
      <c r="I580" s="53"/>
      <c r="J580" s="53"/>
      <c r="K580" s="53"/>
      <c r="L580" s="53"/>
      <c r="M580" s="53"/>
      <c r="N580" s="53"/>
      <c r="O580" s="53"/>
      <c r="P580" s="53"/>
      <c r="Q580" s="53"/>
      <c r="R580" s="53"/>
      <c r="S580" s="53"/>
      <c r="T580" s="53"/>
      <c r="U580" s="53"/>
      <c r="V580" s="53"/>
      <c r="W580" s="53"/>
      <c r="X580" s="53"/>
      <c r="Y580" s="53"/>
      <c r="Z580" s="53"/>
    </row>
    <row r="581" spans="1:26" ht="12.75" customHeight="1" x14ac:dyDescent="0.3">
      <c r="A581" s="53"/>
      <c r="B581" s="53"/>
      <c r="C581" s="53"/>
      <c r="D581" s="53"/>
      <c r="E581" s="53"/>
      <c r="F581" s="53"/>
      <c r="G581" s="53"/>
      <c r="H581" s="53"/>
      <c r="I581" s="53"/>
      <c r="J581" s="53"/>
      <c r="K581" s="53"/>
      <c r="L581" s="53"/>
      <c r="M581" s="53"/>
      <c r="N581" s="53"/>
      <c r="O581" s="53"/>
      <c r="P581" s="53"/>
      <c r="Q581" s="53"/>
      <c r="R581" s="53"/>
      <c r="S581" s="53"/>
      <c r="T581" s="53"/>
      <c r="U581" s="53"/>
      <c r="V581" s="53"/>
      <c r="W581" s="53"/>
      <c r="X581" s="53"/>
      <c r="Y581" s="53"/>
      <c r="Z581" s="53"/>
    </row>
    <row r="582" spans="1:26" ht="12.75" customHeight="1" x14ac:dyDescent="0.3">
      <c r="A582" s="53"/>
      <c r="B582" s="53"/>
      <c r="C582" s="53"/>
      <c r="D582" s="53"/>
      <c r="E582" s="53"/>
      <c r="F582" s="53"/>
      <c r="G582" s="53"/>
      <c r="H582" s="53"/>
      <c r="I582" s="53"/>
      <c r="J582" s="53"/>
      <c r="K582" s="53"/>
      <c r="L582" s="53"/>
      <c r="M582" s="53"/>
      <c r="N582" s="53"/>
      <c r="O582" s="53"/>
      <c r="P582" s="53"/>
      <c r="Q582" s="53"/>
      <c r="R582" s="53"/>
      <c r="S582" s="53"/>
      <c r="T582" s="53"/>
      <c r="U582" s="53"/>
      <c r="V582" s="53"/>
      <c r="W582" s="53"/>
      <c r="X582" s="53"/>
      <c r="Y582" s="53"/>
      <c r="Z582" s="53"/>
    </row>
    <row r="583" spans="1:26" ht="12.75" customHeight="1" x14ac:dyDescent="0.3">
      <c r="A583" s="53"/>
      <c r="B583" s="53"/>
      <c r="C583" s="53"/>
      <c r="D583" s="53"/>
      <c r="E583" s="53"/>
      <c r="F583" s="53"/>
      <c r="G583" s="53"/>
      <c r="H583" s="53"/>
      <c r="I583" s="53"/>
      <c r="J583" s="53"/>
      <c r="K583" s="53"/>
      <c r="L583" s="53"/>
      <c r="M583" s="53"/>
      <c r="N583" s="53"/>
      <c r="O583" s="53"/>
      <c r="P583" s="53"/>
      <c r="Q583" s="53"/>
      <c r="R583" s="53"/>
      <c r="S583" s="53"/>
      <c r="T583" s="53"/>
      <c r="U583" s="53"/>
      <c r="V583" s="53"/>
      <c r="W583" s="53"/>
      <c r="X583" s="53"/>
      <c r="Y583" s="53"/>
      <c r="Z583" s="53"/>
    </row>
    <row r="584" spans="1:26" ht="12.75" customHeight="1" x14ac:dyDescent="0.3">
      <c r="A584" s="53"/>
      <c r="B584" s="53"/>
      <c r="C584" s="53"/>
      <c r="D584" s="53"/>
      <c r="E584" s="53"/>
      <c r="F584" s="53"/>
      <c r="G584" s="53"/>
      <c r="H584" s="53"/>
      <c r="I584" s="53"/>
      <c r="J584" s="53"/>
      <c r="K584" s="53"/>
      <c r="L584" s="53"/>
      <c r="M584" s="53"/>
      <c r="N584" s="53"/>
      <c r="O584" s="53"/>
      <c r="P584" s="53"/>
      <c r="Q584" s="53"/>
      <c r="R584" s="53"/>
      <c r="S584" s="53"/>
      <c r="T584" s="53"/>
      <c r="U584" s="53"/>
      <c r="V584" s="53"/>
      <c r="W584" s="53"/>
      <c r="X584" s="53"/>
      <c r="Y584" s="53"/>
      <c r="Z584" s="53"/>
    </row>
    <row r="585" spans="1:26" ht="12.75" customHeight="1" x14ac:dyDescent="0.3">
      <c r="A585" s="53"/>
      <c r="B585" s="53"/>
      <c r="C585" s="53"/>
      <c r="D585" s="53"/>
      <c r="E585" s="53"/>
      <c r="F585" s="53"/>
      <c r="G585" s="53"/>
      <c r="H585" s="53"/>
      <c r="I585" s="53"/>
      <c r="J585" s="53"/>
      <c r="K585" s="53"/>
      <c r="L585" s="53"/>
      <c r="M585" s="53"/>
      <c r="N585" s="53"/>
      <c r="O585" s="53"/>
      <c r="P585" s="53"/>
      <c r="Q585" s="53"/>
      <c r="R585" s="53"/>
      <c r="S585" s="53"/>
      <c r="T585" s="53"/>
      <c r="U585" s="53"/>
      <c r="V585" s="53"/>
      <c r="W585" s="53"/>
      <c r="X585" s="53"/>
      <c r="Y585" s="53"/>
      <c r="Z585" s="53"/>
    </row>
    <row r="586" spans="1:26" ht="12.75" customHeight="1" x14ac:dyDescent="0.3">
      <c r="A586" s="53"/>
      <c r="B586" s="53"/>
      <c r="C586" s="53"/>
      <c r="D586" s="53"/>
      <c r="E586" s="53"/>
      <c r="F586" s="53"/>
      <c r="G586" s="53"/>
      <c r="H586" s="53"/>
      <c r="I586" s="53"/>
      <c r="J586" s="53"/>
      <c r="K586" s="53"/>
      <c r="L586" s="53"/>
      <c r="M586" s="53"/>
      <c r="N586" s="53"/>
      <c r="O586" s="53"/>
      <c r="P586" s="53"/>
      <c r="Q586" s="53"/>
      <c r="R586" s="53"/>
      <c r="S586" s="53"/>
      <c r="T586" s="53"/>
      <c r="U586" s="53"/>
      <c r="V586" s="53"/>
      <c r="W586" s="53"/>
      <c r="X586" s="53"/>
      <c r="Y586" s="53"/>
      <c r="Z586" s="53"/>
    </row>
    <row r="587" spans="1:26" ht="12.75" customHeight="1" x14ac:dyDescent="0.3">
      <c r="A587" s="53"/>
      <c r="B587" s="53"/>
      <c r="C587" s="53"/>
      <c r="D587" s="53"/>
      <c r="E587" s="53"/>
      <c r="F587" s="53"/>
      <c r="G587" s="53"/>
      <c r="H587" s="53"/>
      <c r="I587" s="53"/>
      <c r="J587" s="53"/>
      <c r="K587" s="53"/>
      <c r="L587" s="53"/>
      <c r="M587" s="53"/>
      <c r="N587" s="53"/>
      <c r="O587" s="53"/>
      <c r="P587" s="53"/>
      <c r="Q587" s="53"/>
      <c r="R587" s="53"/>
      <c r="S587" s="53"/>
      <c r="T587" s="53"/>
      <c r="U587" s="53"/>
      <c r="V587" s="53"/>
      <c r="W587" s="53"/>
      <c r="X587" s="53"/>
      <c r="Y587" s="53"/>
      <c r="Z587" s="53"/>
    </row>
    <row r="588" spans="1:26" ht="12.75" customHeight="1" x14ac:dyDescent="0.3">
      <c r="A588" s="53"/>
      <c r="B588" s="53"/>
      <c r="C588" s="53"/>
      <c r="D588" s="53"/>
      <c r="E588" s="53"/>
      <c r="F588" s="53"/>
      <c r="G588" s="53"/>
      <c r="H588" s="53"/>
      <c r="I588" s="53"/>
      <c r="J588" s="53"/>
      <c r="K588" s="53"/>
      <c r="L588" s="53"/>
      <c r="M588" s="53"/>
      <c r="N588" s="53"/>
      <c r="O588" s="53"/>
      <c r="P588" s="53"/>
      <c r="Q588" s="53"/>
      <c r="R588" s="53"/>
      <c r="S588" s="53"/>
      <c r="T588" s="53"/>
      <c r="U588" s="53"/>
      <c r="V588" s="53"/>
      <c r="W588" s="53"/>
      <c r="X588" s="53"/>
      <c r="Y588" s="53"/>
      <c r="Z588" s="53"/>
    </row>
    <row r="589" spans="1:26" ht="12.75" customHeight="1" x14ac:dyDescent="0.3">
      <c r="A589" s="53"/>
      <c r="B589" s="53"/>
      <c r="C589" s="53"/>
      <c r="D589" s="53"/>
      <c r="E589" s="53"/>
      <c r="F589" s="53"/>
      <c r="G589" s="53"/>
      <c r="H589" s="53"/>
      <c r="I589" s="53"/>
      <c r="J589" s="53"/>
      <c r="K589" s="53"/>
      <c r="L589" s="53"/>
      <c r="M589" s="53"/>
      <c r="N589" s="53"/>
      <c r="O589" s="53"/>
      <c r="P589" s="53"/>
      <c r="Q589" s="53"/>
      <c r="R589" s="53"/>
      <c r="S589" s="53"/>
      <c r="T589" s="53"/>
      <c r="U589" s="53"/>
      <c r="V589" s="53"/>
      <c r="W589" s="53"/>
      <c r="X589" s="53"/>
      <c r="Y589" s="53"/>
      <c r="Z589" s="53"/>
    </row>
    <row r="590" spans="1:26" ht="12.75" customHeight="1" x14ac:dyDescent="0.3">
      <c r="A590" s="53"/>
      <c r="B590" s="53"/>
      <c r="C590" s="53"/>
      <c r="D590" s="53"/>
      <c r="E590" s="53"/>
      <c r="F590" s="53"/>
      <c r="G590" s="53"/>
      <c r="H590" s="53"/>
      <c r="I590" s="53"/>
      <c r="J590" s="53"/>
      <c r="K590" s="53"/>
      <c r="L590" s="53"/>
      <c r="M590" s="53"/>
      <c r="N590" s="53"/>
      <c r="O590" s="53"/>
      <c r="P590" s="53"/>
      <c r="Q590" s="53"/>
      <c r="R590" s="53"/>
      <c r="S590" s="53"/>
      <c r="T590" s="53"/>
      <c r="U590" s="53"/>
      <c r="V590" s="53"/>
      <c r="W590" s="53"/>
      <c r="X590" s="53"/>
      <c r="Y590" s="53"/>
      <c r="Z590" s="53"/>
    </row>
    <row r="591" spans="1:26" ht="12.75" customHeight="1" x14ac:dyDescent="0.3">
      <c r="A591" s="53"/>
      <c r="B591" s="53"/>
      <c r="C591" s="53"/>
      <c r="D591" s="53"/>
      <c r="E591" s="53"/>
      <c r="F591" s="53"/>
      <c r="G591" s="53"/>
      <c r="H591" s="53"/>
      <c r="I591" s="53"/>
      <c r="J591" s="53"/>
      <c r="K591" s="53"/>
      <c r="L591" s="53"/>
      <c r="M591" s="53"/>
      <c r="N591" s="53"/>
      <c r="O591" s="53"/>
      <c r="P591" s="53"/>
      <c r="Q591" s="53"/>
      <c r="R591" s="53"/>
      <c r="S591" s="53"/>
      <c r="T591" s="53"/>
      <c r="U591" s="53"/>
      <c r="V591" s="53"/>
      <c r="W591" s="53"/>
      <c r="X591" s="53"/>
      <c r="Y591" s="53"/>
      <c r="Z591" s="53"/>
    </row>
    <row r="592" spans="1:26" ht="12.75" customHeight="1" x14ac:dyDescent="0.3">
      <c r="A592" s="53"/>
      <c r="B592" s="53"/>
      <c r="C592" s="53"/>
      <c r="D592" s="53"/>
      <c r="E592" s="53"/>
      <c r="F592" s="53"/>
      <c r="G592" s="53"/>
      <c r="H592" s="53"/>
      <c r="I592" s="53"/>
      <c r="J592" s="53"/>
      <c r="K592" s="53"/>
      <c r="L592" s="53"/>
      <c r="M592" s="53"/>
      <c r="N592" s="53"/>
      <c r="O592" s="53"/>
      <c r="P592" s="53"/>
      <c r="Q592" s="53"/>
      <c r="R592" s="53"/>
      <c r="S592" s="53"/>
      <c r="T592" s="53"/>
      <c r="U592" s="53"/>
      <c r="V592" s="53"/>
      <c r="W592" s="53"/>
      <c r="X592" s="53"/>
      <c r="Y592" s="53"/>
      <c r="Z592" s="53"/>
    </row>
    <row r="593" spans="1:26" ht="12.75" customHeight="1" x14ac:dyDescent="0.3">
      <c r="A593" s="53"/>
      <c r="B593" s="53"/>
      <c r="C593" s="53"/>
      <c r="D593" s="53"/>
      <c r="E593" s="53"/>
      <c r="F593" s="53"/>
      <c r="G593" s="53"/>
      <c r="H593" s="53"/>
      <c r="I593" s="53"/>
      <c r="J593" s="53"/>
      <c r="K593" s="53"/>
      <c r="L593" s="53"/>
      <c r="M593" s="53"/>
      <c r="N593" s="53"/>
      <c r="O593" s="53"/>
      <c r="P593" s="53"/>
      <c r="Q593" s="53"/>
      <c r="R593" s="53"/>
      <c r="S593" s="53"/>
      <c r="T593" s="53"/>
      <c r="U593" s="53"/>
      <c r="V593" s="53"/>
      <c r="W593" s="53"/>
      <c r="X593" s="53"/>
      <c r="Y593" s="53"/>
      <c r="Z593" s="53"/>
    </row>
    <row r="594" spans="1:26" ht="12.75" customHeight="1" x14ac:dyDescent="0.3">
      <c r="A594" s="53"/>
      <c r="B594" s="53"/>
      <c r="C594" s="53"/>
      <c r="D594" s="53"/>
      <c r="E594" s="53"/>
      <c r="F594" s="53"/>
      <c r="G594" s="53"/>
      <c r="H594" s="53"/>
      <c r="I594" s="53"/>
      <c r="J594" s="53"/>
      <c r="K594" s="53"/>
      <c r="L594" s="53"/>
      <c r="M594" s="53"/>
      <c r="N594" s="53"/>
      <c r="O594" s="53"/>
      <c r="P594" s="53"/>
      <c r="Q594" s="53"/>
      <c r="R594" s="53"/>
      <c r="S594" s="53"/>
      <c r="T594" s="53"/>
      <c r="U594" s="53"/>
      <c r="V594" s="53"/>
      <c r="W594" s="53"/>
      <c r="X594" s="53"/>
      <c r="Y594" s="53"/>
      <c r="Z594" s="53"/>
    </row>
    <row r="595" spans="1:26" ht="12.75" customHeight="1" x14ac:dyDescent="0.3">
      <c r="A595" s="53"/>
      <c r="B595" s="53"/>
      <c r="C595" s="53"/>
      <c r="D595" s="53"/>
      <c r="E595" s="53"/>
      <c r="F595" s="53"/>
      <c r="G595" s="53"/>
      <c r="H595" s="53"/>
      <c r="I595" s="53"/>
      <c r="J595" s="53"/>
      <c r="K595" s="53"/>
      <c r="L595" s="53"/>
      <c r="M595" s="53"/>
      <c r="N595" s="53"/>
      <c r="O595" s="53"/>
      <c r="P595" s="53"/>
      <c r="Q595" s="53"/>
      <c r="R595" s="53"/>
      <c r="S595" s="53"/>
      <c r="T595" s="53"/>
      <c r="U595" s="53"/>
      <c r="V595" s="53"/>
      <c r="W595" s="53"/>
      <c r="X595" s="53"/>
      <c r="Y595" s="53"/>
      <c r="Z595" s="53"/>
    </row>
    <row r="596" spans="1:26" ht="12.75" customHeight="1" x14ac:dyDescent="0.3">
      <c r="A596" s="53"/>
      <c r="B596" s="53"/>
      <c r="C596" s="53"/>
      <c r="D596" s="53"/>
      <c r="E596" s="53"/>
      <c r="F596" s="53"/>
      <c r="G596" s="53"/>
      <c r="H596" s="53"/>
      <c r="I596" s="53"/>
      <c r="J596" s="53"/>
      <c r="K596" s="53"/>
      <c r="L596" s="53"/>
      <c r="M596" s="53"/>
      <c r="N596" s="53"/>
      <c r="O596" s="53"/>
      <c r="P596" s="53"/>
      <c r="Q596" s="53"/>
      <c r="R596" s="53"/>
      <c r="S596" s="53"/>
      <c r="T596" s="53"/>
      <c r="U596" s="53"/>
      <c r="V596" s="53"/>
      <c r="W596" s="53"/>
      <c r="X596" s="53"/>
      <c r="Y596" s="53"/>
      <c r="Z596" s="53"/>
    </row>
    <row r="597" spans="1:26" ht="12.75" customHeight="1" x14ac:dyDescent="0.3">
      <c r="A597" s="53"/>
      <c r="B597" s="53"/>
      <c r="C597" s="53"/>
      <c r="D597" s="53"/>
      <c r="E597" s="53"/>
      <c r="F597" s="53"/>
      <c r="G597" s="53"/>
      <c r="H597" s="53"/>
      <c r="I597" s="53"/>
      <c r="J597" s="53"/>
      <c r="K597" s="53"/>
      <c r="L597" s="53"/>
      <c r="M597" s="53"/>
      <c r="N597" s="53"/>
      <c r="O597" s="53"/>
      <c r="P597" s="53"/>
      <c r="Q597" s="53"/>
      <c r="R597" s="53"/>
      <c r="S597" s="53"/>
      <c r="T597" s="53"/>
      <c r="U597" s="53"/>
      <c r="V597" s="53"/>
      <c r="W597" s="53"/>
      <c r="X597" s="53"/>
      <c r="Y597" s="53"/>
      <c r="Z597" s="53"/>
    </row>
    <row r="598" spans="1:26" ht="12.75" customHeight="1" x14ac:dyDescent="0.3">
      <c r="A598" s="53"/>
      <c r="B598" s="53"/>
      <c r="C598" s="53"/>
      <c r="D598" s="53"/>
      <c r="E598" s="53"/>
      <c r="F598" s="53"/>
      <c r="G598" s="53"/>
      <c r="H598" s="53"/>
      <c r="I598" s="53"/>
      <c r="J598" s="53"/>
      <c r="K598" s="53"/>
      <c r="L598" s="53"/>
      <c r="M598" s="53"/>
      <c r="N598" s="53"/>
      <c r="O598" s="53"/>
      <c r="P598" s="53"/>
      <c r="Q598" s="53"/>
      <c r="R598" s="53"/>
      <c r="S598" s="53"/>
      <c r="T598" s="53"/>
      <c r="U598" s="53"/>
      <c r="V598" s="53"/>
      <c r="W598" s="53"/>
      <c r="X598" s="53"/>
      <c r="Y598" s="53"/>
      <c r="Z598" s="53"/>
    </row>
    <row r="599" spans="1:26" ht="12.75" customHeight="1" x14ac:dyDescent="0.3">
      <c r="A599" s="53"/>
      <c r="B599" s="53"/>
      <c r="C599" s="53"/>
      <c r="D599" s="53"/>
      <c r="E599" s="53"/>
      <c r="F599" s="53"/>
      <c r="G599" s="53"/>
      <c r="H599" s="53"/>
      <c r="I599" s="53"/>
      <c r="J599" s="53"/>
      <c r="K599" s="53"/>
      <c r="L599" s="53"/>
      <c r="M599" s="53"/>
      <c r="N599" s="53"/>
      <c r="O599" s="53"/>
      <c r="P599" s="53"/>
      <c r="Q599" s="53"/>
      <c r="R599" s="53"/>
      <c r="S599" s="53"/>
      <c r="T599" s="53"/>
      <c r="U599" s="53"/>
      <c r="V599" s="53"/>
      <c r="W599" s="53"/>
      <c r="X599" s="53"/>
      <c r="Y599" s="53"/>
      <c r="Z599" s="53"/>
    </row>
    <row r="600" spans="1:26" ht="12.75" customHeight="1" x14ac:dyDescent="0.3">
      <c r="A600" s="53"/>
      <c r="B600" s="53"/>
      <c r="C600" s="53"/>
      <c r="D600" s="53"/>
      <c r="E600" s="53"/>
      <c r="F600" s="53"/>
      <c r="G600" s="53"/>
      <c r="H600" s="53"/>
      <c r="I600" s="53"/>
      <c r="J600" s="53"/>
      <c r="K600" s="53"/>
      <c r="L600" s="53"/>
      <c r="M600" s="53"/>
      <c r="N600" s="53"/>
      <c r="O600" s="53"/>
      <c r="P600" s="53"/>
      <c r="Q600" s="53"/>
      <c r="R600" s="53"/>
      <c r="S600" s="53"/>
      <c r="T600" s="53"/>
      <c r="U600" s="53"/>
      <c r="V600" s="53"/>
      <c r="W600" s="53"/>
      <c r="X600" s="53"/>
      <c r="Y600" s="53"/>
      <c r="Z600" s="53"/>
    </row>
    <row r="601" spans="1:26" ht="12.75" customHeight="1" x14ac:dyDescent="0.3">
      <c r="A601" s="53"/>
      <c r="B601" s="53"/>
      <c r="C601" s="53"/>
      <c r="D601" s="53"/>
      <c r="E601" s="53"/>
      <c r="F601" s="53"/>
      <c r="G601" s="53"/>
      <c r="H601" s="53"/>
      <c r="I601" s="53"/>
      <c r="J601" s="53"/>
      <c r="K601" s="53"/>
      <c r="L601" s="53"/>
      <c r="M601" s="53"/>
      <c r="N601" s="53"/>
      <c r="O601" s="53"/>
      <c r="P601" s="53"/>
      <c r="Q601" s="53"/>
      <c r="R601" s="53"/>
      <c r="S601" s="53"/>
      <c r="T601" s="53"/>
      <c r="U601" s="53"/>
      <c r="V601" s="53"/>
      <c r="W601" s="53"/>
      <c r="X601" s="53"/>
      <c r="Y601" s="53"/>
      <c r="Z601" s="53"/>
    </row>
    <row r="602" spans="1:26" ht="12.75" customHeight="1" x14ac:dyDescent="0.3">
      <c r="A602" s="53"/>
      <c r="B602" s="53"/>
      <c r="C602" s="53"/>
      <c r="D602" s="53"/>
      <c r="E602" s="53"/>
      <c r="F602" s="53"/>
      <c r="G602" s="53"/>
      <c r="H602" s="53"/>
      <c r="I602" s="53"/>
      <c r="J602" s="53"/>
      <c r="K602" s="53"/>
      <c r="L602" s="53"/>
      <c r="M602" s="53"/>
      <c r="N602" s="53"/>
      <c r="O602" s="53"/>
      <c r="P602" s="53"/>
      <c r="Q602" s="53"/>
      <c r="R602" s="53"/>
      <c r="S602" s="53"/>
      <c r="T602" s="53"/>
      <c r="U602" s="53"/>
      <c r="V602" s="53"/>
      <c r="W602" s="53"/>
      <c r="X602" s="53"/>
      <c r="Y602" s="53"/>
      <c r="Z602" s="53"/>
    </row>
    <row r="603" spans="1:26" ht="12.75" customHeight="1" x14ac:dyDescent="0.3">
      <c r="A603" s="53"/>
      <c r="B603" s="53"/>
      <c r="C603" s="53"/>
      <c r="D603" s="53"/>
      <c r="E603" s="53"/>
      <c r="F603" s="53"/>
      <c r="G603" s="53"/>
      <c r="H603" s="53"/>
      <c r="I603" s="53"/>
      <c r="J603" s="53"/>
      <c r="K603" s="53"/>
      <c r="L603" s="53"/>
      <c r="M603" s="53"/>
      <c r="N603" s="53"/>
      <c r="O603" s="53"/>
      <c r="P603" s="53"/>
      <c r="Q603" s="53"/>
      <c r="R603" s="53"/>
      <c r="S603" s="53"/>
      <c r="T603" s="53"/>
      <c r="U603" s="53"/>
      <c r="V603" s="53"/>
      <c r="W603" s="53"/>
      <c r="X603" s="53"/>
      <c r="Y603" s="53"/>
      <c r="Z603" s="53"/>
    </row>
    <row r="604" spans="1:26" ht="12.75" customHeight="1" x14ac:dyDescent="0.3">
      <c r="A604" s="53"/>
      <c r="B604" s="53"/>
      <c r="C604" s="53"/>
      <c r="D604" s="53"/>
      <c r="E604" s="53"/>
      <c r="F604" s="53"/>
      <c r="G604" s="53"/>
      <c r="H604" s="53"/>
      <c r="I604" s="53"/>
      <c r="J604" s="53"/>
      <c r="K604" s="53"/>
      <c r="L604" s="53"/>
      <c r="M604" s="53"/>
      <c r="N604" s="53"/>
      <c r="O604" s="53"/>
      <c r="P604" s="53"/>
      <c r="Q604" s="53"/>
      <c r="R604" s="53"/>
      <c r="S604" s="53"/>
      <c r="T604" s="53"/>
      <c r="U604" s="53"/>
      <c r="V604" s="53"/>
      <c r="W604" s="53"/>
      <c r="X604" s="53"/>
      <c r="Y604" s="53"/>
      <c r="Z604" s="53"/>
    </row>
    <row r="605" spans="1:26" ht="12.75" customHeight="1" x14ac:dyDescent="0.3">
      <c r="A605" s="53"/>
      <c r="B605" s="53"/>
      <c r="C605" s="53"/>
      <c r="D605" s="53"/>
      <c r="E605" s="53"/>
      <c r="F605" s="53"/>
      <c r="G605" s="53"/>
      <c r="H605" s="53"/>
      <c r="I605" s="53"/>
      <c r="J605" s="53"/>
      <c r="K605" s="53"/>
      <c r="L605" s="53"/>
      <c r="M605" s="53"/>
      <c r="N605" s="53"/>
      <c r="O605" s="53"/>
      <c r="P605" s="53"/>
      <c r="Q605" s="53"/>
      <c r="R605" s="53"/>
      <c r="S605" s="53"/>
      <c r="T605" s="53"/>
      <c r="U605" s="53"/>
      <c r="V605" s="53"/>
      <c r="W605" s="53"/>
      <c r="X605" s="53"/>
      <c r="Y605" s="53"/>
      <c r="Z605" s="53"/>
    </row>
    <row r="606" spans="1:26" ht="12.75" customHeight="1" x14ac:dyDescent="0.3">
      <c r="A606" s="53"/>
      <c r="B606" s="53"/>
      <c r="C606" s="53"/>
      <c r="D606" s="53"/>
      <c r="E606" s="53"/>
      <c r="F606" s="53"/>
      <c r="G606" s="53"/>
      <c r="H606" s="53"/>
      <c r="I606" s="53"/>
      <c r="J606" s="53"/>
      <c r="K606" s="53"/>
      <c r="L606" s="53"/>
      <c r="M606" s="53"/>
      <c r="N606" s="53"/>
      <c r="O606" s="53"/>
      <c r="P606" s="53"/>
      <c r="Q606" s="53"/>
      <c r="R606" s="53"/>
      <c r="S606" s="53"/>
      <c r="T606" s="53"/>
      <c r="U606" s="53"/>
      <c r="V606" s="53"/>
      <c r="W606" s="53"/>
      <c r="X606" s="53"/>
      <c r="Y606" s="53"/>
      <c r="Z606" s="53"/>
    </row>
    <row r="607" spans="1:26" ht="12.75" customHeight="1" x14ac:dyDescent="0.3">
      <c r="A607" s="53"/>
      <c r="B607" s="53"/>
      <c r="C607" s="53"/>
      <c r="D607" s="53"/>
      <c r="E607" s="53"/>
      <c r="F607" s="53"/>
      <c r="G607" s="53"/>
      <c r="H607" s="53"/>
      <c r="I607" s="53"/>
      <c r="J607" s="53"/>
      <c r="K607" s="53"/>
      <c r="L607" s="53"/>
      <c r="M607" s="53"/>
      <c r="N607" s="53"/>
      <c r="O607" s="53"/>
      <c r="P607" s="53"/>
      <c r="Q607" s="53"/>
      <c r="R607" s="53"/>
      <c r="S607" s="53"/>
      <c r="T607" s="53"/>
      <c r="U607" s="53"/>
      <c r="V607" s="53"/>
      <c r="W607" s="53"/>
      <c r="X607" s="53"/>
      <c r="Y607" s="53"/>
      <c r="Z607" s="53"/>
    </row>
    <row r="608" spans="1:26" ht="12.75" customHeight="1" x14ac:dyDescent="0.3">
      <c r="A608" s="53"/>
      <c r="B608" s="53"/>
      <c r="C608" s="53"/>
      <c r="D608" s="53"/>
      <c r="E608" s="53"/>
      <c r="F608" s="53"/>
      <c r="G608" s="53"/>
      <c r="H608" s="53"/>
      <c r="I608" s="53"/>
      <c r="J608" s="53"/>
      <c r="K608" s="53"/>
      <c r="L608" s="53"/>
      <c r="M608" s="53"/>
      <c r="N608" s="53"/>
      <c r="O608" s="53"/>
      <c r="P608" s="53"/>
      <c r="Q608" s="53"/>
      <c r="R608" s="53"/>
      <c r="S608" s="53"/>
      <c r="T608" s="53"/>
      <c r="U608" s="53"/>
      <c r="V608" s="53"/>
      <c r="W608" s="53"/>
      <c r="X608" s="53"/>
      <c r="Y608" s="53"/>
      <c r="Z608" s="53"/>
    </row>
    <row r="609" spans="1:26" ht="12.75" customHeight="1" x14ac:dyDescent="0.3">
      <c r="A609" s="53"/>
      <c r="B609" s="53"/>
      <c r="C609" s="53"/>
      <c r="D609" s="53"/>
      <c r="E609" s="53"/>
      <c r="F609" s="53"/>
      <c r="G609" s="53"/>
      <c r="H609" s="53"/>
      <c r="I609" s="53"/>
      <c r="J609" s="53"/>
      <c r="K609" s="53"/>
      <c r="L609" s="53"/>
      <c r="M609" s="53"/>
      <c r="N609" s="53"/>
      <c r="O609" s="53"/>
      <c r="P609" s="53"/>
      <c r="Q609" s="53"/>
      <c r="R609" s="53"/>
      <c r="S609" s="53"/>
      <c r="T609" s="53"/>
      <c r="U609" s="53"/>
      <c r="V609" s="53"/>
      <c r="W609" s="53"/>
      <c r="X609" s="53"/>
      <c r="Y609" s="53"/>
      <c r="Z609" s="53"/>
    </row>
    <row r="610" spans="1:26" ht="12.75" customHeight="1" x14ac:dyDescent="0.3">
      <c r="A610" s="53"/>
      <c r="B610" s="53"/>
      <c r="C610" s="53"/>
      <c r="D610" s="53"/>
      <c r="E610" s="53"/>
      <c r="F610" s="53"/>
      <c r="G610" s="53"/>
      <c r="H610" s="53"/>
      <c r="I610" s="53"/>
      <c r="J610" s="53"/>
      <c r="K610" s="53"/>
      <c r="L610" s="53"/>
      <c r="M610" s="53"/>
      <c r="N610" s="53"/>
      <c r="O610" s="53"/>
      <c r="P610" s="53"/>
      <c r="Q610" s="53"/>
      <c r="R610" s="53"/>
      <c r="S610" s="53"/>
      <c r="T610" s="53"/>
      <c r="U610" s="53"/>
      <c r="V610" s="53"/>
      <c r="W610" s="53"/>
      <c r="X610" s="53"/>
      <c r="Y610" s="53"/>
      <c r="Z610" s="53"/>
    </row>
    <row r="611" spans="1:26" ht="12.75" customHeight="1" x14ac:dyDescent="0.3">
      <c r="A611" s="53"/>
      <c r="B611" s="53"/>
      <c r="C611" s="53"/>
      <c r="D611" s="53"/>
      <c r="E611" s="53"/>
      <c r="F611" s="53"/>
      <c r="G611" s="53"/>
      <c r="H611" s="53"/>
      <c r="I611" s="53"/>
      <c r="J611" s="53"/>
      <c r="K611" s="53"/>
      <c r="L611" s="53"/>
      <c r="M611" s="53"/>
      <c r="N611" s="53"/>
      <c r="O611" s="53"/>
      <c r="P611" s="53"/>
      <c r="Q611" s="53"/>
      <c r="R611" s="53"/>
      <c r="S611" s="53"/>
      <c r="T611" s="53"/>
      <c r="U611" s="53"/>
      <c r="V611" s="53"/>
      <c r="W611" s="53"/>
      <c r="X611" s="53"/>
      <c r="Y611" s="53"/>
      <c r="Z611" s="53"/>
    </row>
    <row r="612" spans="1:26" ht="12.75" customHeight="1" x14ac:dyDescent="0.3">
      <c r="A612" s="53"/>
      <c r="B612" s="53"/>
      <c r="C612" s="53"/>
      <c r="D612" s="53"/>
      <c r="E612" s="53"/>
      <c r="F612" s="53"/>
      <c r="G612" s="53"/>
      <c r="H612" s="53"/>
      <c r="I612" s="53"/>
      <c r="J612" s="53"/>
      <c r="K612" s="53"/>
      <c r="L612" s="53"/>
      <c r="M612" s="53"/>
      <c r="N612" s="53"/>
      <c r="O612" s="53"/>
      <c r="P612" s="53"/>
      <c r="Q612" s="53"/>
      <c r="R612" s="53"/>
      <c r="S612" s="53"/>
      <c r="T612" s="53"/>
      <c r="U612" s="53"/>
      <c r="V612" s="53"/>
      <c r="W612" s="53"/>
      <c r="X612" s="53"/>
      <c r="Y612" s="53"/>
      <c r="Z612" s="53"/>
    </row>
    <row r="613" spans="1:26" ht="12.75" customHeight="1" x14ac:dyDescent="0.3">
      <c r="A613" s="53"/>
      <c r="B613" s="53"/>
      <c r="C613" s="53"/>
      <c r="D613" s="53"/>
      <c r="E613" s="53"/>
      <c r="F613" s="53"/>
      <c r="G613" s="53"/>
      <c r="H613" s="53"/>
      <c r="I613" s="53"/>
      <c r="J613" s="53"/>
      <c r="K613" s="53"/>
      <c r="L613" s="53"/>
      <c r="M613" s="53"/>
      <c r="N613" s="53"/>
      <c r="O613" s="53"/>
      <c r="P613" s="53"/>
      <c r="Q613" s="53"/>
      <c r="R613" s="53"/>
      <c r="S613" s="53"/>
      <c r="T613" s="53"/>
      <c r="U613" s="53"/>
      <c r="V613" s="53"/>
      <c r="W613" s="53"/>
      <c r="X613" s="53"/>
      <c r="Y613" s="53"/>
      <c r="Z613" s="53"/>
    </row>
    <row r="614" spans="1:26" ht="12.75" customHeight="1" x14ac:dyDescent="0.3">
      <c r="A614" s="53"/>
      <c r="B614" s="53"/>
      <c r="C614" s="53"/>
      <c r="D614" s="53"/>
      <c r="E614" s="53"/>
      <c r="F614" s="53"/>
      <c r="G614" s="53"/>
      <c r="H614" s="53"/>
      <c r="I614" s="53"/>
      <c r="J614" s="53"/>
      <c r="K614" s="53"/>
      <c r="L614" s="53"/>
      <c r="M614" s="53"/>
      <c r="N614" s="53"/>
      <c r="O614" s="53"/>
      <c r="P614" s="53"/>
      <c r="Q614" s="53"/>
      <c r="R614" s="53"/>
      <c r="S614" s="53"/>
      <c r="T614" s="53"/>
      <c r="U614" s="53"/>
      <c r="V614" s="53"/>
      <c r="W614" s="53"/>
      <c r="X614" s="53"/>
      <c r="Y614" s="53"/>
      <c r="Z614" s="53"/>
    </row>
    <row r="615" spans="1:26" ht="12.75" customHeight="1" x14ac:dyDescent="0.3">
      <c r="A615" s="53"/>
      <c r="B615" s="53"/>
      <c r="C615" s="53"/>
      <c r="D615" s="53"/>
      <c r="E615" s="53"/>
      <c r="F615" s="53"/>
      <c r="G615" s="53"/>
      <c r="H615" s="53"/>
      <c r="I615" s="53"/>
      <c r="J615" s="53"/>
      <c r="K615" s="53"/>
      <c r="L615" s="53"/>
      <c r="M615" s="53"/>
      <c r="N615" s="53"/>
      <c r="O615" s="53"/>
      <c r="P615" s="53"/>
      <c r="Q615" s="53"/>
      <c r="R615" s="53"/>
      <c r="S615" s="53"/>
      <c r="T615" s="53"/>
      <c r="U615" s="53"/>
      <c r="V615" s="53"/>
      <c r="W615" s="53"/>
      <c r="X615" s="53"/>
      <c r="Y615" s="53"/>
      <c r="Z615" s="53"/>
    </row>
    <row r="616" spans="1:26" ht="12.75" customHeight="1" x14ac:dyDescent="0.3">
      <c r="A616" s="53"/>
      <c r="B616" s="53"/>
      <c r="C616" s="53"/>
      <c r="D616" s="53"/>
      <c r="E616" s="53"/>
      <c r="F616" s="53"/>
      <c r="G616" s="53"/>
      <c r="H616" s="53"/>
      <c r="I616" s="53"/>
      <c r="J616" s="53"/>
      <c r="K616" s="53"/>
      <c r="L616" s="53"/>
      <c r="M616" s="53"/>
      <c r="N616" s="53"/>
      <c r="O616" s="53"/>
      <c r="P616" s="53"/>
      <c r="Q616" s="53"/>
      <c r="R616" s="53"/>
      <c r="S616" s="53"/>
      <c r="T616" s="53"/>
      <c r="U616" s="53"/>
      <c r="V616" s="53"/>
      <c r="W616" s="53"/>
      <c r="X616" s="53"/>
      <c r="Y616" s="53"/>
      <c r="Z616" s="53"/>
    </row>
    <row r="617" spans="1:26" ht="12.75" customHeight="1" x14ac:dyDescent="0.3">
      <c r="A617" s="53"/>
      <c r="B617" s="53"/>
      <c r="C617" s="53"/>
      <c r="D617" s="53"/>
      <c r="E617" s="53"/>
      <c r="F617" s="53"/>
      <c r="G617" s="53"/>
      <c r="H617" s="53"/>
      <c r="I617" s="53"/>
      <c r="J617" s="53"/>
      <c r="K617" s="53"/>
      <c r="L617" s="53"/>
      <c r="M617" s="53"/>
      <c r="N617" s="53"/>
      <c r="O617" s="53"/>
      <c r="P617" s="53"/>
      <c r="Q617" s="53"/>
      <c r="R617" s="53"/>
      <c r="S617" s="53"/>
      <c r="T617" s="53"/>
      <c r="U617" s="53"/>
      <c r="V617" s="53"/>
      <c r="W617" s="53"/>
      <c r="X617" s="53"/>
      <c r="Y617" s="53"/>
      <c r="Z617" s="53"/>
    </row>
    <row r="618" spans="1:26" ht="12.75" customHeight="1" x14ac:dyDescent="0.3">
      <c r="A618" s="53"/>
      <c r="B618" s="53"/>
      <c r="C618" s="53"/>
      <c r="D618" s="53"/>
      <c r="E618" s="53"/>
      <c r="F618" s="53"/>
      <c r="G618" s="53"/>
      <c r="H618" s="53"/>
      <c r="I618" s="53"/>
      <c r="J618" s="53"/>
      <c r="K618" s="53"/>
      <c r="L618" s="53"/>
      <c r="M618" s="53"/>
      <c r="N618" s="53"/>
      <c r="O618" s="53"/>
      <c r="P618" s="53"/>
      <c r="Q618" s="53"/>
      <c r="R618" s="53"/>
      <c r="S618" s="53"/>
      <c r="T618" s="53"/>
      <c r="U618" s="53"/>
      <c r="V618" s="53"/>
      <c r="W618" s="53"/>
      <c r="X618" s="53"/>
      <c r="Y618" s="53"/>
      <c r="Z618" s="53"/>
    </row>
    <row r="619" spans="1:26" ht="12.75" customHeight="1" x14ac:dyDescent="0.3">
      <c r="A619" s="53"/>
      <c r="B619" s="53"/>
      <c r="C619" s="53"/>
      <c r="D619" s="53"/>
      <c r="E619" s="53"/>
      <c r="F619" s="53"/>
      <c r="G619" s="53"/>
      <c r="H619" s="53"/>
      <c r="I619" s="53"/>
      <c r="J619" s="53"/>
      <c r="K619" s="53"/>
      <c r="L619" s="53"/>
      <c r="M619" s="53"/>
      <c r="N619" s="53"/>
      <c r="O619" s="53"/>
      <c r="P619" s="53"/>
      <c r="Q619" s="53"/>
      <c r="R619" s="53"/>
      <c r="S619" s="53"/>
      <c r="T619" s="53"/>
      <c r="U619" s="53"/>
      <c r="V619" s="53"/>
      <c r="W619" s="53"/>
      <c r="X619" s="53"/>
      <c r="Y619" s="53"/>
      <c r="Z619" s="53"/>
    </row>
    <row r="620" spans="1:26" ht="12.75" customHeight="1" x14ac:dyDescent="0.3">
      <c r="A620" s="53"/>
      <c r="B620" s="53"/>
      <c r="C620" s="53"/>
      <c r="D620" s="53"/>
      <c r="E620" s="53"/>
      <c r="F620" s="53"/>
      <c r="G620" s="53"/>
      <c r="H620" s="53"/>
      <c r="I620" s="53"/>
      <c r="J620" s="53"/>
      <c r="K620" s="53"/>
      <c r="L620" s="53"/>
      <c r="M620" s="53"/>
      <c r="N620" s="53"/>
      <c r="O620" s="53"/>
      <c r="P620" s="53"/>
      <c r="Q620" s="53"/>
      <c r="R620" s="53"/>
      <c r="S620" s="53"/>
      <c r="T620" s="53"/>
      <c r="U620" s="53"/>
      <c r="V620" s="53"/>
      <c r="W620" s="53"/>
      <c r="X620" s="53"/>
      <c r="Y620" s="53"/>
      <c r="Z620" s="53"/>
    </row>
    <row r="621" spans="1:26" ht="12.75" customHeight="1" x14ac:dyDescent="0.3">
      <c r="A621" s="53"/>
      <c r="B621" s="53"/>
      <c r="C621" s="53"/>
      <c r="D621" s="53"/>
      <c r="E621" s="53"/>
      <c r="F621" s="53"/>
      <c r="G621" s="53"/>
      <c r="H621" s="53"/>
      <c r="I621" s="53"/>
      <c r="J621" s="53"/>
      <c r="K621" s="53"/>
      <c r="L621" s="53"/>
      <c r="M621" s="53"/>
      <c r="N621" s="53"/>
      <c r="O621" s="53"/>
      <c r="P621" s="53"/>
      <c r="Q621" s="53"/>
      <c r="R621" s="53"/>
      <c r="S621" s="53"/>
      <c r="T621" s="53"/>
      <c r="U621" s="53"/>
      <c r="V621" s="53"/>
      <c r="W621" s="53"/>
      <c r="X621" s="53"/>
      <c r="Y621" s="53"/>
      <c r="Z621" s="53"/>
    </row>
    <row r="622" spans="1:26" ht="12.75" customHeight="1" x14ac:dyDescent="0.3">
      <c r="A622" s="53"/>
      <c r="B622" s="53"/>
      <c r="C622" s="53"/>
      <c r="D622" s="53"/>
      <c r="E622" s="53"/>
      <c r="F622" s="53"/>
      <c r="G622" s="53"/>
      <c r="H622" s="53"/>
      <c r="I622" s="53"/>
      <c r="J622" s="53"/>
      <c r="K622" s="53"/>
      <c r="L622" s="53"/>
      <c r="M622" s="53"/>
      <c r="N622" s="53"/>
      <c r="O622" s="53"/>
      <c r="P622" s="53"/>
      <c r="Q622" s="53"/>
      <c r="R622" s="53"/>
      <c r="S622" s="53"/>
      <c r="T622" s="53"/>
      <c r="U622" s="53"/>
      <c r="V622" s="53"/>
      <c r="W622" s="53"/>
      <c r="X622" s="53"/>
      <c r="Y622" s="53"/>
      <c r="Z622" s="53"/>
    </row>
    <row r="623" spans="1:26" ht="12.75" customHeight="1" x14ac:dyDescent="0.3">
      <c r="A623" s="53"/>
      <c r="B623" s="53"/>
      <c r="C623" s="53"/>
      <c r="D623" s="53"/>
      <c r="E623" s="53"/>
      <c r="F623" s="53"/>
      <c r="G623" s="53"/>
      <c r="H623" s="53"/>
      <c r="I623" s="53"/>
      <c r="J623" s="53"/>
      <c r="K623" s="53"/>
      <c r="L623" s="53"/>
      <c r="M623" s="53"/>
      <c r="N623" s="53"/>
      <c r="O623" s="53"/>
      <c r="P623" s="53"/>
      <c r="Q623" s="53"/>
      <c r="R623" s="53"/>
      <c r="S623" s="53"/>
      <c r="T623" s="53"/>
      <c r="U623" s="53"/>
      <c r="V623" s="53"/>
      <c r="W623" s="53"/>
      <c r="X623" s="53"/>
      <c r="Y623" s="53"/>
      <c r="Z623" s="53"/>
    </row>
    <row r="624" spans="1:26" ht="12.75" customHeight="1" x14ac:dyDescent="0.3">
      <c r="A624" s="53"/>
      <c r="B624" s="53"/>
      <c r="C624" s="53"/>
      <c r="D624" s="53"/>
      <c r="E624" s="53"/>
      <c r="F624" s="53"/>
      <c r="G624" s="53"/>
      <c r="H624" s="53"/>
      <c r="I624" s="53"/>
      <c r="J624" s="53"/>
      <c r="K624" s="53"/>
      <c r="L624" s="53"/>
      <c r="M624" s="53"/>
      <c r="N624" s="53"/>
      <c r="O624" s="53"/>
      <c r="P624" s="53"/>
      <c r="Q624" s="53"/>
      <c r="R624" s="53"/>
      <c r="S624" s="53"/>
      <c r="T624" s="53"/>
      <c r="U624" s="53"/>
      <c r="V624" s="53"/>
      <c r="W624" s="53"/>
      <c r="X624" s="53"/>
      <c r="Y624" s="53"/>
      <c r="Z624" s="53"/>
    </row>
    <row r="625" spans="1:26" ht="12.75" customHeight="1" x14ac:dyDescent="0.3">
      <c r="A625" s="53"/>
      <c r="B625" s="53"/>
      <c r="C625" s="53"/>
      <c r="D625" s="53"/>
      <c r="E625" s="53"/>
      <c r="F625" s="53"/>
      <c r="G625" s="53"/>
      <c r="H625" s="53"/>
      <c r="I625" s="53"/>
      <c r="J625" s="53"/>
      <c r="K625" s="53"/>
      <c r="L625" s="53"/>
      <c r="M625" s="53"/>
      <c r="N625" s="53"/>
      <c r="O625" s="53"/>
      <c r="P625" s="53"/>
      <c r="Q625" s="53"/>
      <c r="R625" s="53"/>
      <c r="S625" s="53"/>
      <c r="T625" s="53"/>
      <c r="U625" s="53"/>
      <c r="V625" s="53"/>
      <c r="W625" s="53"/>
      <c r="X625" s="53"/>
      <c r="Y625" s="53"/>
      <c r="Z625" s="53"/>
    </row>
    <row r="626" spans="1:26" ht="12.75" customHeight="1" x14ac:dyDescent="0.3">
      <c r="A626" s="53"/>
      <c r="B626" s="53"/>
      <c r="C626" s="53"/>
      <c r="D626" s="53"/>
      <c r="E626" s="53"/>
      <c r="F626" s="53"/>
      <c r="G626" s="53"/>
      <c r="H626" s="53"/>
      <c r="I626" s="53"/>
      <c r="J626" s="53"/>
      <c r="K626" s="53"/>
      <c r="L626" s="53"/>
      <c r="M626" s="53"/>
      <c r="N626" s="53"/>
      <c r="O626" s="53"/>
      <c r="P626" s="53"/>
      <c r="Q626" s="53"/>
      <c r="R626" s="53"/>
      <c r="S626" s="53"/>
      <c r="T626" s="53"/>
      <c r="U626" s="53"/>
      <c r="V626" s="53"/>
      <c r="W626" s="53"/>
      <c r="X626" s="53"/>
      <c r="Y626" s="53"/>
      <c r="Z626" s="53"/>
    </row>
    <row r="627" spans="1:26" ht="12.75" customHeight="1" x14ac:dyDescent="0.3">
      <c r="A627" s="53"/>
      <c r="B627" s="53"/>
      <c r="C627" s="53"/>
      <c r="D627" s="53"/>
      <c r="E627" s="53"/>
      <c r="F627" s="53"/>
      <c r="G627" s="53"/>
      <c r="H627" s="53"/>
      <c r="I627" s="53"/>
      <c r="J627" s="53"/>
      <c r="K627" s="53"/>
      <c r="L627" s="53"/>
      <c r="M627" s="53"/>
      <c r="N627" s="53"/>
      <c r="O627" s="53"/>
      <c r="P627" s="53"/>
      <c r="Q627" s="53"/>
      <c r="R627" s="53"/>
      <c r="S627" s="53"/>
      <c r="T627" s="53"/>
      <c r="U627" s="53"/>
      <c r="V627" s="53"/>
      <c r="W627" s="53"/>
      <c r="X627" s="53"/>
      <c r="Y627" s="53"/>
      <c r="Z627" s="53"/>
    </row>
    <row r="628" spans="1:26" ht="12.75" customHeight="1" x14ac:dyDescent="0.3">
      <c r="A628" s="53"/>
      <c r="B628" s="53"/>
      <c r="C628" s="53"/>
      <c r="D628" s="53"/>
      <c r="E628" s="53"/>
      <c r="F628" s="53"/>
      <c r="G628" s="53"/>
      <c r="H628" s="53"/>
      <c r="I628" s="53"/>
      <c r="J628" s="53"/>
      <c r="K628" s="53"/>
      <c r="L628" s="53"/>
      <c r="M628" s="53"/>
      <c r="N628" s="53"/>
      <c r="O628" s="53"/>
      <c r="P628" s="53"/>
      <c r="Q628" s="53"/>
      <c r="R628" s="53"/>
      <c r="S628" s="53"/>
      <c r="T628" s="53"/>
      <c r="U628" s="53"/>
      <c r="V628" s="53"/>
      <c r="W628" s="53"/>
      <c r="X628" s="53"/>
      <c r="Y628" s="53"/>
      <c r="Z628" s="53"/>
    </row>
    <row r="629" spans="1:26" ht="12.75" customHeight="1" x14ac:dyDescent="0.3">
      <c r="A629" s="53"/>
      <c r="B629" s="53"/>
      <c r="C629" s="53"/>
      <c r="D629" s="53"/>
      <c r="E629" s="53"/>
      <c r="F629" s="53"/>
      <c r="G629" s="53"/>
      <c r="H629" s="53"/>
      <c r="I629" s="53"/>
      <c r="J629" s="53"/>
      <c r="K629" s="53"/>
      <c r="L629" s="53"/>
      <c r="M629" s="53"/>
      <c r="N629" s="53"/>
      <c r="O629" s="53"/>
      <c r="P629" s="53"/>
      <c r="Q629" s="53"/>
      <c r="R629" s="53"/>
      <c r="S629" s="53"/>
      <c r="T629" s="53"/>
      <c r="U629" s="53"/>
      <c r="V629" s="53"/>
      <c r="W629" s="53"/>
      <c r="X629" s="53"/>
      <c r="Y629" s="53"/>
      <c r="Z629" s="53"/>
    </row>
    <row r="630" spans="1:26" ht="12.75" customHeight="1" x14ac:dyDescent="0.3">
      <c r="A630" s="53"/>
      <c r="B630" s="53"/>
      <c r="C630" s="53"/>
      <c r="D630" s="53"/>
      <c r="E630" s="53"/>
      <c r="F630" s="53"/>
      <c r="G630" s="53"/>
      <c r="H630" s="53"/>
      <c r="I630" s="53"/>
      <c r="J630" s="53"/>
      <c r="K630" s="53"/>
      <c r="L630" s="53"/>
      <c r="M630" s="53"/>
      <c r="N630" s="53"/>
      <c r="O630" s="53"/>
      <c r="P630" s="53"/>
      <c r="Q630" s="53"/>
      <c r="R630" s="53"/>
      <c r="S630" s="53"/>
      <c r="T630" s="53"/>
      <c r="U630" s="53"/>
      <c r="V630" s="53"/>
      <c r="W630" s="53"/>
      <c r="X630" s="53"/>
      <c r="Y630" s="53"/>
      <c r="Z630" s="53"/>
    </row>
    <row r="631" spans="1:26" ht="12.75" customHeight="1" x14ac:dyDescent="0.3">
      <c r="A631" s="53"/>
      <c r="B631" s="53"/>
      <c r="C631" s="53"/>
      <c r="D631" s="53"/>
      <c r="E631" s="53"/>
      <c r="F631" s="53"/>
      <c r="G631" s="53"/>
      <c r="H631" s="53"/>
      <c r="I631" s="53"/>
      <c r="J631" s="53"/>
      <c r="K631" s="53"/>
      <c r="L631" s="53"/>
      <c r="M631" s="53"/>
      <c r="N631" s="53"/>
      <c r="O631" s="53"/>
      <c r="P631" s="53"/>
      <c r="Q631" s="53"/>
      <c r="R631" s="53"/>
      <c r="S631" s="53"/>
      <c r="T631" s="53"/>
      <c r="U631" s="53"/>
      <c r="V631" s="53"/>
      <c r="W631" s="53"/>
      <c r="X631" s="53"/>
      <c r="Y631" s="53"/>
      <c r="Z631" s="53"/>
    </row>
    <row r="632" spans="1:26" ht="12.75" customHeight="1" x14ac:dyDescent="0.3">
      <c r="A632" s="53"/>
      <c r="B632" s="53"/>
      <c r="C632" s="53"/>
      <c r="D632" s="53"/>
      <c r="E632" s="53"/>
      <c r="F632" s="53"/>
      <c r="G632" s="53"/>
      <c r="H632" s="53"/>
      <c r="I632" s="53"/>
      <c r="J632" s="53"/>
      <c r="K632" s="53"/>
      <c r="L632" s="53"/>
      <c r="M632" s="53"/>
      <c r="N632" s="53"/>
      <c r="O632" s="53"/>
      <c r="P632" s="53"/>
      <c r="Q632" s="53"/>
      <c r="R632" s="53"/>
      <c r="S632" s="53"/>
      <c r="T632" s="53"/>
      <c r="U632" s="53"/>
      <c r="V632" s="53"/>
      <c r="W632" s="53"/>
      <c r="X632" s="53"/>
      <c r="Y632" s="53"/>
      <c r="Z632" s="53"/>
    </row>
    <row r="633" spans="1:26" ht="12.75" customHeight="1" x14ac:dyDescent="0.3">
      <c r="A633" s="53"/>
      <c r="B633" s="53"/>
      <c r="C633" s="53"/>
      <c r="D633" s="53"/>
      <c r="E633" s="53"/>
      <c r="F633" s="53"/>
      <c r="G633" s="53"/>
      <c r="H633" s="53"/>
      <c r="I633" s="53"/>
      <c r="J633" s="53"/>
      <c r="K633" s="53"/>
      <c r="L633" s="53"/>
      <c r="M633" s="53"/>
      <c r="N633" s="53"/>
      <c r="O633" s="53"/>
      <c r="P633" s="53"/>
      <c r="Q633" s="53"/>
      <c r="R633" s="53"/>
      <c r="S633" s="53"/>
      <c r="T633" s="53"/>
      <c r="U633" s="53"/>
      <c r="V633" s="53"/>
      <c r="W633" s="53"/>
      <c r="X633" s="53"/>
      <c r="Y633" s="53"/>
      <c r="Z633" s="53"/>
    </row>
    <row r="634" spans="1:26" ht="12.75" customHeight="1" x14ac:dyDescent="0.3">
      <c r="A634" s="53"/>
      <c r="B634" s="53"/>
      <c r="C634" s="53"/>
      <c r="D634" s="53"/>
      <c r="E634" s="53"/>
      <c r="F634" s="53"/>
      <c r="G634" s="53"/>
      <c r="H634" s="53"/>
      <c r="I634" s="53"/>
      <c r="J634" s="53"/>
      <c r="K634" s="53"/>
      <c r="L634" s="53"/>
      <c r="M634" s="53"/>
      <c r="N634" s="53"/>
      <c r="O634" s="53"/>
      <c r="P634" s="53"/>
      <c r="Q634" s="53"/>
      <c r="R634" s="53"/>
      <c r="S634" s="53"/>
      <c r="T634" s="53"/>
      <c r="U634" s="53"/>
      <c r="V634" s="53"/>
      <c r="W634" s="53"/>
      <c r="X634" s="53"/>
      <c r="Y634" s="53"/>
      <c r="Z634" s="53"/>
    </row>
    <row r="635" spans="1:26" ht="12.75" customHeight="1" x14ac:dyDescent="0.3">
      <c r="A635" s="53"/>
      <c r="B635" s="53"/>
      <c r="C635" s="53"/>
      <c r="D635" s="53"/>
      <c r="E635" s="53"/>
      <c r="F635" s="53"/>
      <c r="G635" s="53"/>
      <c r="H635" s="53"/>
      <c r="I635" s="53"/>
      <c r="J635" s="53"/>
      <c r="K635" s="53"/>
      <c r="L635" s="53"/>
      <c r="M635" s="53"/>
      <c r="N635" s="53"/>
      <c r="O635" s="53"/>
      <c r="P635" s="53"/>
      <c r="Q635" s="53"/>
      <c r="R635" s="53"/>
      <c r="S635" s="53"/>
      <c r="T635" s="53"/>
      <c r="U635" s="53"/>
      <c r="V635" s="53"/>
      <c r="W635" s="53"/>
      <c r="X635" s="53"/>
      <c r="Y635" s="53"/>
      <c r="Z635" s="53"/>
    </row>
    <row r="636" spans="1:26" ht="12.75" customHeight="1" x14ac:dyDescent="0.3">
      <c r="A636" s="53"/>
      <c r="B636" s="53"/>
      <c r="C636" s="53"/>
      <c r="D636" s="53"/>
      <c r="E636" s="53"/>
      <c r="F636" s="53"/>
      <c r="G636" s="53"/>
      <c r="H636" s="53"/>
      <c r="I636" s="53"/>
      <c r="J636" s="53"/>
      <c r="K636" s="53"/>
      <c r="L636" s="53"/>
      <c r="M636" s="53"/>
      <c r="N636" s="53"/>
      <c r="O636" s="53"/>
      <c r="P636" s="53"/>
      <c r="Q636" s="53"/>
      <c r="R636" s="53"/>
      <c r="S636" s="53"/>
      <c r="T636" s="53"/>
      <c r="U636" s="53"/>
      <c r="V636" s="53"/>
      <c r="W636" s="53"/>
      <c r="X636" s="53"/>
      <c r="Y636" s="53"/>
      <c r="Z636" s="53"/>
    </row>
    <row r="637" spans="1:26" ht="12.75" customHeight="1" x14ac:dyDescent="0.3">
      <c r="A637" s="53"/>
      <c r="B637" s="53"/>
      <c r="C637" s="53"/>
      <c r="D637" s="53"/>
      <c r="E637" s="53"/>
      <c r="F637" s="53"/>
      <c r="G637" s="53"/>
      <c r="H637" s="53"/>
      <c r="I637" s="53"/>
      <c r="J637" s="53"/>
      <c r="K637" s="53"/>
      <c r="L637" s="53"/>
      <c r="M637" s="53"/>
      <c r="N637" s="53"/>
      <c r="O637" s="53"/>
      <c r="P637" s="53"/>
      <c r="Q637" s="53"/>
      <c r="R637" s="53"/>
      <c r="S637" s="53"/>
      <c r="T637" s="53"/>
      <c r="U637" s="53"/>
      <c r="V637" s="53"/>
      <c r="W637" s="53"/>
      <c r="X637" s="53"/>
      <c r="Y637" s="53"/>
      <c r="Z637" s="53"/>
    </row>
    <row r="638" spans="1:26" ht="12.75" customHeight="1" x14ac:dyDescent="0.3">
      <c r="A638" s="53"/>
      <c r="B638" s="53"/>
      <c r="C638" s="53"/>
      <c r="D638" s="53"/>
      <c r="E638" s="53"/>
      <c r="F638" s="53"/>
      <c r="G638" s="53"/>
      <c r="H638" s="53"/>
      <c r="I638" s="53"/>
      <c r="J638" s="53"/>
      <c r="K638" s="53"/>
      <c r="L638" s="53"/>
      <c r="M638" s="53"/>
      <c r="N638" s="53"/>
      <c r="O638" s="53"/>
      <c r="P638" s="53"/>
      <c r="Q638" s="53"/>
      <c r="R638" s="53"/>
      <c r="S638" s="53"/>
      <c r="T638" s="53"/>
      <c r="U638" s="53"/>
      <c r="V638" s="53"/>
      <c r="W638" s="53"/>
      <c r="X638" s="53"/>
      <c r="Y638" s="53"/>
      <c r="Z638" s="53"/>
    </row>
    <row r="639" spans="1:26" ht="12.75" customHeight="1" x14ac:dyDescent="0.3">
      <c r="A639" s="53"/>
      <c r="B639" s="53"/>
      <c r="C639" s="53"/>
      <c r="D639" s="53"/>
      <c r="E639" s="53"/>
      <c r="F639" s="53"/>
      <c r="G639" s="53"/>
      <c r="H639" s="53"/>
      <c r="I639" s="53"/>
      <c r="J639" s="53"/>
      <c r="K639" s="53"/>
      <c r="L639" s="53"/>
      <c r="M639" s="53"/>
      <c r="N639" s="53"/>
      <c r="O639" s="53"/>
      <c r="P639" s="53"/>
      <c r="Q639" s="53"/>
      <c r="R639" s="53"/>
      <c r="S639" s="53"/>
      <c r="T639" s="53"/>
      <c r="U639" s="53"/>
      <c r="V639" s="53"/>
      <c r="W639" s="53"/>
      <c r="X639" s="53"/>
      <c r="Y639" s="53"/>
      <c r="Z639" s="53"/>
    </row>
    <row r="640" spans="1:26" ht="12.75" customHeight="1" x14ac:dyDescent="0.3">
      <c r="A640" s="53"/>
      <c r="B640" s="53"/>
      <c r="C640" s="53"/>
      <c r="D640" s="53"/>
      <c r="E640" s="53"/>
      <c r="F640" s="53"/>
      <c r="G640" s="53"/>
      <c r="H640" s="53"/>
      <c r="I640" s="53"/>
      <c r="J640" s="53"/>
      <c r="K640" s="53"/>
      <c r="L640" s="53"/>
      <c r="M640" s="53"/>
      <c r="N640" s="53"/>
      <c r="O640" s="53"/>
      <c r="P640" s="53"/>
      <c r="Q640" s="53"/>
      <c r="R640" s="53"/>
      <c r="S640" s="53"/>
      <c r="T640" s="53"/>
      <c r="U640" s="53"/>
      <c r="V640" s="53"/>
      <c r="W640" s="53"/>
      <c r="X640" s="53"/>
      <c r="Y640" s="53"/>
      <c r="Z640" s="53"/>
    </row>
    <row r="641" spans="1:26" ht="12.75" customHeight="1" x14ac:dyDescent="0.3">
      <c r="A641" s="53"/>
      <c r="B641" s="53"/>
      <c r="C641" s="53"/>
      <c r="D641" s="53"/>
      <c r="E641" s="53"/>
      <c r="F641" s="53"/>
      <c r="G641" s="53"/>
      <c r="H641" s="53"/>
      <c r="I641" s="53"/>
      <c r="J641" s="53"/>
      <c r="K641" s="53"/>
      <c r="L641" s="53"/>
      <c r="M641" s="53"/>
      <c r="N641" s="53"/>
      <c r="O641" s="53"/>
      <c r="P641" s="53"/>
      <c r="Q641" s="53"/>
      <c r="R641" s="53"/>
      <c r="S641" s="53"/>
      <c r="T641" s="53"/>
      <c r="U641" s="53"/>
      <c r="V641" s="53"/>
      <c r="W641" s="53"/>
      <c r="X641" s="53"/>
      <c r="Y641" s="53"/>
      <c r="Z641" s="53"/>
    </row>
    <row r="642" spans="1:26" ht="12.75" customHeight="1" x14ac:dyDescent="0.3">
      <c r="A642" s="53"/>
      <c r="B642" s="53"/>
      <c r="C642" s="53"/>
      <c r="D642" s="53"/>
      <c r="E642" s="53"/>
      <c r="F642" s="53"/>
      <c r="G642" s="53"/>
      <c r="H642" s="53"/>
      <c r="I642" s="53"/>
      <c r="J642" s="53"/>
      <c r="K642" s="53"/>
      <c r="L642" s="53"/>
      <c r="M642" s="53"/>
      <c r="N642" s="53"/>
      <c r="O642" s="53"/>
      <c r="P642" s="53"/>
      <c r="Q642" s="53"/>
      <c r="R642" s="53"/>
      <c r="S642" s="53"/>
      <c r="T642" s="53"/>
      <c r="U642" s="53"/>
      <c r="V642" s="53"/>
      <c r="W642" s="53"/>
      <c r="X642" s="53"/>
      <c r="Y642" s="53"/>
      <c r="Z642" s="53"/>
    </row>
    <row r="643" spans="1:26" ht="12.75" customHeight="1" x14ac:dyDescent="0.3">
      <c r="A643" s="53"/>
      <c r="B643" s="53"/>
      <c r="C643" s="53"/>
      <c r="D643" s="53"/>
      <c r="E643" s="53"/>
      <c r="F643" s="53"/>
      <c r="G643" s="53"/>
      <c r="H643" s="53"/>
      <c r="I643" s="53"/>
      <c r="J643" s="53"/>
      <c r="K643" s="53"/>
      <c r="L643" s="53"/>
      <c r="M643" s="53"/>
      <c r="N643" s="53"/>
      <c r="O643" s="53"/>
      <c r="P643" s="53"/>
      <c r="Q643" s="53"/>
      <c r="R643" s="53"/>
      <c r="S643" s="53"/>
      <c r="T643" s="53"/>
      <c r="U643" s="53"/>
      <c r="V643" s="53"/>
      <c r="W643" s="53"/>
      <c r="X643" s="53"/>
      <c r="Y643" s="53"/>
      <c r="Z643" s="53"/>
    </row>
    <row r="644" spans="1:26" ht="12.75" customHeight="1" x14ac:dyDescent="0.3">
      <c r="A644" s="53"/>
      <c r="B644" s="53"/>
      <c r="C644" s="53"/>
      <c r="D644" s="53"/>
      <c r="E644" s="53"/>
      <c r="F644" s="53"/>
      <c r="G644" s="53"/>
      <c r="H644" s="53"/>
      <c r="I644" s="53"/>
      <c r="J644" s="53"/>
      <c r="K644" s="53"/>
      <c r="L644" s="53"/>
      <c r="M644" s="53"/>
      <c r="N644" s="53"/>
      <c r="O644" s="53"/>
      <c r="P644" s="53"/>
      <c r="Q644" s="53"/>
      <c r="R644" s="53"/>
      <c r="S644" s="53"/>
      <c r="T644" s="53"/>
      <c r="U644" s="53"/>
      <c r="V644" s="53"/>
      <c r="W644" s="53"/>
      <c r="X644" s="53"/>
      <c r="Y644" s="53"/>
      <c r="Z644" s="53"/>
    </row>
    <row r="645" spans="1:26" ht="12.75" customHeight="1" x14ac:dyDescent="0.3">
      <c r="A645" s="53"/>
      <c r="B645" s="53"/>
      <c r="C645" s="53"/>
      <c r="D645" s="53"/>
      <c r="E645" s="53"/>
      <c r="F645" s="53"/>
      <c r="G645" s="53"/>
      <c r="H645" s="53"/>
      <c r="I645" s="53"/>
      <c r="J645" s="53"/>
      <c r="K645" s="53"/>
      <c r="L645" s="53"/>
      <c r="M645" s="53"/>
      <c r="N645" s="53"/>
      <c r="O645" s="53"/>
      <c r="P645" s="53"/>
      <c r="Q645" s="53"/>
      <c r="R645" s="53"/>
      <c r="S645" s="53"/>
      <c r="T645" s="53"/>
      <c r="U645" s="53"/>
      <c r="V645" s="53"/>
      <c r="W645" s="53"/>
      <c r="X645" s="53"/>
      <c r="Y645" s="53"/>
      <c r="Z645" s="53"/>
    </row>
    <row r="646" spans="1:26" ht="12.75" customHeight="1" x14ac:dyDescent="0.3">
      <c r="A646" s="53"/>
      <c r="B646" s="53"/>
      <c r="C646" s="53"/>
      <c r="D646" s="53"/>
      <c r="E646" s="53"/>
      <c r="F646" s="53"/>
      <c r="G646" s="53"/>
      <c r="H646" s="53"/>
      <c r="I646" s="53"/>
      <c r="J646" s="53"/>
      <c r="K646" s="53"/>
      <c r="L646" s="53"/>
      <c r="M646" s="53"/>
      <c r="N646" s="53"/>
      <c r="O646" s="53"/>
      <c r="P646" s="53"/>
      <c r="Q646" s="53"/>
      <c r="R646" s="53"/>
      <c r="S646" s="53"/>
      <c r="T646" s="53"/>
      <c r="U646" s="53"/>
      <c r="V646" s="53"/>
      <c r="W646" s="53"/>
      <c r="X646" s="53"/>
      <c r="Y646" s="53"/>
      <c r="Z646" s="53"/>
    </row>
    <row r="647" spans="1:26" ht="12.75" customHeight="1" x14ac:dyDescent="0.3">
      <c r="A647" s="53"/>
      <c r="B647" s="53"/>
      <c r="C647" s="53"/>
      <c r="D647" s="53"/>
      <c r="E647" s="53"/>
      <c r="F647" s="53"/>
      <c r="G647" s="53"/>
      <c r="H647" s="53"/>
      <c r="I647" s="53"/>
      <c r="J647" s="53"/>
      <c r="K647" s="53"/>
      <c r="L647" s="53"/>
      <c r="M647" s="53"/>
      <c r="N647" s="53"/>
      <c r="O647" s="53"/>
      <c r="P647" s="53"/>
      <c r="Q647" s="53"/>
      <c r="R647" s="53"/>
      <c r="S647" s="53"/>
      <c r="T647" s="53"/>
      <c r="U647" s="53"/>
      <c r="V647" s="53"/>
      <c r="W647" s="53"/>
      <c r="X647" s="53"/>
      <c r="Y647" s="53"/>
      <c r="Z647" s="53"/>
    </row>
    <row r="648" spans="1:26" ht="12.75" customHeight="1" x14ac:dyDescent="0.3">
      <c r="A648" s="53"/>
      <c r="B648" s="53"/>
      <c r="C648" s="53"/>
      <c r="D648" s="53"/>
      <c r="E648" s="53"/>
      <c r="F648" s="53"/>
      <c r="G648" s="53"/>
      <c r="H648" s="53"/>
      <c r="I648" s="53"/>
      <c r="J648" s="53"/>
      <c r="K648" s="53"/>
      <c r="L648" s="53"/>
      <c r="M648" s="53"/>
      <c r="N648" s="53"/>
      <c r="O648" s="53"/>
      <c r="P648" s="53"/>
      <c r="Q648" s="53"/>
      <c r="R648" s="53"/>
      <c r="S648" s="53"/>
      <c r="T648" s="53"/>
      <c r="U648" s="53"/>
      <c r="V648" s="53"/>
      <c r="W648" s="53"/>
      <c r="X648" s="53"/>
      <c r="Y648" s="53"/>
      <c r="Z648" s="53"/>
    </row>
    <row r="649" spans="1:26" ht="12.75" customHeight="1" x14ac:dyDescent="0.3">
      <c r="A649" s="53"/>
      <c r="B649" s="53"/>
      <c r="C649" s="53"/>
      <c r="D649" s="53"/>
      <c r="E649" s="53"/>
      <c r="F649" s="53"/>
      <c r="G649" s="53"/>
      <c r="H649" s="53"/>
      <c r="I649" s="53"/>
      <c r="J649" s="53"/>
      <c r="K649" s="53"/>
      <c r="L649" s="53"/>
      <c r="M649" s="53"/>
      <c r="N649" s="53"/>
      <c r="O649" s="53"/>
      <c r="P649" s="53"/>
      <c r="Q649" s="53"/>
      <c r="R649" s="53"/>
      <c r="S649" s="53"/>
      <c r="T649" s="53"/>
      <c r="U649" s="53"/>
      <c r="V649" s="53"/>
      <c r="W649" s="53"/>
      <c r="X649" s="53"/>
      <c r="Y649" s="53"/>
      <c r="Z649" s="53"/>
    </row>
    <row r="650" spans="1:26" ht="12.75" customHeight="1" x14ac:dyDescent="0.3">
      <c r="A650" s="53"/>
      <c r="B650" s="53"/>
      <c r="C650" s="53"/>
      <c r="D650" s="53"/>
      <c r="E650" s="53"/>
      <c r="F650" s="53"/>
      <c r="G650" s="53"/>
      <c r="H650" s="53"/>
      <c r="I650" s="53"/>
      <c r="J650" s="53"/>
      <c r="K650" s="53"/>
      <c r="L650" s="53"/>
      <c r="M650" s="53"/>
      <c r="N650" s="53"/>
      <c r="O650" s="53"/>
      <c r="P650" s="53"/>
      <c r="Q650" s="53"/>
      <c r="R650" s="53"/>
      <c r="S650" s="53"/>
      <c r="T650" s="53"/>
      <c r="U650" s="53"/>
      <c r="V650" s="53"/>
      <c r="W650" s="53"/>
      <c r="X650" s="53"/>
      <c r="Y650" s="53"/>
      <c r="Z650" s="53"/>
    </row>
    <row r="651" spans="1:26" ht="12.75" customHeight="1" x14ac:dyDescent="0.3">
      <c r="A651" s="53"/>
      <c r="B651" s="53"/>
      <c r="C651" s="53"/>
      <c r="D651" s="53"/>
      <c r="E651" s="53"/>
      <c r="F651" s="53"/>
      <c r="G651" s="53"/>
      <c r="H651" s="53"/>
      <c r="I651" s="53"/>
      <c r="J651" s="53"/>
      <c r="K651" s="53"/>
      <c r="L651" s="53"/>
      <c r="M651" s="53"/>
      <c r="N651" s="53"/>
      <c r="O651" s="53"/>
      <c r="P651" s="53"/>
      <c r="Q651" s="53"/>
      <c r="R651" s="53"/>
      <c r="S651" s="53"/>
      <c r="T651" s="53"/>
      <c r="U651" s="53"/>
      <c r="V651" s="53"/>
      <c r="W651" s="53"/>
      <c r="X651" s="53"/>
      <c r="Y651" s="53"/>
      <c r="Z651" s="53"/>
    </row>
    <row r="652" spans="1:26" ht="12.75" customHeight="1" x14ac:dyDescent="0.3">
      <c r="A652" s="53"/>
      <c r="B652" s="53"/>
      <c r="C652" s="53"/>
      <c r="D652" s="53"/>
      <c r="E652" s="53"/>
      <c r="F652" s="53"/>
      <c r="G652" s="53"/>
      <c r="H652" s="53"/>
      <c r="I652" s="53"/>
      <c r="J652" s="53"/>
      <c r="K652" s="53"/>
      <c r="L652" s="53"/>
      <c r="M652" s="53"/>
      <c r="N652" s="53"/>
      <c r="O652" s="53"/>
      <c r="P652" s="53"/>
      <c r="Q652" s="53"/>
      <c r="R652" s="53"/>
      <c r="S652" s="53"/>
      <c r="T652" s="53"/>
      <c r="U652" s="53"/>
      <c r="V652" s="53"/>
      <c r="W652" s="53"/>
      <c r="X652" s="53"/>
      <c r="Y652" s="53"/>
      <c r="Z652" s="53"/>
    </row>
    <row r="653" spans="1:26" ht="12.75" customHeight="1" x14ac:dyDescent="0.3">
      <c r="A653" s="53"/>
      <c r="B653" s="53"/>
      <c r="C653" s="53"/>
      <c r="D653" s="53"/>
      <c r="E653" s="53"/>
      <c r="F653" s="53"/>
      <c r="G653" s="53"/>
      <c r="H653" s="53"/>
      <c r="I653" s="53"/>
      <c r="J653" s="53"/>
      <c r="K653" s="53"/>
      <c r="L653" s="53"/>
      <c r="M653" s="53"/>
      <c r="N653" s="53"/>
      <c r="O653" s="53"/>
      <c r="P653" s="53"/>
      <c r="Q653" s="53"/>
      <c r="R653" s="53"/>
      <c r="S653" s="53"/>
      <c r="T653" s="53"/>
      <c r="U653" s="53"/>
      <c r="V653" s="53"/>
      <c r="W653" s="53"/>
      <c r="X653" s="53"/>
      <c r="Y653" s="53"/>
      <c r="Z653" s="53"/>
    </row>
    <row r="654" spans="1:26" ht="12.75" customHeight="1" x14ac:dyDescent="0.3">
      <c r="A654" s="53"/>
      <c r="B654" s="53"/>
      <c r="C654" s="53"/>
      <c r="D654" s="53"/>
      <c r="E654" s="53"/>
      <c r="F654" s="53"/>
      <c r="G654" s="53"/>
      <c r="H654" s="53"/>
      <c r="I654" s="53"/>
      <c r="J654" s="53"/>
      <c r="K654" s="53"/>
      <c r="L654" s="53"/>
      <c r="M654" s="53"/>
      <c r="N654" s="53"/>
      <c r="O654" s="53"/>
      <c r="P654" s="53"/>
      <c r="Q654" s="53"/>
      <c r="R654" s="53"/>
      <c r="S654" s="53"/>
      <c r="T654" s="53"/>
      <c r="U654" s="53"/>
      <c r="V654" s="53"/>
      <c r="W654" s="53"/>
      <c r="X654" s="53"/>
      <c r="Y654" s="53"/>
      <c r="Z654" s="53"/>
    </row>
    <row r="655" spans="1:26" ht="12.75" customHeight="1" x14ac:dyDescent="0.3">
      <c r="A655" s="53"/>
      <c r="B655" s="53"/>
      <c r="C655" s="53"/>
      <c r="D655" s="53"/>
      <c r="E655" s="53"/>
      <c r="F655" s="53"/>
      <c r="G655" s="53"/>
      <c r="H655" s="53"/>
      <c r="I655" s="53"/>
      <c r="J655" s="53"/>
      <c r="K655" s="53"/>
      <c r="L655" s="53"/>
      <c r="M655" s="53"/>
      <c r="N655" s="53"/>
      <c r="O655" s="53"/>
      <c r="P655" s="53"/>
      <c r="Q655" s="53"/>
      <c r="R655" s="53"/>
      <c r="S655" s="53"/>
      <c r="T655" s="53"/>
      <c r="U655" s="53"/>
      <c r="V655" s="53"/>
      <c r="W655" s="53"/>
      <c r="X655" s="53"/>
      <c r="Y655" s="53"/>
      <c r="Z655" s="53"/>
    </row>
    <row r="656" spans="1:26" ht="12.75" customHeight="1" x14ac:dyDescent="0.3">
      <c r="A656" s="53"/>
      <c r="B656" s="53"/>
      <c r="C656" s="53"/>
      <c r="D656" s="53"/>
      <c r="E656" s="53"/>
      <c r="F656" s="53"/>
      <c r="G656" s="53"/>
      <c r="H656" s="53"/>
      <c r="I656" s="53"/>
      <c r="J656" s="53"/>
      <c r="K656" s="53"/>
      <c r="L656" s="53"/>
      <c r="M656" s="53"/>
      <c r="N656" s="53"/>
      <c r="O656" s="53"/>
      <c r="P656" s="53"/>
      <c r="Q656" s="53"/>
      <c r="R656" s="53"/>
      <c r="S656" s="53"/>
      <c r="T656" s="53"/>
      <c r="U656" s="53"/>
      <c r="V656" s="53"/>
      <c r="W656" s="53"/>
      <c r="X656" s="53"/>
      <c r="Y656" s="53"/>
      <c r="Z656" s="53"/>
    </row>
    <row r="657" spans="1:26" ht="12.75" customHeight="1" x14ac:dyDescent="0.3">
      <c r="A657" s="53"/>
      <c r="B657" s="53"/>
      <c r="C657" s="53"/>
      <c r="D657" s="53"/>
      <c r="E657" s="53"/>
      <c r="F657" s="53"/>
      <c r="G657" s="53"/>
      <c r="H657" s="53"/>
      <c r="I657" s="53"/>
      <c r="J657" s="53"/>
      <c r="K657" s="53"/>
      <c r="L657" s="53"/>
      <c r="M657" s="53"/>
      <c r="N657" s="53"/>
      <c r="O657" s="53"/>
      <c r="P657" s="53"/>
      <c r="Q657" s="53"/>
      <c r="R657" s="53"/>
      <c r="S657" s="53"/>
      <c r="T657" s="53"/>
      <c r="U657" s="53"/>
      <c r="V657" s="53"/>
      <c r="W657" s="53"/>
      <c r="X657" s="53"/>
      <c r="Y657" s="53"/>
      <c r="Z657" s="53"/>
    </row>
    <row r="658" spans="1:26" ht="12.75" customHeight="1" x14ac:dyDescent="0.3">
      <c r="A658" s="53"/>
      <c r="B658" s="53"/>
      <c r="C658" s="53"/>
      <c r="D658" s="53"/>
      <c r="E658" s="53"/>
      <c r="F658" s="53"/>
      <c r="G658" s="53"/>
      <c r="H658" s="53"/>
      <c r="I658" s="53"/>
      <c r="J658" s="53"/>
      <c r="K658" s="53"/>
      <c r="L658" s="53"/>
      <c r="M658" s="53"/>
      <c r="N658" s="53"/>
      <c r="O658" s="53"/>
      <c r="P658" s="53"/>
      <c r="Q658" s="53"/>
      <c r="R658" s="53"/>
      <c r="S658" s="53"/>
      <c r="T658" s="53"/>
      <c r="U658" s="53"/>
      <c r="V658" s="53"/>
      <c r="W658" s="53"/>
      <c r="X658" s="53"/>
      <c r="Y658" s="53"/>
      <c r="Z658" s="53"/>
    </row>
    <row r="659" spans="1:26" ht="12.75" customHeight="1" x14ac:dyDescent="0.3">
      <c r="A659" s="53"/>
      <c r="B659" s="53"/>
      <c r="C659" s="53"/>
      <c r="D659" s="53"/>
      <c r="E659" s="53"/>
      <c r="F659" s="53"/>
      <c r="G659" s="53"/>
      <c r="H659" s="53"/>
      <c r="I659" s="53"/>
      <c r="J659" s="53"/>
      <c r="K659" s="53"/>
      <c r="L659" s="53"/>
      <c r="M659" s="53"/>
      <c r="N659" s="53"/>
      <c r="O659" s="53"/>
      <c r="P659" s="53"/>
      <c r="Q659" s="53"/>
      <c r="R659" s="53"/>
      <c r="S659" s="53"/>
      <c r="T659" s="53"/>
      <c r="U659" s="53"/>
      <c r="V659" s="53"/>
      <c r="W659" s="53"/>
      <c r="X659" s="53"/>
      <c r="Y659" s="53"/>
      <c r="Z659" s="53"/>
    </row>
    <row r="660" spans="1:26" ht="12.75" customHeight="1" x14ac:dyDescent="0.3">
      <c r="A660" s="53"/>
      <c r="B660" s="53"/>
      <c r="C660" s="53"/>
      <c r="D660" s="53"/>
      <c r="E660" s="53"/>
      <c r="F660" s="53"/>
      <c r="G660" s="53"/>
      <c r="H660" s="53"/>
      <c r="I660" s="53"/>
      <c r="J660" s="53"/>
      <c r="K660" s="53"/>
      <c r="L660" s="53"/>
      <c r="M660" s="53"/>
      <c r="N660" s="53"/>
      <c r="O660" s="53"/>
      <c r="P660" s="53"/>
      <c r="Q660" s="53"/>
      <c r="R660" s="53"/>
      <c r="S660" s="53"/>
      <c r="T660" s="53"/>
      <c r="U660" s="53"/>
      <c r="V660" s="53"/>
      <c r="W660" s="53"/>
      <c r="X660" s="53"/>
      <c r="Y660" s="53"/>
      <c r="Z660" s="53"/>
    </row>
    <row r="661" spans="1:26" ht="12.75" customHeight="1" x14ac:dyDescent="0.3">
      <c r="A661" s="53"/>
      <c r="B661" s="53"/>
      <c r="C661" s="53"/>
      <c r="D661" s="53"/>
      <c r="E661" s="53"/>
      <c r="F661" s="53"/>
      <c r="G661" s="53"/>
      <c r="H661" s="53"/>
      <c r="I661" s="53"/>
      <c r="J661" s="53"/>
      <c r="K661" s="53"/>
      <c r="L661" s="53"/>
      <c r="M661" s="53"/>
      <c r="N661" s="53"/>
      <c r="O661" s="53"/>
      <c r="P661" s="53"/>
      <c r="Q661" s="53"/>
      <c r="R661" s="53"/>
      <c r="S661" s="53"/>
      <c r="T661" s="53"/>
      <c r="U661" s="53"/>
      <c r="V661" s="53"/>
      <c r="W661" s="53"/>
      <c r="X661" s="53"/>
      <c r="Y661" s="53"/>
      <c r="Z661" s="53"/>
    </row>
    <row r="662" spans="1:26" ht="12.75" customHeight="1" x14ac:dyDescent="0.3">
      <c r="A662" s="53"/>
      <c r="B662" s="53"/>
      <c r="C662" s="53"/>
      <c r="D662" s="53"/>
      <c r="E662" s="53"/>
      <c r="F662" s="53"/>
      <c r="G662" s="53"/>
      <c r="H662" s="53"/>
      <c r="I662" s="53"/>
      <c r="J662" s="53"/>
      <c r="K662" s="53"/>
      <c r="L662" s="53"/>
      <c r="M662" s="53"/>
      <c r="N662" s="53"/>
      <c r="O662" s="53"/>
      <c r="P662" s="53"/>
      <c r="Q662" s="53"/>
      <c r="R662" s="53"/>
      <c r="S662" s="53"/>
      <c r="T662" s="53"/>
      <c r="U662" s="53"/>
      <c r="V662" s="53"/>
      <c r="W662" s="53"/>
      <c r="X662" s="53"/>
      <c r="Y662" s="53"/>
      <c r="Z662" s="53"/>
    </row>
    <row r="663" spans="1:26" ht="12.75" customHeight="1" x14ac:dyDescent="0.3">
      <c r="A663" s="53"/>
      <c r="B663" s="53"/>
      <c r="C663" s="53"/>
      <c r="D663" s="53"/>
      <c r="E663" s="53"/>
      <c r="F663" s="53"/>
      <c r="G663" s="53"/>
      <c r="H663" s="53"/>
      <c r="I663" s="53"/>
      <c r="J663" s="53"/>
      <c r="K663" s="53"/>
      <c r="L663" s="53"/>
      <c r="M663" s="53"/>
      <c r="N663" s="53"/>
      <c r="O663" s="53"/>
      <c r="P663" s="53"/>
      <c r="Q663" s="53"/>
      <c r="R663" s="53"/>
      <c r="S663" s="53"/>
      <c r="T663" s="53"/>
      <c r="U663" s="53"/>
      <c r="V663" s="53"/>
      <c r="W663" s="53"/>
      <c r="X663" s="53"/>
      <c r="Y663" s="53"/>
      <c r="Z663" s="53"/>
    </row>
    <row r="664" spans="1:26" ht="12.75" customHeight="1" x14ac:dyDescent="0.3">
      <c r="A664" s="53"/>
      <c r="B664" s="53"/>
      <c r="C664" s="53"/>
      <c r="D664" s="53"/>
      <c r="E664" s="53"/>
      <c r="F664" s="53"/>
      <c r="G664" s="53"/>
      <c r="H664" s="53"/>
      <c r="I664" s="53"/>
      <c r="J664" s="53"/>
      <c r="K664" s="53"/>
      <c r="L664" s="53"/>
      <c r="M664" s="53"/>
      <c r="N664" s="53"/>
      <c r="O664" s="53"/>
      <c r="P664" s="53"/>
      <c r="Q664" s="53"/>
      <c r="R664" s="53"/>
      <c r="S664" s="53"/>
      <c r="T664" s="53"/>
      <c r="U664" s="53"/>
      <c r="V664" s="53"/>
      <c r="W664" s="53"/>
      <c r="X664" s="53"/>
      <c r="Y664" s="53"/>
      <c r="Z664" s="53"/>
    </row>
    <row r="665" spans="1:26" ht="12.75" customHeight="1" x14ac:dyDescent="0.3">
      <c r="A665" s="53"/>
      <c r="B665" s="53"/>
      <c r="C665" s="53"/>
      <c r="D665" s="53"/>
      <c r="E665" s="53"/>
      <c r="F665" s="53"/>
      <c r="G665" s="53"/>
      <c r="H665" s="53"/>
      <c r="I665" s="53"/>
      <c r="J665" s="53"/>
      <c r="K665" s="53"/>
      <c r="L665" s="53"/>
      <c r="M665" s="53"/>
      <c r="N665" s="53"/>
      <c r="O665" s="53"/>
      <c r="P665" s="53"/>
      <c r="Q665" s="53"/>
      <c r="R665" s="53"/>
      <c r="S665" s="53"/>
      <c r="T665" s="53"/>
      <c r="U665" s="53"/>
      <c r="V665" s="53"/>
      <c r="W665" s="53"/>
      <c r="X665" s="53"/>
      <c r="Y665" s="53"/>
      <c r="Z665" s="53"/>
    </row>
    <row r="666" spans="1:26" ht="12.75" customHeight="1" x14ac:dyDescent="0.3">
      <c r="A666" s="53"/>
      <c r="B666" s="53"/>
      <c r="C666" s="53"/>
      <c r="D666" s="53"/>
      <c r="E666" s="53"/>
      <c r="F666" s="53"/>
      <c r="G666" s="53"/>
      <c r="H666" s="53"/>
      <c r="I666" s="53"/>
      <c r="J666" s="53"/>
      <c r="K666" s="53"/>
      <c r="L666" s="53"/>
      <c r="M666" s="53"/>
      <c r="N666" s="53"/>
      <c r="O666" s="53"/>
      <c r="P666" s="53"/>
      <c r="Q666" s="53"/>
      <c r="R666" s="53"/>
      <c r="S666" s="53"/>
      <c r="T666" s="53"/>
      <c r="U666" s="53"/>
      <c r="V666" s="53"/>
      <c r="W666" s="53"/>
      <c r="X666" s="53"/>
      <c r="Y666" s="53"/>
      <c r="Z666" s="53"/>
    </row>
    <row r="667" spans="1:26" ht="12.75" customHeight="1" x14ac:dyDescent="0.3">
      <c r="A667" s="53"/>
      <c r="B667" s="53"/>
      <c r="C667" s="53"/>
      <c r="D667" s="53"/>
      <c r="E667" s="53"/>
      <c r="F667" s="53"/>
      <c r="G667" s="53"/>
      <c r="H667" s="53"/>
      <c r="I667" s="53"/>
      <c r="J667" s="53"/>
      <c r="K667" s="53"/>
      <c r="L667" s="53"/>
      <c r="M667" s="53"/>
      <c r="N667" s="53"/>
      <c r="O667" s="53"/>
      <c r="P667" s="53"/>
      <c r="Q667" s="53"/>
      <c r="R667" s="53"/>
      <c r="S667" s="53"/>
      <c r="T667" s="53"/>
      <c r="U667" s="53"/>
      <c r="V667" s="53"/>
      <c r="W667" s="53"/>
      <c r="X667" s="53"/>
      <c r="Y667" s="53"/>
      <c r="Z667" s="53"/>
    </row>
    <row r="668" spans="1:26" ht="12.75" customHeight="1" x14ac:dyDescent="0.3">
      <c r="A668" s="53"/>
      <c r="B668" s="53"/>
      <c r="C668" s="53"/>
      <c r="D668" s="53"/>
      <c r="E668" s="53"/>
      <c r="F668" s="53"/>
      <c r="G668" s="53"/>
      <c r="H668" s="53"/>
      <c r="I668" s="53"/>
      <c r="J668" s="53"/>
      <c r="K668" s="53"/>
      <c r="L668" s="53"/>
      <c r="M668" s="53"/>
      <c r="N668" s="53"/>
      <c r="O668" s="53"/>
      <c r="P668" s="53"/>
      <c r="Q668" s="53"/>
      <c r="R668" s="53"/>
      <c r="S668" s="53"/>
      <c r="T668" s="53"/>
      <c r="U668" s="53"/>
      <c r="V668" s="53"/>
      <c r="W668" s="53"/>
      <c r="X668" s="53"/>
      <c r="Y668" s="53"/>
      <c r="Z668" s="53"/>
    </row>
    <row r="669" spans="1:26" ht="12.75" customHeight="1" x14ac:dyDescent="0.3">
      <c r="A669" s="53"/>
      <c r="B669" s="53"/>
      <c r="C669" s="53"/>
      <c r="D669" s="53"/>
      <c r="E669" s="53"/>
      <c r="F669" s="53"/>
      <c r="G669" s="53"/>
      <c r="H669" s="53"/>
      <c r="I669" s="53"/>
      <c r="J669" s="53"/>
      <c r="K669" s="53"/>
      <c r="L669" s="53"/>
      <c r="M669" s="53"/>
      <c r="N669" s="53"/>
      <c r="O669" s="53"/>
      <c r="P669" s="53"/>
      <c r="Q669" s="53"/>
      <c r="R669" s="53"/>
      <c r="S669" s="53"/>
      <c r="T669" s="53"/>
      <c r="U669" s="53"/>
      <c r="V669" s="53"/>
      <c r="W669" s="53"/>
      <c r="X669" s="53"/>
      <c r="Y669" s="53"/>
      <c r="Z669" s="53"/>
    </row>
    <row r="670" spans="1:26" ht="12.75" customHeight="1" x14ac:dyDescent="0.3">
      <c r="A670" s="53"/>
      <c r="B670" s="53"/>
      <c r="C670" s="53"/>
      <c r="D670" s="53"/>
      <c r="E670" s="53"/>
      <c r="F670" s="53"/>
      <c r="G670" s="53"/>
      <c r="H670" s="53"/>
      <c r="I670" s="53"/>
      <c r="J670" s="53"/>
      <c r="K670" s="53"/>
      <c r="L670" s="53"/>
      <c r="M670" s="53"/>
      <c r="N670" s="53"/>
      <c r="O670" s="53"/>
      <c r="P670" s="53"/>
      <c r="Q670" s="53"/>
      <c r="R670" s="53"/>
      <c r="S670" s="53"/>
      <c r="T670" s="53"/>
      <c r="U670" s="53"/>
      <c r="V670" s="53"/>
      <c r="W670" s="53"/>
      <c r="X670" s="53"/>
      <c r="Y670" s="53"/>
      <c r="Z670" s="53"/>
    </row>
    <row r="671" spans="1:26" ht="12.75" customHeight="1" x14ac:dyDescent="0.3">
      <c r="A671" s="53"/>
      <c r="B671" s="53"/>
      <c r="C671" s="53"/>
      <c r="D671" s="53"/>
      <c r="E671" s="53"/>
      <c r="F671" s="53"/>
      <c r="G671" s="53"/>
      <c r="H671" s="53"/>
      <c r="I671" s="53"/>
      <c r="J671" s="53"/>
      <c r="K671" s="53"/>
      <c r="L671" s="53"/>
      <c r="M671" s="53"/>
      <c r="N671" s="53"/>
      <c r="O671" s="53"/>
      <c r="P671" s="53"/>
      <c r="Q671" s="53"/>
      <c r="R671" s="53"/>
      <c r="S671" s="53"/>
      <c r="T671" s="53"/>
      <c r="U671" s="53"/>
      <c r="V671" s="53"/>
      <c r="W671" s="53"/>
      <c r="X671" s="53"/>
      <c r="Y671" s="53"/>
      <c r="Z671" s="53"/>
    </row>
    <row r="672" spans="1:26" ht="12.75" customHeight="1" x14ac:dyDescent="0.3">
      <c r="A672" s="53"/>
      <c r="B672" s="53"/>
      <c r="C672" s="53"/>
      <c r="D672" s="53"/>
      <c r="E672" s="53"/>
      <c r="F672" s="53"/>
      <c r="G672" s="53"/>
      <c r="H672" s="53"/>
      <c r="I672" s="53"/>
      <c r="J672" s="53"/>
      <c r="K672" s="53"/>
      <c r="L672" s="53"/>
      <c r="M672" s="53"/>
      <c r="N672" s="53"/>
      <c r="O672" s="53"/>
      <c r="P672" s="53"/>
      <c r="Q672" s="53"/>
      <c r="R672" s="53"/>
      <c r="S672" s="53"/>
      <c r="T672" s="53"/>
      <c r="U672" s="53"/>
      <c r="V672" s="53"/>
      <c r="W672" s="53"/>
      <c r="X672" s="53"/>
      <c r="Y672" s="53"/>
      <c r="Z672" s="53"/>
    </row>
    <row r="673" spans="1:26" ht="12.75" customHeight="1" x14ac:dyDescent="0.3">
      <c r="A673" s="53"/>
      <c r="B673" s="53"/>
      <c r="C673" s="53"/>
      <c r="D673" s="53"/>
      <c r="E673" s="53"/>
      <c r="F673" s="53"/>
      <c r="G673" s="53"/>
      <c r="H673" s="53"/>
      <c r="I673" s="53"/>
      <c r="J673" s="53"/>
      <c r="K673" s="53"/>
      <c r="L673" s="53"/>
      <c r="M673" s="53"/>
      <c r="N673" s="53"/>
      <c r="O673" s="53"/>
      <c r="P673" s="53"/>
      <c r="Q673" s="53"/>
      <c r="R673" s="53"/>
      <c r="S673" s="53"/>
      <c r="T673" s="53"/>
      <c r="U673" s="53"/>
      <c r="V673" s="53"/>
      <c r="W673" s="53"/>
      <c r="X673" s="53"/>
      <c r="Y673" s="53"/>
      <c r="Z673" s="53"/>
    </row>
    <row r="674" spans="1:26" ht="12.75" customHeight="1" x14ac:dyDescent="0.3">
      <c r="A674" s="53"/>
      <c r="B674" s="53"/>
      <c r="C674" s="53"/>
      <c r="D674" s="53"/>
      <c r="E674" s="53"/>
      <c r="F674" s="53"/>
      <c r="G674" s="53"/>
      <c r="H674" s="53"/>
      <c r="I674" s="53"/>
      <c r="J674" s="53"/>
      <c r="K674" s="53"/>
      <c r="L674" s="53"/>
      <c r="M674" s="53"/>
      <c r="N674" s="53"/>
      <c r="O674" s="53"/>
      <c r="P674" s="53"/>
      <c r="Q674" s="53"/>
      <c r="R674" s="53"/>
      <c r="S674" s="53"/>
      <c r="T674" s="53"/>
      <c r="U674" s="53"/>
      <c r="V674" s="53"/>
      <c r="W674" s="53"/>
      <c r="X674" s="53"/>
      <c r="Y674" s="53"/>
      <c r="Z674" s="53"/>
    </row>
    <row r="675" spans="1:26" ht="12.75" customHeight="1" x14ac:dyDescent="0.3">
      <c r="A675" s="53"/>
      <c r="B675" s="53"/>
      <c r="C675" s="53"/>
      <c r="D675" s="53"/>
      <c r="E675" s="53"/>
      <c r="F675" s="53"/>
      <c r="G675" s="53"/>
      <c r="H675" s="53"/>
      <c r="I675" s="53"/>
      <c r="J675" s="53"/>
      <c r="K675" s="53"/>
      <c r="L675" s="53"/>
      <c r="M675" s="53"/>
      <c r="N675" s="53"/>
      <c r="O675" s="53"/>
      <c r="P675" s="53"/>
      <c r="Q675" s="53"/>
      <c r="R675" s="53"/>
      <c r="S675" s="53"/>
      <c r="T675" s="53"/>
      <c r="U675" s="53"/>
      <c r="V675" s="53"/>
      <c r="W675" s="53"/>
      <c r="X675" s="53"/>
      <c r="Y675" s="53"/>
      <c r="Z675" s="53"/>
    </row>
    <row r="676" spans="1:26" ht="12.75" customHeight="1" x14ac:dyDescent="0.3">
      <c r="A676" s="53"/>
      <c r="B676" s="53"/>
      <c r="C676" s="53"/>
      <c r="D676" s="53"/>
      <c r="E676" s="53"/>
      <c r="F676" s="53"/>
      <c r="G676" s="53"/>
      <c r="H676" s="53"/>
      <c r="I676" s="53"/>
      <c r="J676" s="53"/>
      <c r="K676" s="53"/>
      <c r="L676" s="53"/>
      <c r="M676" s="53"/>
      <c r="N676" s="53"/>
      <c r="O676" s="53"/>
      <c r="P676" s="53"/>
      <c r="Q676" s="53"/>
      <c r="R676" s="53"/>
      <c r="S676" s="53"/>
      <c r="T676" s="53"/>
      <c r="U676" s="53"/>
      <c r="V676" s="53"/>
      <c r="W676" s="53"/>
      <c r="X676" s="53"/>
      <c r="Y676" s="53"/>
      <c r="Z676" s="53"/>
    </row>
    <row r="677" spans="1:26" ht="12.75" customHeight="1" x14ac:dyDescent="0.3">
      <c r="A677" s="53"/>
      <c r="B677" s="53"/>
      <c r="C677" s="53"/>
      <c r="D677" s="53"/>
      <c r="E677" s="53"/>
      <c r="F677" s="53"/>
      <c r="G677" s="53"/>
      <c r="H677" s="53"/>
      <c r="I677" s="53"/>
      <c r="J677" s="53"/>
      <c r="K677" s="53"/>
      <c r="L677" s="53"/>
      <c r="M677" s="53"/>
      <c r="N677" s="53"/>
      <c r="O677" s="53"/>
      <c r="P677" s="53"/>
      <c r="Q677" s="53"/>
      <c r="R677" s="53"/>
      <c r="S677" s="53"/>
      <c r="T677" s="53"/>
      <c r="U677" s="53"/>
      <c r="V677" s="53"/>
      <c r="W677" s="53"/>
      <c r="X677" s="53"/>
      <c r="Y677" s="53"/>
      <c r="Z677" s="53"/>
    </row>
    <row r="678" spans="1:26" ht="12.75" customHeight="1" x14ac:dyDescent="0.3">
      <c r="A678" s="53"/>
      <c r="B678" s="53"/>
      <c r="C678" s="53"/>
      <c r="D678" s="53"/>
      <c r="E678" s="53"/>
      <c r="F678" s="53"/>
      <c r="G678" s="53"/>
      <c r="H678" s="53"/>
      <c r="I678" s="53"/>
      <c r="J678" s="53"/>
      <c r="K678" s="53"/>
      <c r="L678" s="53"/>
      <c r="M678" s="53"/>
      <c r="N678" s="53"/>
      <c r="O678" s="53"/>
      <c r="P678" s="53"/>
      <c r="Q678" s="53"/>
      <c r="R678" s="53"/>
      <c r="S678" s="53"/>
      <c r="T678" s="53"/>
      <c r="U678" s="53"/>
      <c r="V678" s="53"/>
      <c r="W678" s="53"/>
      <c r="X678" s="53"/>
      <c r="Y678" s="53"/>
      <c r="Z678" s="53"/>
    </row>
    <row r="679" spans="1:26" ht="12.75" customHeight="1" x14ac:dyDescent="0.3">
      <c r="A679" s="53"/>
      <c r="B679" s="53"/>
      <c r="C679" s="53"/>
      <c r="D679" s="53"/>
      <c r="E679" s="53"/>
      <c r="F679" s="53"/>
      <c r="G679" s="53"/>
      <c r="H679" s="53"/>
      <c r="I679" s="53"/>
      <c r="J679" s="53"/>
      <c r="K679" s="53"/>
      <c r="L679" s="53"/>
      <c r="M679" s="53"/>
      <c r="N679" s="53"/>
      <c r="O679" s="53"/>
      <c r="P679" s="53"/>
      <c r="Q679" s="53"/>
      <c r="R679" s="53"/>
      <c r="S679" s="53"/>
      <c r="T679" s="53"/>
      <c r="U679" s="53"/>
      <c r="V679" s="53"/>
      <c r="W679" s="53"/>
      <c r="X679" s="53"/>
      <c r="Y679" s="53"/>
      <c r="Z679" s="53"/>
    </row>
    <row r="680" spans="1:26" ht="12.75" customHeight="1" x14ac:dyDescent="0.3">
      <c r="A680" s="53"/>
      <c r="B680" s="53"/>
      <c r="C680" s="53"/>
      <c r="D680" s="53"/>
      <c r="E680" s="53"/>
      <c r="F680" s="53"/>
      <c r="G680" s="53"/>
      <c r="H680" s="53"/>
      <c r="I680" s="53"/>
      <c r="J680" s="53"/>
      <c r="K680" s="53"/>
      <c r="L680" s="53"/>
      <c r="M680" s="53"/>
      <c r="N680" s="53"/>
      <c r="O680" s="53"/>
      <c r="P680" s="53"/>
      <c r="Q680" s="53"/>
      <c r="R680" s="53"/>
      <c r="S680" s="53"/>
      <c r="T680" s="53"/>
      <c r="U680" s="53"/>
      <c r="V680" s="53"/>
      <c r="W680" s="53"/>
      <c r="X680" s="53"/>
      <c r="Y680" s="53"/>
      <c r="Z680" s="53"/>
    </row>
    <row r="681" spans="1:26" ht="12.75" customHeight="1" x14ac:dyDescent="0.3">
      <c r="A681" s="53"/>
      <c r="B681" s="53"/>
      <c r="C681" s="53"/>
      <c r="D681" s="53"/>
      <c r="E681" s="53"/>
      <c r="F681" s="53"/>
      <c r="G681" s="53"/>
      <c r="H681" s="53"/>
      <c r="I681" s="53"/>
      <c r="J681" s="53"/>
      <c r="K681" s="53"/>
      <c r="L681" s="53"/>
      <c r="M681" s="53"/>
      <c r="N681" s="53"/>
      <c r="O681" s="53"/>
      <c r="P681" s="53"/>
      <c r="Q681" s="53"/>
      <c r="R681" s="53"/>
      <c r="S681" s="53"/>
      <c r="T681" s="53"/>
      <c r="U681" s="53"/>
      <c r="V681" s="53"/>
      <c r="W681" s="53"/>
      <c r="X681" s="53"/>
      <c r="Y681" s="53"/>
      <c r="Z681" s="53"/>
    </row>
    <row r="682" spans="1:26" ht="12.75" customHeight="1" x14ac:dyDescent="0.3">
      <c r="A682" s="53"/>
      <c r="B682" s="53"/>
      <c r="C682" s="53"/>
      <c r="D682" s="53"/>
      <c r="E682" s="53"/>
      <c r="F682" s="53"/>
      <c r="G682" s="53"/>
      <c r="H682" s="53"/>
      <c r="I682" s="53"/>
      <c r="J682" s="53"/>
      <c r="K682" s="53"/>
      <c r="L682" s="53"/>
      <c r="M682" s="53"/>
      <c r="N682" s="53"/>
      <c r="O682" s="53"/>
      <c r="P682" s="53"/>
      <c r="Q682" s="53"/>
      <c r="R682" s="53"/>
      <c r="S682" s="53"/>
      <c r="T682" s="53"/>
      <c r="U682" s="53"/>
      <c r="V682" s="53"/>
      <c r="W682" s="53"/>
      <c r="X682" s="53"/>
      <c r="Y682" s="53"/>
      <c r="Z682" s="53"/>
    </row>
    <row r="683" spans="1:26" ht="12.75" customHeight="1" x14ac:dyDescent="0.3">
      <c r="A683" s="53"/>
      <c r="B683" s="53"/>
      <c r="C683" s="53"/>
      <c r="D683" s="53"/>
      <c r="E683" s="53"/>
      <c r="F683" s="53"/>
      <c r="G683" s="53"/>
      <c r="H683" s="53"/>
      <c r="I683" s="53"/>
      <c r="J683" s="53"/>
      <c r="K683" s="53"/>
      <c r="L683" s="53"/>
      <c r="M683" s="53"/>
      <c r="N683" s="53"/>
      <c r="O683" s="53"/>
      <c r="P683" s="53"/>
      <c r="Q683" s="53"/>
      <c r="R683" s="53"/>
      <c r="S683" s="53"/>
      <c r="T683" s="53"/>
      <c r="U683" s="53"/>
      <c r="V683" s="53"/>
      <c r="W683" s="53"/>
      <c r="X683" s="53"/>
      <c r="Y683" s="53"/>
      <c r="Z683" s="53"/>
    </row>
    <row r="684" spans="1:26" ht="12.75" customHeight="1" x14ac:dyDescent="0.3">
      <c r="A684" s="53"/>
      <c r="B684" s="53"/>
      <c r="C684" s="53"/>
      <c r="D684" s="53"/>
      <c r="E684" s="53"/>
      <c r="F684" s="53"/>
      <c r="G684" s="53"/>
      <c r="H684" s="53"/>
      <c r="I684" s="53"/>
      <c r="J684" s="53"/>
      <c r="K684" s="53"/>
      <c r="L684" s="53"/>
      <c r="M684" s="53"/>
      <c r="N684" s="53"/>
      <c r="O684" s="53"/>
      <c r="P684" s="53"/>
      <c r="Q684" s="53"/>
      <c r="R684" s="53"/>
      <c r="S684" s="53"/>
      <c r="T684" s="53"/>
      <c r="U684" s="53"/>
      <c r="V684" s="53"/>
      <c r="W684" s="53"/>
      <c r="X684" s="53"/>
      <c r="Y684" s="53"/>
      <c r="Z684" s="53"/>
    </row>
    <row r="685" spans="1:26" ht="12.75" customHeight="1" x14ac:dyDescent="0.3">
      <c r="A685" s="53"/>
      <c r="B685" s="53"/>
      <c r="C685" s="53"/>
      <c r="D685" s="53"/>
      <c r="E685" s="53"/>
      <c r="F685" s="53"/>
      <c r="G685" s="53"/>
      <c r="H685" s="53"/>
      <c r="I685" s="53"/>
      <c r="J685" s="53"/>
      <c r="K685" s="53"/>
      <c r="L685" s="53"/>
      <c r="M685" s="53"/>
      <c r="N685" s="53"/>
      <c r="O685" s="53"/>
      <c r="P685" s="53"/>
      <c r="Q685" s="53"/>
      <c r="R685" s="53"/>
      <c r="S685" s="53"/>
      <c r="T685" s="53"/>
      <c r="U685" s="53"/>
      <c r="V685" s="53"/>
      <c r="W685" s="53"/>
      <c r="X685" s="53"/>
      <c r="Y685" s="53"/>
      <c r="Z685" s="53"/>
    </row>
    <row r="686" spans="1:26" ht="12.75" customHeight="1" x14ac:dyDescent="0.3">
      <c r="A686" s="53"/>
      <c r="B686" s="53"/>
      <c r="C686" s="53"/>
      <c r="D686" s="53"/>
      <c r="E686" s="53"/>
      <c r="F686" s="53"/>
      <c r="G686" s="53"/>
      <c r="H686" s="53"/>
      <c r="I686" s="53"/>
      <c r="J686" s="53"/>
      <c r="K686" s="53"/>
      <c r="L686" s="53"/>
      <c r="M686" s="53"/>
      <c r="N686" s="53"/>
      <c r="O686" s="53"/>
      <c r="P686" s="53"/>
      <c r="Q686" s="53"/>
      <c r="R686" s="53"/>
      <c r="S686" s="53"/>
      <c r="T686" s="53"/>
      <c r="U686" s="53"/>
      <c r="V686" s="53"/>
      <c r="W686" s="53"/>
      <c r="X686" s="53"/>
      <c r="Y686" s="53"/>
      <c r="Z686" s="53"/>
    </row>
    <row r="687" spans="1:26" ht="12.75" customHeight="1" x14ac:dyDescent="0.3">
      <c r="A687" s="53"/>
      <c r="B687" s="53"/>
      <c r="C687" s="53"/>
      <c r="D687" s="53"/>
      <c r="E687" s="53"/>
      <c r="F687" s="53"/>
      <c r="G687" s="53"/>
      <c r="H687" s="53"/>
      <c r="I687" s="53"/>
      <c r="J687" s="53"/>
      <c r="K687" s="53"/>
      <c r="L687" s="53"/>
      <c r="M687" s="53"/>
      <c r="N687" s="53"/>
      <c r="O687" s="53"/>
      <c r="P687" s="53"/>
      <c r="Q687" s="53"/>
      <c r="R687" s="53"/>
      <c r="S687" s="53"/>
      <c r="T687" s="53"/>
      <c r="U687" s="53"/>
      <c r="V687" s="53"/>
      <c r="W687" s="53"/>
      <c r="X687" s="53"/>
      <c r="Y687" s="53"/>
      <c r="Z687" s="53"/>
    </row>
    <row r="688" spans="1:26" ht="12.75" customHeight="1" x14ac:dyDescent="0.3">
      <c r="A688" s="53"/>
      <c r="B688" s="53"/>
      <c r="C688" s="53"/>
      <c r="D688" s="53"/>
      <c r="E688" s="53"/>
      <c r="F688" s="53"/>
      <c r="G688" s="53"/>
      <c r="H688" s="53"/>
      <c r="I688" s="53"/>
      <c r="J688" s="53"/>
      <c r="K688" s="53"/>
      <c r="L688" s="53"/>
      <c r="M688" s="53"/>
      <c r="N688" s="53"/>
      <c r="O688" s="53"/>
      <c r="P688" s="53"/>
      <c r="Q688" s="53"/>
      <c r="R688" s="53"/>
      <c r="S688" s="53"/>
      <c r="T688" s="53"/>
      <c r="U688" s="53"/>
      <c r="V688" s="53"/>
      <c r="W688" s="53"/>
      <c r="X688" s="53"/>
      <c r="Y688" s="53"/>
      <c r="Z688" s="53"/>
    </row>
    <row r="689" spans="1:26" ht="12.75" customHeight="1" x14ac:dyDescent="0.3">
      <c r="A689" s="53"/>
      <c r="B689" s="53"/>
      <c r="C689" s="53"/>
      <c r="D689" s="53"/>
      <c r="E689" s="53"/>
      <c r="F689" s="53"/>
      <c r="G689" s="53"/>
      <c r="H689" s="53"/>
      <c r="I689" s="53"/>
      <c r="J689" s="53"/>
      <c r="K689" s="53"/>
      <c r="L689" s="53"/>
      <c r="M689" s="53"/>
      <c r="N689" s="53"/>
      <c r="O689" s="53"/>
      <c r="P689" s="53"/>
      <c r="Q689" s="53"/>
      <c r="R689" s="53"/>
      <c r="S689" s="53"/>
      <c r="T689" s="53"/>
      <c r="U689" s="53"/>
      <c r="V689" s="53"/>
      <c r="W689" s="53"/>
      <c r="X689" s="53"/>
      <c r="Y689" s="53"/>
      <c r="Z689" s="53"/>
    </row>
    <row r="690" spans="1:26" ht="12.75" customHeight="1" x14ac:dyDescent="0.3">
      <c r="A690" s="53"/>
      <c r="B690" s="53"/>
      <c r="C690" s="53"/>
      <c r="D690" s="53"/>
      <c r="E690" s="53"/>
      <c r="F690" s="53"/>
      <c r="G690" s="53"/>
      <c r="H690" s="53"/>
      <c r="I690" s="53"/>
      <c r="J690" s="53"/>
      <c r="K690" s="53"/>
      <c r="L690" s="53"/>
      <c r="M690" s="53"/>
      <c r="N690" s="53"/>
      <c r="O690" s="53"/>
      <c r="P690" s="53"/>
      <c r="Q690" s="53"/>
      <c r="R690" s="53"/>
      <c r="S690" s="53"/>
      <c r="T690" s="53"/>
      <c r="U690" s="53"/>
      <c r="V690" s="53"/>
      <c r="W690" s="53"/>
      <c r="X690" s="53"/>
      <c r="Y690" s="53"/>
      <c r="Z690" s="53"/>
    </row>
    <row r="691" spans="1:26" ht="12.75" customHeight="1" x14ac:dyDescent="0.3">
      <c r="A691" s="53"/>
      <c r="B691" s="53"/>
      <c r="C691" s="53"/>
      <c r="D691" s="53"/>
      <c r="E691" s="53"/>
      <c r="F691" s="53"/>
      <c r="G691" s="53"/>
      <c r="H691" s="53"/>
      <c r="I691" s="53"/>
      <c r="J691" s="53"/>
      <c r="K691" s="53"/>
      <c r="L691" s="53"/>
      <c r="M691" s="53"/>
      <c r="N691" s="53"/>
      <c r="O691" s="53"/>
      <c r="P691" s="53"/>
      <c r="Q691" s="53"/>
      <c r="R691" s="53"/>
      <c r="S691" s="53"/>
      <c r="T691" s="53"/>
      <c r="U691" s="53"/>
      <c r="V691" s="53"/>
      <c r="W691" s="53"/>
      <c r="X691" s="53"/>
      <c r="Y691" s="53"/>
      <c r="Z691" s="53"/>
    </row>
    <row r="692" spans="1:26" ht="12.75" customHeight="1" x14ac:dyDescent="0.3">
      <c r="A692" s="53"/>
      <c r="B692" s="53"/>
      <c r="C692" s="53"/>
      <c r="D692" s="53"/>
      <c r="E692" s="53"/>
      <c r="F692" s="53"/>
      <c r="G692" s="53"/>
      <c r="H692" s="53"/>
      <c r="I692" s="53"/>
      <c r="J692" s="53"/>
      <c r="K692" s="53"/>
      <c r="L692" s="53"/>
      <c r="M692" s="53"/>
      <c r="N692" s="53"/>
      <c r="O692" s="53"/>
      <c r="P692" s="53"/>
      <c r="Q692" s="53"/>
      <c r="R692" s="53"/>
      <c r="S692" s="53"/>
      <c r="T692" s="53"/>
      <c r="U692" s="53"/>
      <c r="V692" s="53"/>
      <c r="W692" s="53"/>
      <c r="X692" s="53"/>
      <c r="Y692" s="53"/>
      <c r="Z692" s="53"/>
    </row>
    <row r="693" spans="1:26" ht="12.75" customHeight="1" x14ac:dyDescent="0.3">
      <c r="A693" s="53"/>
      <c r="B693" s="53"/>
      <c r="C693" s="53"/>
      <c r="D693" s="53"/>
      <c r="E693" s="53"/>
      <c r="F693" s="53"/>
      <c r="G693" s="53"/>
      <c r="H693" s="53"/>
      <c r="I693" s="53"/>
      <c r="J693" s="53"/>
      <c r="K693" s="53"/>
      <c r="L693" s="53"/>
      <c r="M693" s="53"/>
      <c r="N693" s="53"/>
      <c r="O693" s="53"/>
      <c r="P693" s="53"/>
      <c r="Q693" s="53"/>
      <c r="R693" s="53"/>
      <c r="S693" s="53"/>
      <c r="T693" s="53"/>
      <c r="U693" s="53"/>
      <c r="V693" s="53"/>
      <c r="W693" s="53"/>
      <c r="X693" s="53"/>
      <c r="Y693" s="53"/>
      <c r="Z693" s="53"/>
    </row>
    <row r="694" spans="1:26" ht="12.75" customHeight="1" x14ac:dyDescent="0.3">
      <c r="A694" s="53"/>
      <c r="B694" s="53"/>
      <c r="C694" s="53"/>
      <c r="D694" s="53"/>
      <c r="E694" s="53"/>
      <c r="F694" s="53"/>
      <c r="G694" s="53"/>
      <c r="H694" s="53"/>
      <c r="I694" s="53"/>
      <c r="J694" s="53"/>
      <c r="K694" s="53"/>
      <c r="L694" s="53"/>
      <c r="M694" s="53"/>
      <c r="N694" s="53"/>
      <c r="O694" s="53"/>
      <c r="P694" s="53"/>
      <c r="Q694" s="53"/>
      <c r="R694" s="53"/>
      <c r="S694" s="53"/>
      <c r="T694" s="53"/>
      <c r="U694" s="53"/>
      <c r="V694" s="53"/>
      <c r="W694" s="53"/>
      <c r="X694" s="53"/>
      <c r="Y694" s="53"/>
      <c r="Z694" s="53"/>
    </row>
    <row r="695" spans="1:26" ht="12.75" customHeight="1" x14ac:dyDescent="0.3">
      <c r="A695" s="53"/>
      <c r="B695" s="53"/>
      <c r="C695" s="53"/>
      <c r="D695" s="53"/>
      <c r="E695" s="53"/>
      <c r="F695" s="53"/>
      <c r="G695" s="53"/>
      <c r="H695" s="53"/>
      <c r="I695" s="53"/>
      <c r="J695" s="53"/>
      <c r="K695" s="53"/>
      <c r="L695" s="53"/>
      <c r="M695" s="53"/>
      <c r="N695" s="53"/>
      <c r="O695" s="53"/>
      <c r="P695" s="53"/>
      <c r="Q695" s="53"/>
      <c r="R695" s="53"/>
      <c r="S695" s="53"/>
      <c r="T695" s="53"/>
      <c r="U695" s="53"/>
      <c r="V695" s="53"/>
      <c r="W695" s="53"/>
      <c r="X695" s="53"/>
      <c r="Y695" s="53"/>
      <c r="Z695" s="53"/>
    </row>
    <row r="696" spans="1:26" ht="12.75" customHeight="1" x14ac:dyDescent="0.3">
      <c r="A696" s="53"/>
      <c r="B696" s="53"/>
      <c r="C696" s="53"/>
      <c r="D696" s="53"/>
      <c r="E696" s="53"/>
      <c r="F696" s="53"/>
      <c r="G696" s="53"/>
      <c r="H696" s="53"/>
      <c r="I696" s="53"/>
      <c r="J696" s="53"/>
      <c r="K696" s="53"/>
      <c r="L696" s="53"/>
      <c r="M696" s="53"/>
      <c r="N696" s="53"/>
      <c r="O696" s="53"/>
      <c r="P696" s="53"/>
      <c r="Q696" s="53"/>
      <c r="R696" s="53"/>
      <c r="S696" s="53"/>
      <c r="T696" s="53"/>
      <c r="U696" s="53"/>
      <c r="V696" s="53"/>
      <c r="W696" s="53"/>
      <c r="X696" s="53"/>
      <c r="Y696" s="53"/>
      <c r="Z696" s="53"/>
    </row>
    <row r="697" spans="1:26" ht="12.75" customHeight="1" x14ac:dyDescent="0.3">
      <c r="A697" s="53"/>
      <c r="B697" s="53"/>
      <c r="C697" s="53"/>
      <c r="D697" s="53"/>
      <c r="E697" s="53"/>
      <c r="F697" s="53"/>
      <c r="G697" s="53"/>
      <c r="H697" s="53"/>
      <c r="I697" s="53"/>
      <c r="J697" s="53"/>
      <c r="K697" s="53"/>
      <c r="L697" s="53"/>
      <c r="M697" s="53"/>
      <c r="N697" s="53"/>
      <c r="O697" s="53"/>
      <c r="P697" s="53"/>
      <c r="Q697" s="53"/>
      <c r="R697" s="53"/>
      <c r="S697" s="53"/>
      <c r="T697" s="53"/>
      <c r="U697" s="53"/>
      <c r="V697" s="53"/>
      <c r="W697" s="53"/>
      <c r="X697" s="53"/>
      <c r="Y697" s="53"/>
      <c r="Z697" s="53"/>
    </row>
    <row r="698" spans="1:26" ht="12.75" customHeight="1" x14ac:dyDescent="0.3">
      <c r="A698" s="53"/>
      <c r="B698" s="53"/>
      <c r="C698" s="53"/>
      <c r="D698" s="53"/>
      <c r="E698" s="53"/>
      <c r="F698" s="53"/>
      <c r="G698" s="53"/>
      <c r="H698" s="53"/>
      <c r="I698" s="53"/>
      <c r="J698" s="53"/>
      <c r="K698" s="53"/>
      <c r="L698" s="53"/>
      <c r="M698" s="53"/>
      <c r="N698" s="53"/>
      <c r="O698" s="53"/>
      <c r="P698" s="53"/>
      <c r="Q698" s="53"/>
      <c r="R698" s="53"/>
      <c r="S698" s="53"/>
      <c r="T698" s="53"/>
      <c r="U698" s="53"/>
      <c r="V698" s="53"/>
      <c r="W698" s="53"/>
      <c r="X698" s="53"/>
      <c r="Y698" s="53"/>
      <c r="Z698" s="53"/>
    </row>
    <row r="699" spans="1:26" ht="12.75" customHeight="1" x14ac:dyDescent="0.3">
      <c r="A699" s="53"/>
      <c r="B699" s="53"/>
      <c r="C699" s="53"/>
      <c r="D699" s="53"/>
      <c r="E699" s="53"/>
      <c r="F699" s="53"/>
      <c r="G699" s="53"/>
      <c r="H699" s="53"/>
      <c r="I699" s="53"/>
      <c r="J699" s="53"/>
      <c r="K699" s="53"/>
      <c r="L699" s="53"/>
      <c r="M699" s="53"/>
      <c r="N699" s="53"/>
      <c r="O699" s="53"/>
      <c r="P699" s="53"/>
      <c r="Q699" s="53"/>
      <c r="R699" s="53"/>
      <c r="S699" s="53"/>
      <c r="T699" s="53"/>
      <c r="U699" s="53"/>
      <c r="V699" s="53"/>
      <c r="W699" s="53"/>
      <c r="X699" s="53"/>
      <c r="Y699" s="53"/>
      <c r="Z699" s="53"/>
    </row>
    <row r="700" spans="1:26" ht="12.75" customHeight="1" x14ac:dyDescent="0.3">
      <c r="A700" s="53"/>
      <c r="B700" s="53"/>
      <c r="C700" s="53"/>
      <c r="D700" s="53"/>
      <c r="E700" s="53"/>
      <c r="F700" s="53"/>
      <c r="G700" s="53"/>
      <c r="H700" s="53"/>
      <c r="I700" s="53"/>
      <c r="J700" s="53"/>
      <c r="K700" s="53"/>
      <c r="L700" s="53"/>
      <c r="M700" s="53"/>
      <c r="N700" s="53"/>
      <c r="O700" s="53"/>
      <c r="P700" s="53"/>
      <c r="Q700" s="53"/>
      <c r="R700" s="53"/>
      <c r="S700" s="53"/>
      <c r="T700" s="53"/>
      <c r="U700" s="53"/>
      <c r="V700" s="53"/>
      <c r="W700" s="53"/>
      <c r="X700" s="53"/>
      <c r="Y700" s="53"/>
      <c r="Z700" s="53"/>
    </row>
    <row r="701" spans="1:26" ht="12.75" customHeight="1" x14ac:dyDescent="0.3">
      <c r="A701" s="53"/>
      <c r="B701" s="53"/>
      <c r="C701" s="53"/>
      <c r="D701" s="53"/>
      <c r="E701" s="53"/>
      <c r="F701" s="53"/>
      <c r="G701" s="53"/>
      <c r="H701" s="53"/>
      <c r="I701" s="53"/>
      <c r="J701" s="53"/>
      <c r="K701" s="53"/>
      <c r="L701" s="53"/>
      <c r="M701" s="53"/>
      <c r="N701" s="53"/>
      <c r="O701" s="53"/>
      <c r="P701" s="53"/>
      <c r="Q701" s="53"/>
      <c r="R701" s="53"/>
      <c r="S701" s="53"/>
      <c r="T701" s="53"/>
      <c r="U701" s="53"/>
      <c r="V701" s="53"/>
      <c r="W701" s="53"/>
      <c r="X701" s="53"/>
      <c r="Y701" s="53"/>
      <c r="Z701" s="53"/>
    </row>
    <row r="702" spans="1:26" ht="12.75" customHeight="1" x14ac:dyDescent="0.3">
      <c r="A702" s="53"/>
      <c r="B702" s="53"/>
      <c r="C702" s="53"/>
      <c r="D702" s="53"/>
      <c r="E702" s="53"/>
      <c r="F702" s="53"/>
      <c r="G702" s="53"/>
      <c r="H702" s="53"/>
      <c r="I702" s="53"/>
      <c r="J702" s="53"/>
      <c r="K702" s="53"/>
      <c r="L702" s="53"/>
      <c r="M702" s="53"/>
      <c r="N702" s="53"/>
      <c r="O702" s="53"/>
      <c r="P702" s="53"/>
      <c r="Q702" s="53"/>
      <c r="R702" s="53"/>
      <c r="S702" s="53"/>
      <c r="T702" s="53"/>
      <c r="U702" s="53"/>
      <c r="V702" s="53"/>
      <c r="W702" s="53"/>
      <c r="X702" s="53"/>
      <c r="Y702" s="53"/>
      <c r="Z702" s="53"/>
    </row>
    <row r="703" spans="1:26" ht="12.75" customHeight="1" x14ac:dyDescent="0.3">
      <c r="A703" s="53"/>
      <c r="B703" s="53"/>
      <c r="C703" s="53"/>
      <c r="D703" s="53"/>
      <c r="E703" s="53"/>
      <c r="F703" s="53"/>
      <c r="G703" s="53"/>
      <c r="H703" s="53"/>
      <c r="I703" s="53"/>
      <c r="J703" s="53"/>
      <c r="K703" s="53"/>
      <c r="L703" s="53"/>
      <c r="M703" s="53"/>
      <c r="N703" s="53"/>
      <c r="O703" s="53"/>
      <c r="P703" s="53"/>
      <c r="Q703" s="53"/>
      <c r="R703" s="53"/>
      <c r="S703" s="53"/>
      <c r="T703" s="53"/>
      <c r="U703" s="53"/>
      <c r="V703" s="53"/>
      <c r="W703" s="53"/>
      <c r="X703" s="53"/>
      <c r="Y703" s="53"/>
      <c r="Z703" s="53"/>
    </row>
    <row r="704" spans="1:26" ht="12.75" customHeight="1" x14ac:dyDescent="0.3">
      <c r="A704" s="53"/>
      <c r="B704" s="53"/>
      <c r="C704" s="53"/>
      <c r="D704" s="53"/>
      <c r="E704" s="53"/>
      <c r="F704" s="53"/>
      <c r="G704" s="53"/>
      <c r="H704" s="53"/>
      <c r="I704" s="53"/>
      <c r="J704" s="53"/>
      <c r="K704" s="53"/>
      <c r="L704" s="53"/>
      <c r="M704" s="53"/>
      <c r="N704" s="53"/>
      <c r="O704" s="53"/>
      <c r="P704" s="53"/>
      <c r="Q704" s="53"/>
      <c r="R704" s="53"/>
      <c r="S704" s="53"/>
      <c r="T704" s="53"/>
      <c r="U704" s="53"/>
      <c r="V704" s="53"/>
      <c r="W704" s="53"/>
      <c r="X704" s="53"/>
      <c r="Y704" s="53"/>
      <c r="Z704" s="53"/>
    </row>
    <row r="705" spans="1:26" ht="12.75" customHeight="1" x14ac:dyDescent="0.3">
      <c r="A705" s="53"/>
      <c r="B705" s="53"/>
      <c r="C705" s="53"/>
      <c r="D705" s="53"/>
      <c r="E705" s="53"/>
      <c r="F705" s="53"/>
      <c r="G705" s="53"/>
      <c r="H705" s="53"/>
      <c r="I705" s="53"/>
      <c r="J705" s="53"/>
      <c r="K705" s="53"/>
      <c r="L705" s="53"/>
      <c r="M705" s="53"/>
      <c r="N705" s="53"/>
      <c r="O705" s="53"/>
      <c r="P705" s="53"/>
      <c r="Q705" s="53"/>
      <c r="R705" s="53"/>
      <c r="S705" s="53"/>
      <c r="T705" s="53"/>
      <c r="U705" s="53"/>
      <c r="V705" s="53"/>
      <c r="W705" s="53"/>
      <c r="X705" s="53"/>
      <c r="Y705" s="53"/>
      <c r="Z705" s="53"/>
    </row>
    <row r="706" spans="1:26" ht="12.75" customHeight="1" x14ac:dyDescent="0.3">
      <c r="A706" s="53"/>
      <c r="B706" s="53"/>
      <c r="C706" s="53"/>
      <c r="D706" s="53"/>
      <c r="E706" s="53"/>
      <c r="F706" s="53"/>
      <c r="G706" s="53"/>
      <c r="H706" s="53"/>
      <c r="I706" s="53"/>
      <c r="J706" s="53"/>
      <c r="K706" s="53"/>
      <c r="L706" s="53"/>
      <c r="M706" s="53"/>
      <c r="N706" s="53"/>
      <c r="O706" s="53"/>
      <c r="P706" s="53"/>
      <c r="Q706" s="53"/>
      <c r="R706" s="53"/>
      <c r="S706" s="53"/>
      <c r="T706" s="53"/>
      <c r="U706" s="53"/>
      <c r="V706" s="53"/>
      <c r="W706" s="53"/>
      <c r="X706" s="53"/>
      <c r="Y706" s="53"/>
      <c r="Z706" s="53"/>
    </row>
    <row r="707" spans="1:26" ht="12.75" customHeight="1" x14ac:dyDescent="0.3">
      <c r="A707" s="53"/>
      <c r="B707" s="53"/>
      <c r="C707" s="53"/>
      <c r="D707" s="53"/>
      <c r="E707" s="53"/>
      <c r="F707" s="53"/>
      <c r="G707" s="53"/>
      <c r="H707" s="53"/>
      <c r="I707" s="53"/>
      <c r="J707" s="53"/>
      <c r="K707" s="53"/>
      <c r="L707" s="53"/>
      <c r="M707" s="53"/>
      <c r="N707" s="53"/>
      <c r="O707" s="53"/>
      <c r="P707" s="53"/>
      <c r="Q707" s="53"/>
      <c r="R707" s="53"/>
      <c r="S707" s="53"/>
      <c r="T707" s="53"/>
      <c r="U707" s="53"/>
      <c r="V707" s="53"/>
      <c r="W707" s="53"/>
      <c r="X707" s="53"/>
      <c r="Y707" s="53"/>
      <c r="Z707" s="53"/>
    </row>
    <row r="708" spans="1:26" ht="12.75" customHeight="1" x14ac:dyDescent="0.3">
      <c r="A708" s="53"/>
      <c r="B708" s="53"/>
      <c r="C708" s="53"/>
      <c r="D708" s="53"/>
      <c r="E708" s="53"/>
      <c r="F708" s="53"/>
      <c r="G708" s="53"/>
      <c r="H708" s="53"/>
      <c r="I708" s="53"/>
      <c r="J708" s="53"/>
      <c r="K708" s="53"/>
      <c r="L708" s="53"/>
      <c r="M708" s="53"/>
      <c r="N708" s="53"/>
      <c r="O708" s="53"/>
      <c r="P708" s="53"/>
      <c r="Q708" s="53"/>
      <c r="R708" s="53"/>
      <c r="S708" s="53"/>
      <c r="T708" s="53"/>
      <c r="U708" s="53"/>
      <c r="V708" s="53"/>
      <c r="W708" s="53"/>
      <c r="X708" s="53"/>
      <c r="Y708" s="53"/>
      <c r="Z708" s="53"/>
    </row>
    <row r="709" spans="1:26" ht="12.75" customHeight="1" x14ac:dyDescent="0.3">
      <c r="A709" s="53"/>
      <c r="B709" s="53"/>
      <c r="C709" s="53"/>
      <c r="D709" s="53"/>
      <c r="E709" s="53"/>
      <c r="F709" s="53"/>
      <c r="G709" s="53"/>
      <c r="H709" s="53"/>
      <c r="I709" s="53"/>
      <c r="J709" s="53"/>
      <c r="K709" s="53"/>
      <c r="L709" s="53"/>
      <c r="M709" s="53"/>
      <c r="N709" s="53"/>
      <c r="O709" s="53"/>
      <c r="P709" s="53"/>
      <c r="Q709" s="53"/>
      <c r="R709" s="53"/>
      <c r="S709" s="53"/>
      <c r="T709" s="53"/>
      <c r="U709" s="53"/>
      <c r="V709" s="53"/>
      <c r="W709" s="53"/>
      <c r="X709" s="53"/>
      <c r="Y709" s="53"/>
      <c r="Z709" s="53"/>
    </row>
    <row r="710" spans="1:26" ht="12.75" customHeight="1" x14ac:dyDescent="0.3">
      <c r="A710" s="53"/>
      <c r="B710" s="53"/>
      <c r="C710" s="53"/>
      <c r="D710" s="53"/>
      <c r="E710" s="53"/>
      <c r="F710" s="53"/>
      <c r="G710" s="53"/>
      <c r="H710" s="53"/>
      <c r="I710" s="53"/>
      <c r="J710" s="53"/>
      <c r="K710" s="53"/>
      <c r="L710" s="53"/>
      <c r="M710" s="53"/>
      <c r="N710" s="53"/>
      <c r="O710" s="53"/>
      <c r="P710" s="53"/>
      <c r="Q710" s="53"/>
      <c r="R710" s="53"/>
      <c r="S710" s="53"/>
      <c r="T710" s="53"/>
      <c r="U710" s="53"/>
      <c r="V710" s="53"/>
      <c r="W710" s="53"/>
      <c r="X710" s="53"/>
      <c r="Y710" s="53"/>
      <c r="Z710" s="53"/>
    </row>
    <row r="711" spans="1:26" ht="12.75" customHeight="1" x14ac:dyDescent="0.3">
      <c r="A711" s="53"/>
      <c r="B711" s="53"/>
      <c r="C711" s="53"/>
      <c r="D711" s="53"/>
      <c r="E711" s="53"/>
      <c r="F711" s="53"/>
      <c r="G711" s="53"/>
      <c r="H711" s="53"/>
      <c r="I711" s="53"/>
      <c r="J711" s="53"/>
      <c r="K711" s="53"/>
      <c r="L711" s="53"/>
      <c r="M711" s="53"/>
      <c r="N711" s="53"/>
      <c r="O711" s="53"/>
      <c r="P711" s="53"/>
      <c r="Q711" s="53"/>
      <c r="R711" s="53"/>
      <c r="S711" s="53"/>
      <c r="T711" s="53"/>
      <c r="U711" s="53"/>
      <c r="V711" s="53"/>
      <c r="W711" s="53"/>
      <c r="X711" s="53"/>
      <c r="Y711" s="53"/>
      <c r="Z711" s="53"/>
    </row>
    <row r="712" spans="1:26" ht="12.75" customHeight="1" x14ac:dyDescent="0.3">
      <c r="A712" s="53"/>
      <c r="B712" s="53"/>
      <c r="C712" s="53"/>
      <c r="D712" s="53"/>
      <c r="E712" s="53"/>
      <c r="F712" s="53"/>
      <c r="G712" s="53"/>
      <c r="H712" s="53"/>
      <c r="I712" s="53"/>
      <c r="J712" s="53"/>
      <c r="K712" s="53"/>
      <c r="L712" s="53"/>
      <c r="M712" s="53"/>
      <c r="N712" s="53"/>
      <c r="O712" s="53"/>
      <c r="P712" s="53"/>
      <c r="Q712" s="53"/>
      <c r="R712" s="53"/>
      <c r="S712" s="53"/>
      <c r="T712" s="53"/>
      <c r="U712" s="53"/>
      <c r="V712" s="53"/>
      <c r="W712" s="53"/>
      <c r="X712" s="53"/>
      <c r="Y712" s="53"/>
      <c r="Z712" s="53"/>
    </row>
    <row r="713" spans="1:26" ht="12.75" customHeight="1" x14ac:dyDescent="0.3">
      <c r="A713" s="53"/>
      <c r="B713" s="53"/>
      <c r="C713" s="53"/>
      <c r="D713" s="53"/>
      <c r="E713" s="53"/>
      <c r="F713" s="53"/>
      <c r="G713" s="53"/>
      <c r="H713" s="53"/>
      <c r="I713" s="53"/>
      <c r="J713" s="53"/>
      <c r="K713" s="53"/>
      <c r="L713" s="53"/>
      <c r="M713" s="53"/>
      <c r="N713" s="53"/>
      <c r="O713" s="53"/>
      <c r="P713" s="53"/>
      <c r="Q713" s="53"/>
      <c r="R713" s="53"/>
      <c r="S713" s="53"/>
      <c r="T713" s="53"/>
      <c r="U713" s="53"/>
      <c r="V713" s="53"/>
      <c r="W713" s="53"/>
      <c r="X713" s="53"/>
      <c r="Y713" s="53"/>
      <c r="Z713" s="53"/>
    </row>
    <row r="714" spans="1:26" ht="12.75" customHeight="1" x14ac:dyDescent="0.3">
      <c r="A714" s="53"/>
      <c r="B714" s="53"/>
      <c r="C714" s="53"/>
      <c r="D714" s="53"/>
      <c r="E714" s="53"/>
      <c r="F714" s="53"/>
      <c r="G714" s="53"/>
      <c r="H714" s="53"/>
      <c r="I714" s="53"/>
      <c r="J714" s="53"/>
      <c r="K714" s="53"/>
      <c r="L714" s="53"/>
      <c r="M714" s="53"/>
      <c r="N714" s="53"/>
      <c r="O714" s="53"/>
      <c r="P714" s="53"/>
      <c r="Q714" s="53"/>
      <c r="R714" s="53"/>
      <c r="S714" s="53"/>
      <c r="T714" s="53"/>
      <c r="U714" s="53"/>
      <c r="V714" s="53"/>
      <c r="W714" s="53"/>
      <c r="X714" s="53"/>
      <c r="Y714" s="53"/>
      <c r="Z714" s="53"/>
    </row>
    <row r="715" spans="1:26" ht="12.75" customHeight="1" x14ac:dyDescent="0.3">
      <c r="A715" s="53"/>
      <c r="B715" s="53"/>
      <c r="C715" s="53"/>
      <c r="D715" s="53"/>
      <c r="E715" s="53"/>
      <c r="F715" s="53"/>
      <c r="G715" s="53"/>
      <c r="H715" s="53"/>
      <c r="I715" s="53"/>
      <c r="J715" s="53"/>
      <c r="K715" s="53"/>
      <c r="L715" s="53"/>
      <c r="M715" s="53"/>
      <c r="N715" s="53"/>
      <c r="O715" s="53"/>
      <c r="P715" s="53"/>
      <c r="Q715" s="53"/>
      <c r="R715" s="53"/>
      <c r="S715" s="53"/>
      <c r="T715" s="53"/>
      <c r="U715" s="53"/>
      <c r="V715" s="53"/>
      <c r="W715" s="53"/>
      <c r="X715" s="53"/>
      <c r="Y715" s="53"/>
      <c r="Z715" s="53"/>
    </row>
    <row r="716" spans="1:26" ht="12.75" customHeight="1" x14ac:dyDescent="0.3">
      <c r="A716" s="53"/>
      <c r="B716" s="53"/>
      <c r="C716" s="53"/>
      <c r="D716" s="53"/>
      <c r="E716" s="53"/>
      <c r="F716" s="53"/>
      <c r="G716" s="53"/>
      <c r="H716" s="53"/>
      <c r="I716" s="53"/>
      <c r="J716" s="53"/>
      <c r="K716" s="53"/>
      <c r="L716" s="53"/>
      <c r="M716" s="53"/>
      <c r="N716" s="53"/>
      <c r="O716" s="53"/>
      <c r="P716" s="53"/>
      <c r="Q716" s="53"/>
      <c r="R716" s="53"/>
      <c r="S716" s="53"/>
      <c r="T716" s="53"/>
      <c r="U716" s="53"/>
      <c r="V716" s="53"/>
      <c r="W716" s="53"/>
      <c r="X716" s="53"/>
      <c r="Y716" s="53"/>
      <c r="Z716" s="53"/>
    </row>
    <row r="717" spans="1:26" ht="12.75" customHeight="1" x14ac:dyDescent="0.3">
      <c r="A717" s="53"/>
      <c r="B717" s="53"/>
      <c r="C717" s="53"/>
      <c r="D717" s="53"/>
      <c r="E717" s="53"/>
      <c r="F717" s="53"/>
      <c r="G717" s="53"/>
      <c r="H717" s="53"/>
      <c r="I717" s="53"/>
      <c r="J717" s="53"/>
      <c r="K717" s="53"/>
      <c r="L717" s="53"/>
      <c r="M717" s="53"/>
      <c r="N717" s="53"/>
      <c r="O717" s="53"/>
      <c r="P717" s="53"/>
      <c r="Q717" s="53"/>
      <c r="R717" s="53"/>
      <c r="S717" s="53"/>
      <c r="T717" s="53"/>
      <c r="U717" s="53"/>
      <c r="V717" s="53"/>
      <c r="W717" s="53"/>
      <c r="X717" s="53"/>
      <c r="Y717" s="53"/>
      <c r="Z717" s="53"/>
    </row>
    <row r="718" spans="1:26" ht="12.75" customHeight="1" x14ac:dyDescent="0.3">
      <c r="A718" s="53"/>
      <c r="B718" s="53"/>
      <c r="C718" s="53"/>
      <c r="D718" s="53"/>
      <c r="E718" s="53"/>
      <c r="F718" s="53"/>
      <c r="G718" s="53"/>
      <c r="H718" s="53"/>
      <c r="I718" s="53"/>
      <c r="J718" s="53"/>
      <c r="K718" s="53"/>
      <c r="L718" s="53"/>
      <c r="M718" s="53"/>
      <c r="N718" s="53"/>
      <c r="O718" s="53"/>
      <c r="P718" s="53"/>
      <c r="Q718" s="53"/>
      <c r="R718" s="53"/>
      <c r="S718" s="53"/>
      <c r="T718" s="53"/>
      <c r="U718" s="53"/>
      <c r="V718" s="53"/>
      <c r="W718" s="53"/>
      <c r="X718" s="53"/>
      <c r="Y718" s="53"/>
      <c r="Z718" s="53"/>
    </row>
    <row r="719" spans="1:26" ht="12.75" customHeight="1" x14ac:dyDescent="0.3">
      <c r="A719" s="53"/>
      <c r="B719" s="53"/>
      <c r="C719" s="53"/>
      <c r="D719" s="53"/>
      <c r="E719" s="53"/>
      <c r="F719" s="53"/>
      <c r="G719" s="53"/>
      <c r="H719" s="53"/>
      <c r="I719" s="53"/>
      <c r="J719" s="53"/>
      <c r="K719" s="53"/>
      <c r="L719" s="53"/>
      <c r="M719" s="53"/>
      <c r="N719" s="53"/>
      <c r="O719" s="53"/>
      <c r="P719" s="53"/>
      <c r="Q719" s="53"/>
      <c r="R719" s="53"/>
      <c r="S719" s="53"/>
      <c r="T719" s="53"/>
      <c r="U719" s="53"/>
      <c r="V719" s="53"/>
      <c r="W719" s="53"/>
      <c r="X719" s="53"/>
      <c r="Y719" s="53"/>
      <c r="Z719" s="53"/>
    </row>
    <row r="720" spans="1:26" ht="12.75" customHeight="1" x14ac:dyDescent="0.3">
      <c r="A720" s="53"/>
      <c r="B720" s="53"/>
      <c r="C720" s="53"/>
      <c r="D720" s="53"/>
      <c r="E720" s="53"/>
      <c r="F720" s="53"/>
      <c r="G720" s="53"/>
      <c r="H720" s="53"/>
      <c r="I720" s="53"/>
      <c r="J720" s="53"/>
      <c r="K720" s="53"/>
      <c r="L720" s="53"/>
      <c r="M720" s="53"/>
      <c r="N720" s="53"/>
      <c r="O720" s="53"/>
      <c r="P720" s="53"/>
      <c r="Q720" s="53"/>
      <c r="R720" s="53"/>
      <c r="S720" s="53"/>
      <c r="T720" s="53"/>
      <c r="U720" s="53"/>
      <c r="V720" s="53"/>
      <c r="W720" s="53"/>
      <c r="X720" s="53"/>
      <c r="Y720" s="53"/>
      <c r="Z720" s="53"/>
    </row>
    <row r="721" spans="1:26" ht="12.75" customHeight="1" x14ac:dyDescent="0.3">
      <c r="A721" s="53"/>
      <c r="B721" s="53"/>
      <c r="C721" s="53"/>
      <c r="D721" s="53"/>
      <c r="E721" s="53"/>
      <c r="F721" s="53"/>
      <c r="G721" s="53"/>
      <c r="H721" s="53"/>
      <c r="I721" s="53"/>
      <c r="J721" s="53"/>
      <c r="K721" s="53"/>
      <c r="L721" s="53"/>
      <c r="M721" s="53"/>
      <c r="N721" s="53"/>
      <c r="O721" s="53"/>
      <c r="P721" s="53"/>
      <c r="Q721" s="53"/>
      <c r="R721" s="53"/>
      <c r="S721" s="53"/>
      <c r="T721" s="53"/>
      <c r="U721" s="53"/>
      <c r="V721" s="53"/>
      <c r="W721" s="53"/>
      <c r="X721" s="53"/>
      <c r="Y721" s="53"/>
      <c r="Z721" s="53"/>
    </row>
    <row r="722" spans="1:26" ht="12.75" customHeight="1" x14ac:dyDescent="0.3">
      <c r="A722" s="53"/>
      <c r="B722" s="53"/>
      <c r="C722" s="53"/>
      <c r="D722" s="53"/>
      <c r="E722" s="53"/>
      <c r="F722" s="53"/>
      <c r="G722" s="53"/>
      <c r="H722" s="53"/>
      <c r="I722" s="53"/>
      <c r="J722" s="53"/>
      <c r="K722" s="53"/>
      <c r="L722" s="53"/>
      <c r="M722" s="53"/>
      <c r="N722" s="53"/>
      <c r="O722" s="53"/>
      <c r="P722" s="53"/>
      <c r="Q722" s="53"/>
      <c r="R722" s="53"/>
      <c r="S722" s="53"/>
      <c r="T722" s="53"/>
      <c r="U722" s="53"/>
      <c r="V722" s="53"/>
      <c r="W722" s="53"/>
      <c r="X722" s="53"/>
      <c r="Y722" s="53"/>
      <c r="Z722" s="53"/>
    </row>
    <row r="723" spans="1:26" ht="12.75" customHeight="1" x14ac:dyDescent="0.3">
      <c r="A723" s="53"/>
      <c r="B723" s="53"/>
      <c r="C723" s="53"/>
      <c r="D723" s="53"/>
      <c r="E723" s="53"/>
      <c r="F723" s="53"/>
      <c r="G723" s="53"/>
      <c r="H723" s="53"/>
      <c r="I723" s="53"/>
      <c r="J723" s="53"/>
      <c r="K723" s="53"/>
      <c r="L723" s="53"/>
      <c r="M723" s="53"/>
      <c r="N723" s="53"/>
      <c r="O723" s="53"/>
      <c r="P723" s="53"/>
      <c r="Q723" s="53"/>
      <c r="R723" s="53"/>
      <c r="S723" s="53"/>
      <c r="T723" s="53"/>
      <c r="U723" s="53"/>
      <c r="V723" s="53"/>
      <c r="W723" s="53"/>
      <c r="X723" s="53"/>
      <c r="Y723" s="53"/>
      <c r="Z723" s="53"/>
    </row>
    <row r="724" spans="1:26" ht="12.75" customHeight="1" x14ac:dyDescent="0.3">
      <c r="A724" s="53"/>
      <c r="B724" s="53"/>
      <c r="C724" s="53"/>
      <c r="D724" s="53"/>
      <c r="E724" s="53"/>
      <c r="F724" s="53"/>
      <c r="G724" s="53"/>
      <c r="H724" s="53"/>
      <c r="I724" s="53"/>
      <c r="J724" s="53"/>
      <c r="K724" s="53"/>
      <c r="L724" s="53"/>
      <c r="M724" s="53"/>
      <c r="N724" s="53"/>
      <c r="O724" s="53"/>
      <c r="P724" s="53"/>
      <c r="Q724" s="53"/>
      <c r="R724" s="53"/>
      <c r="S724" s="53"/>
      <c r="T724" s="53"/>
      <c r="U724" s="53"/>
      <c r="V724" s="53"/>
      <c r="W724" s="53"/>
      <c r="X724" s="53"/>
      <c r="Y724" s="53"/>
      <c r="Z724" s="53"/>
    </row>
    <row r="725" spans="1:26" ht="12.75" customHeight="1" x14ac:dyDescent="0.3">
      <c r="A725" s="53"/>
      <c r="B725" s="53"/>
      <c r="C725" s="53"/>
      <c r="D725" s="53"/>
      <c r="E725" s="53"/>
      <c r="F725" s="53"/>
      <c r="G725" s="53"/>
      <c r="H725" s="53"/>
      <c r="I725" s="53"/>
      <c r="J725" s="53"/>
      <c r="K725" s="53"/>
      <c r="L725" s="53"/>
      <c r="M725" s="53"/>
      <c r="N725" s="53"/>
      <c r="O725" s="53"/>
      <c r="P725" s="53"/>
      <c r="Q725" s="53"/>
      <c r="R725" s="53"/>
      <c r="S725" s="53"/>
      <c r="T725" s="53"/>
      <c r="U725" s="53"/>
      <c r="V725" s="53"/>
      <c r="W725" s="53"/>
      <c r="X725" s="53"/>
      <c r="Y725" s="53"/>
      <c r="Z725" s="53"/>
    </row>
    <row r="726" spans="1:26" ht="12.75" customHeight="1" x14ac:dyDescent="0.3">
      <c r="A726" s="53"/>
      <c r="B726" s="53"/>
      <c r="C726" s="53"/>
      <c r="D726" s="53"/>
      <c r="E726" s="53"/>
      <c r="F726" s="53"/>
      <c r="G726" s="53"/>
      <c r="H726" s="53"/>
      <c r="I726" s="53"/>
      <c r="J726" s="53"/>
      <c r="K726" s="53"/>
      <c r="L726" s="53"/>
      <c r="M726" s="53"/>
      <c r="N726" s="53"/>
      <c r="O726" s="53"/>
      <c r="P726" s="53"/>
      <c r="Q726" s="53"/>
      <c r="R726" s="53"/>
      <c r="S726" s="53"/>
      <c r="T726" s="53"/>
      <c r="U726" s="53"/>
      <c r="V726" s="53"/>
      <c r="W726" s="53"/>
      <c r="X726" s="53"/>
      <c r="Y726" s="53"/>
      <c r="Z726" s="53"/>
    </row>
    <row r="727" spans="1:26" ht="12.75" customHeight="1" x14ac:dyDescent="0.3">
      <c r="A727" s="53"/>
      <c r="B727" s="53"/>
      <c r="C727" s="53"/>
      <c r="D727" s="53"/>
      <c r="E727" s="53"/>
      <c r="F727" s="53"/>
      <c r="G727" s="53"/>
      <c r="H727" s="53"/>
      <c r="I727" s="53"/>
      <c r="J727" s="53"/>
      <c r="K727" s="53"/>
      <c r="L727" s="53"/>
      <c r="M727" s="53"/>
      <c r="N727" s="53"/>
      <c r="O727" s="53"/>
      <c r="P727" s="53"/>
      <c r="Q727" s="53"/>
      <c r="R727" s="53"/>
      <c r="S727" s="53"/>
      <c r="T727" s="53"/>
      <c r="U727" s="53"/>
      <c r="V727" s="53"/>
      <c r="W727" s="53"/>
      <c r="X727" s="53"/>
      <c r="Y727" s="53"/>
      <c r="Z727" s="53"/>
    </row>
    <row r="728" spans="1:26" ht="12.75" customHeight="1" x14ac:dyDescent="0.3">
      <c r="A728" s="53"/>
      <c r="B728" s="53"/>
      <c r="C728" s="53"/>
      <c r="D728" s="53"/>
      <c r="E728" s="53"/>
      <c r="F728" s="53"/>
      <c r="G728" s="53"/>
      <c r="H728" s="53"/>
      <c r="I728" s="53"/>
      <c r="J728" s="53"/>
      <c r="K728" s="53"/>
      <c r="L728" s="53"/>
      <c r="M728" s="53"/>
      <c r="N728" s="53"/>
      <c r="O728" s="53"/>
      <c r="P728" s="53"/>
      <c r="Q728" s="53"/>
      <c r="R728" s="53"/>
      <c r="S728" s="53"/>
      <c r="T728" s="53"/>
      <c r="U728" s="53"/>
      <c r="V728" s="53"/>
      <c r="W728" s="53"/>
      <c r="X728" s="53"/>
      <c r="Y728" s="53"/>
      <c r="Z728" s="53"/>
    </row>
    <row r="729" spans="1:26" ht="12.75" customHeight="1" x14ac:dyDescent="0.3">
      <c r="A729" s="53"/>
      <c r="B729" s="53"/>
      <c r="C729" s="53"/>
      <c r="D729" s="53"/>
      <c r="E729" s="53"/>
      <c r="F729" s="53"/>
      <c r="G729" s="53"/>
      <c r="H729" s="53"/>
      <c r="I729" s="53"/>
      <c r="J729" s="53"/>
      <c r="K729" s="53"/>
      <c r="L729" s="53"/>
      <c r="M729" s="53"/>
      <c r="N729" s="53"/>
      <c r="O729" s="53"/>
      <c r="P729" s="53"/>
      <c r="Q729" s="53"/>
      <c r="R729" s="53"/>
      <c r="S729" s="53"/>
      <c r="T729" s="53"/>
      <c r="U729" s="53"/>
      <c r="V729" s="53"/>
      <c r="W729" s="53"/>
      <c r="X729" s="53"/>
      <c r="Y729" s="53"/>
      <c r="Z729" s="53"/>
    </row>
    <row r="730" spans="1:26" ht="12.75" customHeight="1" x14ac:dyDescent="0.3">
      <c r="A730" s="53"/>
      <c r="B730" s="53"/>
      <c r="C730" s="53"/>
      <c r="D730" s="53"/>
      <c r="E730" s="53"/>
      <c r="F730" s="53"/>
      <c r="G730" s="53"/>
      <c r="H730" s="53"/>
      <c r="I730" s="53"/>
      <c r="J730" s="53"/>
      <c r="K730" s="53"/>
      <c r="L730" s="53"/>
      <c r="M730" s="53"/>
      <c r="N730" s="53"/>
      <c r="O730" s="53"/>
      <c r="P730" s="53"/>
      <c r="Q730" s="53"/>
      <c r="R730" s="53"/>
      <c r="S730" s="53"/>
      <c r="T730" s="53"/>
      <c r="U730" s="53"/>
      <c r="V730" s="53"/>
      <c r="W730" s="53"/>
      <c r="X730" s="53"/>
      <c r="Y730" s="53"/>
      <c r="Z730" s="53"/>
    </row>
    <row r="731" spans="1:26" ht="12.75" customHeight="1" x14ac:dyDescent="0.3">
      <c r="A731" s="53"/>
      <c r="B731" s="53"/>
      <c r="C731" s="53"/>
      <c r="D731" s="53"/>
      <c r="E731" s="53"/>
      <c r="F731" s="53"/>
      <c r="G731" s="53"/>
      <c r="H731" s="53"/>
      <c r="I731" s="53"/>
      <c r="J731" s="53"/>
      <c r="K731" s="53"/>
      <c r="L731" s="53"/>
      <c r="M731" s="53"/>
      <c r="N731" s="53"/>
      <c r="O731" s="53"/>
      <c r="P731" s="53"/>
      <c r="Q731" s="53"/>
      <c r="R731" s="53"/>
      <c r="S731" s="53"/>
      <c r="T731" s="53"/>
      <c r="U731" s="53"/>
      <c r="V731" s="53"/>
      <c r="W731" s="53"/>
      <c r="X731" s="53"/>
      <c r="Y731" s="53"/>
      <c r="Z731" s="53"/>
    </row>
    <row r="732" spans="1:26" ht="12.75" customHeight="1" x14ac:dyDescent="0.3">
      <c r="A732" s="53"/>
      <c r="B732" s="53"/>
      <c r="C732" s="53"/>
      <c r="D732" s="53"/>
      <c r="E732" s="53"/>
      <c r="F732" s="53"/>
      <c r="G732" s="53"/>
      <c r="H732" s="53"/>
      <c r="I732" s="53"/>
      <c r="J732" s="53"/>
      <c r="K732" s="53"/>
      <c r="L732" s="53"/>
      <c r="M732" s="53"/>
      <c r="N732" s="53"/>
      <c r="O732" s="53"/>
      <c r="P732" s="53"/>
      <c r="Q732" s="53"/>
      <c r="R732" s="53"/>
      <c r="S732" s="53"/>
      <c r="T732" s="53"/>
      <c r="U732" s="53"/>
      <c r="V732" s="53"/>
      <c r="W732" s="53"/>
      <c r="X732" s="53"/>
      <c r="Y732" s="53"/>
      <c r="Z732" s="53"/>
    </row>
    <row r="733" spans="1:26" ht="12.75" customHeight="1" x14ac:dyDescent="0.3">
      <c r="A733" s="53"/>
      <c r="B733" s="53"/>
      <c r="C733" s="53"/>
      <c r="D733" s="53"/>
      <c r="E733" s="53"/>
      <c r="F733" s="53"/>
      <c r="G733" s="53"/>
      <c r="H733" s="53"/>
      <c r="I733" s="53"/>
      <c r="J733" s="53"/>
      <c r="K733" s="53"/>
      <c r="L733" s="53"/>
      <c r="M733" s="53"/>
      <c r="N733" s="53"/>
      <c r="O733" s="53"/>
      <c r="P733" s="53"/>
      <c r="Q733" s="53"/>
      <c r="R733" s="53"/>
      <c r="S733" s="53"/>
      <c r="T733" s="53"/>
      <c r="U733" s="53"/>
      <c r="V733" s="53"/>
      <c r="W733" s="53"/>
      <c r="X733" s="53"/>
      <c r="Y733" s="53"/>
      <c r="Z733" s="53"/>
    </row>
    <row r="734" spans="1:26" ht="12.75" customHeight="1" x14ac:dyDescent="0.3">
      <c r="A734" s="53"/>
      <c r="B734" s="53"/>
      <c r="C734" s="53"/>
      <c r="D734" s="53"/>
      <c r="E734" s="53"/>
      <c r="F734" s="53"/>
      <c r="G734" s="53"/>
      <c r="H734" s="53"/>
      <c r="I734" s="53"/>
      <c r="J734" s="53"/>
      <c r="K734" s="53"/>
      <c r="L734" s="53"/>
      <c r="M734" s="53"/>
      <c r="N734" s="53"/>
      <c r="O734" s="53"/>
      <c r="P734" s="53"/>
      <c r="Q734" s="53"/>
      <c r="R734" s="53"/>
      <c r="S734" s="53"/>
      <c r="T734" s="53"/>
      <c r="U734" s="53"/>
      <c r="V734" s="53"/>
      <c r="W734" s="53"/>
      <c r="X734" s="53"/>
      <c r="Y734" s="53"/>
      <c r="Z734" s="53"/>
    </row>
    <row r="735" spans="1:26" ht="12.75" customHeight="1" x14ac:dyDescent="0.3">
      <c r="A735" s="53"/>
      <c r="B735" s="53"/>
      <c r="C735" s="53"/>
      <c r="D735" s="53"/>
      <c r="E735" s="53"/>
      <c r="F735" s="53"/>
      <c r="G735" s="53"/>
      <c r="H735" s="53"/>
      <c r="I735" s="53"/>
      <c r="J735" s="53"/>
      <c r="K735" s="53"/>
      <c r="L735" s="53"/>
      <c r="M735" s="53"/>
      <c r="N735" s="53"/>
      <c r="O735" s="53"/>
      <c r="P735" s="53"/>
      <c r="Q735" s="53"/>
      <c r="R735" s="53"/>
      <c r="S735" s="53"/>
      <c r="T735" s="53"/>
      <c r="U735" s="53"/>
      <c r="V735" s="53"/>
      <c r="W735" s="53"/>
      <c r="X735" s="53"/>
      <c r="Y735" s="53"/>
      <c r="Z735" s="53"/>
    </row>
    <row r="736" spans="1:26" ht="12.75" customHeight="1" x14ac:dyDescent="0.3">
      <c r="A736" s="53"/>
      <c r="B736" s="53"/>
      <c r="C736" s="53"/>
      <c r="D736" s="53"/>
      <c r="E736" s="53"/>
      <c r="F736" s="53"/>
      <c r="G736" s="53"/>
      <c r="H736" s="53"/>
      <c r="I736" s="53"/>
      <c r="J736" s="53"/>
      <c r="K736" s="53"/>
      <c r="L736" s="53"/>
      <c r="M736" s="53"/>
      <c r="N736" s="53"/>
      <c r="O736" s="53"/>
      <c r="P736" s="53"/>
      <c r="Q736" s="53"/>
      <c r="R736" s="53"/>
      <c r="S736" s="53"/>
      <c r="T736" s="53"/>
      <c r="U736" s="53"/>
      <c r="V736" s="53"/>
      <c r="W736" s="53"/>
      <c r="X736" s="53"/>
      <c r="Y736" s="53"/>
      <c r="Z736" s="53"/>
    </row>
    <row r="737" spans="1:26" ht="12.75" customHeight="1" x14ac:dyDescent="0.3">
      <c r="A737" s="53"/>
      <c r="B737" s="53"/>
      <c r="C737" s="53"/>
      <c r="D737" s="53"/>
      <c r="E737" s="53"/>
      <c r="F737" s="53"/>
      <c r="G737" s="53"/>
      <c r="H737" s="53"/>
      <c r="I737" s="53"/>
      <c r="J737" s="53"/>
      <c r="K737" s="53"/>
      <c r="L737" s="53"/>
      <c r="M737" s="53"/>
      <c r="N737" s="53"/>
      <c r="O737" s="53"/>
      <c r="P737" s="53"/>
      <c r="Q737" s="53"/>
      <c r="R737" s="53"/>
      <c r="S737" s="53"/>
      <c r="T737" s="53"/>
      <c r="U737" s="53"/>
      <c r="V737" s="53"/>
      <c r="W737" s="53"/>
      <c r="X737" s="53"/>
      <c r="Y737" s="53"/>
      <c r="Z737" s="53"/>
    </row>
    <row r="738" spans="1:26" ht="12.75" customHeight="1" x14ac:dyDescent="0.3">
      <c r="A738" s="53"/>
      <c r="B738" s="53"/>
      <c r="C738" s="53"/>
      <c r="D738" s="53"/>
      <c r="E738" s="53"/>
      <c r="F738" s="53"/>
      <c r="G738" s="53"/>
      <c r="H738" s="53"/>
      <c r="I738" s="53"/>
      <c r="J738" s="53"/>
      <c r="K738" s="53"/>
      <c r="L738" s="53"/>
      <c r="M738" s="53"/>
      <c r="N738" s="53"/>
      <c r="O738" s="53"/>
      <c r="P738" s="53"/>
      <c r="Q738" s="53"/>
      <c r="R738" s="53"/>
      <c r="S738" s="53"/>
      <c r="T738" s="53"/>
      <c r="U738" s="53"/>
      <c r="V738" s="53"/>
      <c r="W738" s="53"/>
      <c r="X738" s="53"/>
      <c r="Y738" s="53"/>
      <c r="Z738" s="53"/>
    </row>
    <row r="739" spans="1:26" ht="12.75" customHeight="1" x14ac:dyDescent="0.3">
      <c r="A739" s="53"/>
      <c r="B739" s="53"/>
      <c r="C739" s="53"/>
      <c r="D739" s="53"/>
      <c r="E739" s="53"/>
      <c r="F739" s="53"/>
      <c r="G739" s="53"/>
      <c r="H739" s="53"/>
      <c r="I739" s="53"/>
      <c r="J739" s="53"/>
      <c r="K739" s="53"/>
      <c r="L739" s="53"/>
      <c r="M739" s="53"/>
      <c r="N739" s="53"/>
      <c r="O739" s="53"/>
      <c r="P739" s="53"/>
      <c r="Q739" s="53"/>
      <c r="R739" s="53"/>
      <c r="S739" s="53"/>
      <c r="T739" s="53"/>
      <c r="U739" s="53"/>
      <c r="V739" s="53"/>
      <c r="W739" s="53"/>
      <c r="X739" s="53"/>
      <c r="Y739" s="53"/>
      <c r="Z739" s="53"/>
    </row>
    <row r="740" spans="1:26" ht="12.75" customHeight="1" x14ac:dyDescent="0.3">
      <c r="A740" s="53"/>
      <c r="B740" s="53"/>
      <c r="C740" s="53"/>
      <c r="D740" s="53"/>
      <c r="E740" s="53"/>
      <c r="F740" s="53"/>
      <c r="G740" s="53"/>
      <c r="H740" s="53"/>
      <c r="I740" s="53"/>
      <c r="J740" s="53"/>
      <c r="K740" s="53"/>
      <c r="L740" s="53"/>
      <c r="M740" s="53"/>
      <c r="N740" s="53"/>
      <c r="O740" s="53"/>
      <c r="P740" s="53"/>
      <c r="Q740" s="53"/>
      <c r="R740" s="53"/>
      <c r="S740" s="53"/>
      <c r="T740" s="53"/>
      <c r="U740" s="53"/>
      <c r="V740" s="53"/>
      <c r="W740" s="53"/>
      <c r="X740" s="53"/>
      <c r="Y740" s="53"/>
      <c r="Z740" s="53"/>
    </row>
    <row r="741" spans="1:26" ht="12.75" customHeight="1" x14ac:dyDescent="0.3">
      <c r="A741" s="53"/>
      <c r="B741" s="53"/>
      <c r="C741" s="53"/>
      <c r="D741" s="53"/>
      <c r="E741" s="53"/>
      <c r="F741" s="53"/>
      <c r="G741" s="53"/>
      <c r="H741" s="53"/>
      <c r="I741" s="53"/>
      <c r="J741" s="53"/>
      <c r="K741" s="53"/>
      <c r="L741" s="53"/>
      <c r="M741" s="53"/>
      <c r="N741" s="53"/>
      <c r="O741" s="53"/>
      <c r="P741" s="53"/>
      <c r="Q741" s="53"/>
      <c r="R741" s="53"/>
      <c r="S741" s="53"/>
      <c r="T741" s="53"/>
      <c r="U741" s="53"/>
      <c r="V741" s="53"/>
      <c r="W741" s="53"/>
      <c r="X741" s="53"/>
      <c r="Y741" s="53"/>
      <c r="Z741" s="53"/>
    </row>
    <row r="742" spans="1:26" ht="12.75" customHeight="1" x14ac:dyDescent="0.3">
      <c r="A742" s="53"/>
      <c r="B742" s="53"/>
      <c r="C742" s="53"/>
      <c r="D742" s="53"/>
      <c r="E742" s="53"/>
      <c r="F742" s="53"/>
      <c r="G742" s="53"/>
      <c r="H742" s="53"/>
      <c r="I742" s="53"/>
      <c r="J742" s="53"/>
      <c r="K742" s="53"/>
      <c r="L742" s="53"/>
      <c r="M742" s="53"/>
      <c r="N742" s="53"/>
      <c r="O742" s="53"/>
      <c r="P742" s="53"/>
      <c r="Q742" s="53"/>
      <c r="R742" s="53"/>
      <c r="S742" s="53"/>
      <c r="T742" s="53"/>
      <c r="U742" s="53"/>
      <c r="V742" s="53"/>
      <c r="W742" s="53"/>
      <c r="X742" s="53"/>
      <c r="Y742" s="53"/>
      <c r="Z742" s="53"/>
    </row>
    <row r="743" spans="1:26" ht="12.75" customHeight="1" x14ac:dyDescent="0.3">
      <c r="A743" s="53"/>
      <c r="B743" s="53"/>
      <c r="C743" s="53"/>
      <c r="D743" s="53"/>
      <c r="E743" s="53"/>
      <c r="F743" s="53"/>
      <c r="G743" s="53"/>
      <c r="H743" s="53"/>
      <c r="I743" s="53"/>
      <c r="J743" s="53"/>
      <c r="K743" s="53"/>
      <c r="L743" s="53"/>
      <c r="M743" s="53"/>
      <c r="N743" s="53"/>
      <c r="O743" s="53"/>
      <c r="P743" s="53"/>
      <c r="Q743" s="53"/>
      <c r="R743" s="53"/>
      <c r="S743" s="53"/>
      <c r="T743" s="53"/>
      <c r="U743" s="53"/>
      <c r="V743" s="53"/>
      <c r="W743" s="53"/>
      <c r="X743" s="53"/>
      <c r="Y743" s="53"/>
      <c r="Z743" s="53"/>
    </row>
    <row r="744" spans="1:26" ht="12.75" customHeight="1" x14ac:dyDescent="0.3">
      <c r="A744" s="53"/>
      <c r="B744" s="53"/>
      <c r="C744" s="53"/>
      <c r="D744" s="53"/>
      <c r="E744" s="53"/>
      <c r="F744" s="53"/>
      <c r="G744" s="53"/>
      <c r="H744" s="53"/>
      <c r="I744" s="53"/>
      <c r="J744" s="53"/>
      <c r="K744" s="53"/>
      <c r="L744" s="53"/>
      <c r="M744" s="53"/>
      <c r="N744" s="53"/>
      <c r="O744" s="53"/>
      <c r="P744" s="53"/>
      <c r="Q744" s="53"/>
      <c r="R744" s="53"/>
      <c r="S744" s="53"/>
      <c r="T744" s="53"/>
      <c r="U744" s="53"/>
      <c r="V744" s="53"/>
      <c r="W744" s="53"/>
      <c r="X744" s="53"/>
      <c r="Y744" s="53"/>
      <c r="Z744" s="53"/>
    </row>
    <row r="745" spans="1:26" ht="12.75" customHeight="1" x14ac:dyDescent="0.3">
      <c r="A745" s="53"/>
      <c r="B745" s="53"/>
      <c r="C745" s="53"/>
      <c r="D745" s="53"/>
      <c r="E745" s="53"/>
      <c r="F745" s="53"/>
      <c r="G745" s="53"/>
      <c r="H745" s="53"/>
      <c r="I745" s="53"/>
      <c r="J745" s="53"/>
      <c r="K745" s="53"/>
      <c r="L745" s="53"/>
      <c r="M745" s="53"/>
      <c r="N745" s="53"/>
      <c r="O745" s="53"/>
      <c r="P745" s="53"/>
      <c r="Q745" s="53"/>
      <c r="R745" s="53"/>
      <c r="S745" s="53"/>
      <c r="T745" s="53"/>
      <c r="U745" s="53"/>
      <c r="V745" s="53"/>
      <c r="W745" s="53"/>
      <c r="X745" s="53"/>
      <c r="Y745" s="53"/>
      <c r="Z745" s="53"/>
    </row>
    <row r="746" spans="1:26" ht="12.75" customHeight="1" x14ac:dyDescent="0.3">
      <c r="A746" s="53"/>
      <c r="B746" s="53"/>
      <c r="C746" s="53"/>
      <c r="D746" s="53"/>
      <c r="E746" s="53"/>
      <c r="F746" s="53"/>
      <c r="G746" s="53"/>
      <c r="H746" s="53"/>
      <c r="I746" s="53"/>
      <c r="J746" s="53"/>
      <c r="K746" s="53"/>
      <c r="L746" s="53"/>
      <c r="M746" s="53"/>
      <c r="N746" s="53"/>
      <c r="O746" s="53"/>
      <c r="P746" s="53"/>
      <c r="Q746" s="53"/>
      <c r="R746" s="53"/>
      <c r="S746" s="53"/>
      <c r="T746" s="53"/>
      <c r="U746" s="53"/>
      <c r="V746" s="53"/>
      <c r="W746" s="53"/>
      <c r="X746" s="53"/>
      <c r="Y746" s="53"/>
      <c r="Z746" s="53"/>
    </row>
    <row r="747" spans="1:26" ht="12.75" customHeight="1" x14ac:dyDescent="0.3">
      <c r="A747" s="53"/>
      <c r="B747" s="53"/>
      <c r="C747" s="53"/>
      <c r="D747" s="53"/>
      <c r="E747" s="53"/>
      <c r="F747" s="53"/>
      <c r="G747" s="53"/>
      <c r="H747" s="53"/>
      <c r="I747" s="53"/>
      <c r="J747" s="53"/>
      <c r="K747" s="53"/>
      <c r="L747" s="53"/>
      <c r="M747" s="53"/>
      <c r="N747" s="53"/>
      <c r="O747" s="53"/>
      <c r="P747" s="53"/>
      <c r="Q747" s="53"/>
      <c r="R747" s="53"/>
      <c r="S747" s="53"/>
      <c r="T747" s="53"/>
      <c r="U747" s="53"/>
      <c r="V747" s="53"/>
      <c r="W747" s="53"/>
      <c r="X747" s="53"/>
      <c r="Y747" s="53"/>
      <c r="Z747" s="53"/>
    </row>
    <row r="748" spans="1:26" ht="12.75" customHeight="1" x14ac:dyDescent="0.3">
      <c r="A748" s="53"/>
      <c r="B748" s="53"/>
      <c r="C748" s="53"/>
      <c r="D748" s="53"/>
      <c r="E748" s="53"/>
      <c r="F748" s="53"/>
      <c r="G748" s="53"/>
      <c r="H748" s="53"/>
      <c r="I748" s="53"/>
      <c r="J748" s="53"/>
      <c r="K748" s="53"/>
      <c r="L748" s="53"/>
      <c r="M748" s="53"/>
      <c r="N748" s="53"/>
      <c r="O748" s="53"/>
      <c r="P748" s="53"/>
      <c r="Q748" s="53"/>
      <c r="R748" s="53"/>
      <c r="S748" s="53"/>
      <c r="T748" s="53"/>
      <c r="U748" s="53"/>
      <c r="V748" s="53"/>
      <c r="W748" s="53"/>
      <c r="X748" s="53"/>
      <c r="Y748" s="53"/>
      <c r="Z748" s="53"/>
    </row>
    <row r="749" spans="1:26" ht="12.75" customHeight="1" x14ac:dyDescent="0.3">
      <c r="A749" s="53"/>
      <c r="B749" s="53"/>
      <c r="C749" s="53"/>
      <c r="D749" s="53"/>
      <c r="E749" s="53"/>
      <c r="F749" s="53"/>
      <c r="G749" s="53"/>
      <c r="H749" s="53"/>
      <c r="I749" s="53"/>
      <c r="J749" s="53"/>
      <c r="K749" s="53"/>
      <c r="L749" s="53"/>
      <c r="M749" s="53"/>
      <c r="N749" s="53"/>
      <c r="O749" s="53"/>
      <c r="P749" s="53"/>
      <c r="Q749" s="53"/>
      <c r="R749" s="53"/>
      <c r="S749" s="53"/>
      <c r="T749" s="53"/>
      <c r="U749" s="53"/>
      <c r="V749" s="53"/>
      <c r="W749" s="53"/>
      <c r="X749" s="53"/>
      <c r="Y749" s="53"/>
      <c r="Z749" s="53"/>
    </row>
    <row r="750" spans="1:26" ht="12.75" customHeight="1" x14ac:dyDescent="0.3">
      <c r="A750" s="53"/>
      <c r="B750" s="53"/>
      <c r="C750" s="53"/>
      <c r="D750" s="53"/>
      <c r="E750" s="53"/>
      <c r="F750" s="53"/>
      <c r="G750" s="53"/>
      <c r="H750" s="53"/>
      <c r="I750" s="53"/>
      <c r="J750" s="53"/>
      <c r="K750" s="53"/>
      <c r="L750" s="53"/>
      <c r="M750" s="53"/>
      <c r="N750" s="53"/>
      <c r="O750" s="53"/>
      <c r="P750" s="53"/>
      <c r="Q750" s="53"/>
      <c r="R750" s="53"/>
      <c r="S750" s="53"/>
      <c r="T750" s="53"/>
      <c r="U750" s="53"/>
      <c r="V750" s="53"/>
      <c r="W750" s="53"/>
      <c r="X750" s="53"/>
      <c r="Y750" s="53"/>
      <c r="Z750" s="53"/>
    </row>
    <row r="751" spans="1:26" ht="12.75" customHeight="1" x14ac:dyDescent="0.3">
      <c r="A751" s="53"/>
      <c r="B751" s="53"/>
      <c r="C751" s="53"/>
      <c r="D751" s="53"/>
      <c r="E751" s="53"/>
      <c r="F751" s="53"/>
      <c r="G751" s="53"/>
      <c r="H751" s="53"/>
      <c r="I751" s="53"/>
      <c r="J751" s="53"/>
      <c r="K751" s="53"/>
      <c r="L751" s="53"/>
      <c r="M751" s="53"/>
      <c r="N751" s="53"/>
      <c r="O751" s="53"/>
      <c r="P751" s="53"/>
      <c r="Q751" s="53"/>
      <c r="R751" s="53"/>
      <c r="S751" s="53"/>
      <c r="T751" s="53"/>
      <c r="U751" s="53"/>
      <c r="V751" s="53"/>
      <c r="W751" s="53"/>
      <c r="X751" s="53"/>
      <c r="Y751" s="53"/>
      <c r="Z751" s="53"/>
    </row>
    <row r="752" spans="1:26" ht="12.75" customHeight="1" x14ac:dyDescent="0.3">
      <c r="A752" s="53"/>
      <c r="B752" s="53"/>
      <c r="C752" s="53"/>
      <c r="D752" s="53"/>
      <c r="E752" s="53"/>
      <c r="F752" s="53"/>
      <c r="G752" s="53"/>
      <c r="H752" s="53"/>
      <c r="I752" s="53"/>
      <c r="J752" s="53"/>
      <c r="K752" s="53"/>
      <c r="L752" s="53"/>
      <c r="M752" s="53"/>
      <c r="N752" s="53"/>
      <c r="O752" s="53"/>
      <c r="P752" s="53"/>
      <c r="Q752" s="53"/>
      <c r="R752" s="53"/>
      <c r="S752" s="53"/>
      <c r="T752" s="53"/>
      <c r="U752" s="53"/>
      <c r="V752" s="53"/>
      <c r="W752" s="53"/>
      <c r="X752" s="53"/>
      <c r="Y752" s="53"/>
      <c r="Z752" s="53"/>
    </row>
    <row r="753" spans="1:26" ht="12.75" customHeight="1" x14ac:dyDescent="0.3">
      <c r="A753" s="53"/>
      <c r="B753" s="53"/>
      <c r="C753" s="53"/>
      <c r="D753" s="53"/>
      <c r="E753" s="53"/>
      <c r="F753" s="53"/>
      <c r="G753" s="53"/>
      <c r="H753" s="53"/>
      <c r="I753" s="53"/>
      <c r="J753" s="53"/>
      <c r="K753" s="53"/>
      <c r="L753" s="53"/>
      <c r="M753" s="53"/>
      <c r="N753" s="53"/>
      <c r="O753" s="53"/>
      <c r="P753" s="53"/>
      <c r="Q753" s="53"/>
      <c r="R753" s="53"/>
      <c r="S753" s="53"/>
      <c r="T753" s="53"/>
      <c r="U753" s="53"/>
      <c r="V753" s="53"/>
      <c r="W753" s="53"/>
      <c r="X753" s="53"/>
      <c r="Y753" s="53"/>
      <c r="Z753" s="53"/>
    </row>
    <row r="754" spans="1:26" ht="12.75" customHeight="1" x14ac:dyDescent="0.3">
      <c r="A754" s="53"/>
      <c r="B754" s="53"/>
      <c r="C754" s="53"/>
      <c r="D754" s="53"/>
      <c r="E754" s="53"/>
      <c r="F754" s="53"/>
      <c r="G754" s="53"/>
      <c r="H754" s="53"/>
      <c r="I754" s="53"/>
      <c r="J754" s="53"/>
      <c r="K754" s="53"/>
      <c r="L754" s="53"/>
      <c r="M754" s="53"/>
      <c r="N754" s="53"/>
      <c r="O754" s="53"/>
      <c r="P754" s="53"/>
      <c r="Q754" s="53"/>
      <c r="R754" s="53"/>
      <c r="S754" s="53"/>
      <c r="T754" s="53"/>
      <c r="U754" s="53"/>
      <c r="V754" s="53"/>
      <c r="W754" s="53"/>
      <c r="X754" s="53"/>
      <c r="Y754" s="53"/>
      <c r="Z754" s="53"/>
    </row>
    <row r="755" spans="1:26" ht="12.75" customHeight="1" x14ac:dyDescent="0.3">
      <c r="A755" s="53"/>
      <c r="B755" s="53"/>
      <c r="C755" s="53"/>
      <c r="D755" s="53"/>
      <c r="E755" s="53"/>
      <c r="F755" s="53"/>
      <c r="G755" s="53"/>
      <c r="H755" s="53"/>
      <c r="I755" s="53"/>
      <c r="J755" s="53"/>
      <c r="K755" s="53"/>
      <c r="L755" s="53"/>
      <c r="M755" s="53"/>
      <c r="N755" s="53"/>
      <c r="O755" s="53"/>
      <c r="P755" s="53"/>
      <c r="Q755" s="53"/>
      <c r="R755" s="53"/>
      <c r="S755" s="53"/>
      <c r="T755" s="53"/>
      <c r="U755" s="53"/>
      <c r="V755" s="53"/>
      <c r="W755" s="53"/>
      <c r="X755" s="53"/>
      <c r="Y755" s="53"/>
      <c r="Z755" s="53"/>
    </row>
    <row r="756" spans="1:26" ht="12.75" customHeight="1" x14ac:dyDescent="0.3">
      <c r="A756" s="53"/>
      <c r="B756" s="53"/>
      <c r="C756" s="53"/>
      <c r="D756" s="53"/>
      <c r="E756" s="53"/>
      <c r="F756" s="53"/>
      <c r="G756" s="53"/>
      <c r="H756" s="53"/>
      <c r="I756" s="53"/>
      <c r="J756" s="53"/>
      <c r="K756" s="53"/>
      <c r="L756" s="53"/>
      <c r="M756" s="53"/>
      <c r="N756" s="53"/>
      <c r="O756" s="53"/>
      <c r="P756" s="53"/>
      <c r="Q756" s="53"/>
      <c r="R756" s="53"/>
      <c r="S756" s="53"/>
      <c r="T756" s="53"/>
      <c r="U756" s="53"/>
      <c r="V756" s="53"/>
      <c r="W756" s="53"/>
      <c r="X756" s="53"/>
      <c r="Y756" s="53"/>
      <c r="Z756" s="53"/>
    </row>
    <row r="757" spans="1:26" ht="12.75" customHeight="1" x14ac:dyDescent="0.3">
      <c r="A757" s="53"/>
      <c r="B757" s="53"/>
      <c r="C757" s="53"/>
      <c r="D757" s="53"/>
      <c r="E757" s="53"/>
      <c r="F757" s="53"/>
      <c r="G757" s="53"/>
      <c r="H757" s="53"/>
      <c r="I757" s="53"/>
      <c r="J757" s="53"/>
      <c r="K757" s="53"/>
      <c r="L757" s="53"/>
      <c r="M757" s="53"/>
      <c r="N757" s="53"/>
      <c r="O757" s="53"/>
      <c r="P757" s="53"/>
      <c r="Q757" s="53"/>
      <c r="R757" s="53"/>
      <c r="S757" s="53"/>
      <c r="T757" s="53"/>
      <c r="U757" s="53"/>
      <c r="V757" s="53"/>
      <c r="W757" s="53"/>
      <c r="X757" s="53"/>
      <c r="Y757" s="53"/>
      <c r="Z757" s="53"/>
    </row>
    <row r="758" spans="1:26" ht="12.75" customHeight="1" x14ac:dyDescent="0.3">
      <c r="A758" s="53"/>
      <c r="B758" s="53"/>
      <c r="C758" s="53"/>
      <c r="D758" s="53"/>
      <c r="E758" s="53"/>
      <c r="F758" s="53"/>
      <c r="G758" s="53"/>
      <c r="H758" s="53"/>
      <c r="I758" s="53"/>
      <c r="J758" s="53"/>
      <c r="K758" s="53"/>
      <c r="L758" s="53"/>
      <c r="M758" s="53"/>
      <c r="N758" s="53"/>
      <c r="O758" s="53"/>
      <c r="P758" s="53"/>
      <c r="Q758" s="53"/>
      <c r="R758" s="53"/>
      <c r="S758" s="53"/>
      <c r="T758" s="53"/>
      <c r="U758" s="53"/>
      <c r="V758" s="53"/>
      <c r="W758" s="53"/>
      <c r="X758" s="53"/>
      <c r="Y758" s="53"/>
      <c r="Z758" s="53"/>
    </row>
    <row r="759" spans="1:26" ht="12.75" customHeight="1" x14ac:dyDescent="0.3">
      <c r="A759" s="53"/>
      <c r="B759" s="53"/>
      <c r="C759" s="53"/>
      <c r="D759" s="53"/>
      <c r="E759" s="53"/>
      <c r="F759" s="53"/>
      <c r="G759" s="53"/>
      <c r="H759" s="53"/>
      <c r="I759" s="53"/>
      <c r="J759" s="53"/>
      <c r="K759" s="53"/>
      <c r="L759" s="53"/>
      <c r="M759" s="53"/>
      <c r="N759" s="53"/>
      <c r="O759" s="53"/>
      <c r="P759" s="53"/>
      <c r="Q759" s="53"/>
      <c r="R759" s="53"/>
      <c r="S759" s="53"/>
      <c r="T759" s="53"/>
      <c r="U759" s="53"/>
      <c r="V759" s="53"/>
      <c r="W759" s="53"/>
      <c r="X759" s="53"/>
      <c r="Y759" s="53"/>
      <c r="Z759" s="53"/>
    </row>
    <row r="760" spans="1:26" ht="12.75" customHeight="1" x14ac:dyDescent="0.3">
      <c r="A760" s="53"/>
      <c r="B760" s="53"/>
      <c r="C760" s="53"/>
      <c r="D760" s="53"/>
      <c r="E760" s="53"/>
      <c r="F760" s="53"/>
      <c r="G760" s="53"/>
      <c r="H760" s="53"/>
      <c r="I760" s="53"/>
      <c r="J760" s="53"/>
      <c r="K760" s="53"/>
      <c r="L760" s="53"/>
      <c r="M760" s="53"/>
      <c r="N760" s="53"/>
      <c r="O760" s="53"/>
      <c r="P760" s="53"/>
      <c r="Q760" s="53"/>
      <c r="R760" s="53"/>
      <c r="S760" s="53"/>
      <c r="T760" s="53"/>
      <c r="U760" s="53"/>
      <c r="V760" s="53"/>
      <c r="W760" s="53"/>
      <c r="X760" s="53"/>
      <c r="Y760" s="53"/>
      <c r="Z760" s="53"/>
    </row>
    <row r="761" spans="1:26" ht="12.75" customHeight="1" x14ac:dyDescent="0.3">
      <c r="A761" s="53"/>
      <c r="B761" s="53"/>
      <c r="C761" s="53"/>
      <c r="D761" s="53"/>
      <c r="E761" s="53"/>
      <c r="F761" s="53"/>
      <c r="G761" s="53"/>
      <c r="H761" s="53"/>
      <c r="I761" s="53"/>
      <c r="J761" s="53"/>
      <c r="K761" s="53"/>
      <c r="L761" s="53"/>
      <c r="M761" s="53"/>
      <c r="N761" s="53"/>
      <c r="O761" s="53"/>
      <c r="P761" s="53"/>
      <c r="Q761" s="53"/>
      <c r="R761" s="53"/>
      <c r="S761" s="53"/>
      <c r="T761" s="53"/>
      <c r="U761" s="53"/>
      <c r="V761" s="53"/>
      <c r="W761" s="53"/>
      <c r="X761" s="53"/>
      <c r="Y761" s="53"/>
      <c r="Z761" s="53"/>
    </row>
    <row r="762" spans="1:26" ht="12.75" customHeight="1" x14ac:dyDescent="0.3">
      <c r="A762" s="53"/>
      <c r="B762" s="53"/>
      <c r="C762" s="53"/>
      <c r="D762" s="53"/>
      <c r="E762" s="53"/>
      <c r="F762" s="53"/>
      <c r="G762" s="53"/>
      <c r="H762" s="53"/>
      <c r="I762" s="53"/>
      <c r="J762" s="53"/>
      <c r="K762" s="53"/>
      <c r="L762" s="53"/>
      <c r="M762" s="53"/>
      <c r="N762" s="53"/>
      <c r="O762" s="53"/>
      <c r="P762" s="53"/>
      <c r="Q762" s="53"/>
      <c r="R762" s="53"/>
      <c r="S762" s="53"/>
      <c r="T762" s="53"/>
      <c r="U762" s="53"/>
      <c r="V762" s="53"/>
      <c r="W762" s="53"/>
      <c r="X762" s="53"/>
      <c r="Y762" s="53"/>
      <c r="Z762" s="53"/>
    </row>
    <row r="763" spans="1:26" ht="12.75" customHeight="1" x14ac:dyDescent="0.3">
      <c r="A763" s="53"/>
      <c r="B763" s="53"/>
      <c r="C763" s="53"/>
      <c r="D763" s="53"/>
      <c r="E763" s="53"/>
      <c r="F763" s="53"/>
      <c r="G763" s="53"/>
      <c r="H763" s="53"/>
      <c r="I763" s="53"/>
      <c r="J763" s="53"/>
      <c r="K763" s="53"/>
      <c r="L763" s="53"/>
      <c r="M763" s="53"/>
      <c r="N763" s="53"/>
      <c r="O763" s="53"/>
      <c r="P763" s="53"/>
      <c r="Q763" s="53"/>
      <c r="R763" s="53"/>
      <c r="S763" s="53"/>
      <c r="T763" s="53"/>
      <c r="U763" s="53"/>
      <c r="V763" s="53"/>
      <c r="W763" s="53"/>
      <c r="X763" s="53"/>
      <c r="Y763" s="53"/>
      <c r="Z763" s="53"/>
    </row>
    <row r="764" spans="1:26" ht="12.75" customHeight="1" x14ac:dyDescent="0.3">
      <c r="A764" s="53"/>
      <c r="B764" s="53"/>
      <c r="C764" s="53"/>
      <c r="D764" s="53"/>
      <c r="E764" s="53"/>
      <c r="F764" s="53"/>
      <c r="G764" s="53"/>
      <c r="H764" s="53"/>
      <c r="I764" s="53"/>
      <c r="J764" s="53"/>
      <c r="K764" s="53"/>
      <c r="L764" s="53"/>
      <c r="M764" s="53"/>
      <c r="N764" s="53"/>
      <c r="O764" s="53"/>
      <c r="P764" s="53"/>
      <c r="Q764" s="53"/>
      <c r="R764" s="53"/>
      <c r="S764" s="53"/>
      <c r="T764" s="53"/>
      <c r="U764" s="53"/>
      <c r="V764" s="53"/>
      <c r="W764" s="53"/>
      <c r="X764" s="53"/>
      <c r="Y764" s="53"/>
      <c r="Z764" s="53"/>
    </row>
    <row r="765" spans="1:26" ht="12.75" customHeight="1" x14ac:dyDescent="0.3">
      <c r="A765" s="53"/>
      <c r="B765" s="53"/>
      <c r="C765" s="53"/>
      <c r="D765" s="53"/>
      <c r="E765" s="53"/>
      <c r="F765" s="53"/>
      <c r="G765" s="53"/>
      <c r="H765" s="53"/>
      <c r="I765" s="53"/>
      <c r="J765" s="53"/>
      <c r="K765" s="53"/>
      <c r="L765" s="53"/>
      <c r="M765" s="53"/>
      <c r="N765" s="53"/>
      <c r="O765" s="53"/>
      <c r="P765" s="53"/>
      <c r="Q765" s="53"/>
      <c r="R765" s="53"/>
      <c r="S765" s="53"/>
      <c r="T765" s="53"/>
      <c r="U765" s="53"/>
      <c r="V765" s="53"/>
      <c r="W765" s="53"/>
      <c r="X765" s="53"/>
      <c r="Y765" s="53"/>
      <c r="Z765" s="53"/>
    </row>
    <row r="766" spans="1:26" ht="12.75" customHeight="1" x14ac:dyDescent="0.3">
      <c r="A766" s="53"/>
      <c r="B766" s="53"/>
      <c r="C766" s="53"/>
      <c r="D766" s="53"/>
      <c r="E766" s="53"/>
      <c r="F766" s="53"/>
      <c r="G766" s="53"/>
      <c r="H766" s="53"/>
      <c r="I766" s="53"/>
      <c r="J766" s="53"/>
      <c r="K766" s="53"/>
      <c r="L766" s="53"/>
      <c r="M766" s="53"/>
      <c r="N766" s="53"/>
      <c r="O766" s="53"/>
      <c r="P766" s="53"/>
      <c r="Q766" s="53"/>
      <c r="R766" s="53"/>
      <c r="S766" s="53"/>
      <c r="T766" s="53"/>
      <c r="U766" s="53"/>
      <c r="V766" s="53"/>
      <c r="W766" s="53"/>
      <c r="X766" s="53"/>
      <c r="Y766" s="53"/>
      <c r="Z766" s="53"/>
    </row>
    <row r="767" spans="1:26" ht="12.75" customHeight="1" x14ac:dyDescent="0.3">
      <c r="A767" s="53"/>
      <c r="B767" s="53"/>
      <c r="C767" s="53"/>
      <c r="D767" s="53"/>
      <c r="E767" s="53"/>
      <c r="F767" s="53"/>
      <c r="G767" s="53"/>
      <c r="H767" s="53"/>
      <c r="I767" s="53"/>
      <c r="J767" s="53"/>
      <c r="K767" s="53"/>
      <c r="L767" s="53"/>
      <c r="M767" s="53"/>
      <c r="N767" s="53"/>
      <c r="O767" s="53"/>
      <c r="P767" s="53"/>
      <c r="Q767" s="53"/>
      <c r="R767" s="53"/>
      <c r="S767" s="53"/>
      <c r="T767" s="53"/>
      <c r="U767" s="53"/>
      <c r="V767" s="53"/>
      <c r="W767" s="53"/>
      <c r="X767" s="53"/>
      <c r="Y767" s="53"/>
      <c r="Z767" s="53"/>
    </row>
    <row r="768" spans="1:26" ht="12.75" customHeight="1" x14ac:dyDescent="0.3">
      <c r="A768" s="53"/>
      <c r="B768" s="53"/>
      <c r="C768" s="53"/>
      <c r="D768" s="53"/>
      <c r="E768" s="53"/>
      <c r="F768" s="53"/>
      <c r="G768" s="53"/>
      <c r="H768" s="53"/>
      <c r="I768" s="53"/>
      <c r="J768" s="53"/>
      <c r="K768" s="53"/>
      <c r="L768" s="53"/>
      <c r="M768" s="53"/>
      <c r="N768" s="53"/>
      <c r="O768" s="53"/>
      <c r="P768" s="53"/>
      <c r="Q768" s="53"/>
      <c r="R768" s="53"/>
      <c r="S768" s="53"/>
      <c r="T768" s="53"/>
      <c r="U768" s="53"/>
      <c r="V768" s="53"/>
      <c r="W768" s="53"/>
      <c r="X768" s="53"/>
      <c r="Y768" s="53"/>
      <c r="Z768" s="53"/>
    </row>
    <row r="769" spans="1:26" ht="12.75" customHeight="1" x14ac:dyDescent="0.3">
      <c r="A769" s="53"/>
      <c r="B769" s="53"/>
      <c r="C769" s="53"/>
      <c r="D769" s="53"/>
      <c r="E769" s="53"/>
      <c r="F769" s="53"/>
      <c r="G769" s="53"/>
      <c r="H769" s="53"/>
      <c r="I769" s="53"/>
      <c r="J769" s="53"/>
      <c r="K769" s="53"/>
      <c r="L769" s="53"/>
      <c r="M769" s="53"/>
      <c r="N769" s="53"/>
      <c r="O769" s="53"/>
      <c r="P769" s="53"/>
      <c r="Q769" s="53"/>
      <c r="R769" s="53"/>
      <c r="S769" s="53"/>
      <c r="T769" s="53"/>
      <c r="U769" s="53"/>
      <c r="V769" s="53"/>
      <c r="W769" s="53"/>
      <c r="X769" s="53"/>
      <c r="Y769" s="53"/>
      <c r="Z769" s="53"/>
    </row>
    <row r="770" spans="1:26" ht="12.75" customHeight="1" x14ac:dyDescent="0.3">
      <c r="A770" s="53"/>
      <c r="B770" s="53"/>
      <c r="C770" s="53"/>
      <c r="D770" s="53"/>
      <c r="E770" s="53"/>
      <c r="F770" s="53"/>
      <c r="G770" s="53"/>
      <c r="H770" s="53"/>
      <c r="I770" s="53"/>
      <c r="J770" s="53"/>
      <c r="K770" s="53"/>
      <c r="L770" s="53"/>
      <c r="M770" s="53"/>
      <c r="N770" s="53"/>
      <c r="O770" s="53"/>
      <c r="P770" s="53"/>
      <c r="Q770" s="53"/>
      <c r="R770" s="53"/>
      <c r="S770" s="53"/>
      <c r="T770" s="53"/>
      <c r="U770" s="53"/>
      <c r="V770" s="53"/>
      <c r="W770" s="53"/>
      <c r="X770" s="53"/>
      <c r="Y770" s="53"/>
      <c r="Z770" s="53"/>
    </row>
    <row r="771" spans="1:26" ht="12.75" customHeight="1" x14ac:dyDescent="0.3">
      <c r="A771" s="53"/>
      <c r="B771" s="53"/>
      <c r="C771" s="53"/>
      <c r="D771" s="53"/>
      <c r="E771" s="53"/>
      <c r="F771" s="53"/>
      <c r="G771" s="53"/>
      <c r="H771" s="53"/>
      <c r="I771" s="53"/>
      <c r="J771" s="53"/>
      <c r="K771" s="53"/>
      <c r="L771" s="53"/>
      <c r="M771" s="53"/>
      <c r="N771" s="53"/>
      <c r="O771" s="53"/>
      <c r="P771" s="53"/>
      <c r="Q771" s="53"/>
      <c r="R771" s="53"/>
      <c r="S771" s="53"/>
      <c r="T771" s="53"/>
      <c r="U771" s="53"/>
      <c r="V771" s="53"/>
      <c r="W771" s="53"/>
      <c r="X771" s="53"/>
      <c r="Y771" s="53"/>
      <c r="Z771" s="53"/>
    </row>
    <row r="772" spans="1:26" ht="12.75" customHeight="1" x14ac:dyDescent="0.3">
      <c r="A772" s="53"/>
      <c r="B772" s="53"/>
      <c r="C772" s="53"/>
      <c r="D772" s="53"/>
      <c r="E772" s="53"/>
      <c r="F772" s="53"/>
      <c r="G772" s="53"/>
      <c r="H772" s="53"/>
      <c r="I772" s="53"/>
      <c r="J772" s="53"/>
      <c r="K772" s="53"/>
      <c r="L772" s="53"/>
      <c r="M772" s="53"/>
      <c r="N772" s="53"/>
      <c r="O772" s="53"/>
      <c r="P772" s="53"/>
      <c r="Q772" s="53"/>
      <c r="R772" s="53"/>
      <c r="S772" s="53"/>
      <c r="T772" s="53"/>
      <c r="U772" s="53"/>
      <c r="V772" s="53"/>
      <c r="W772" s="53"/>
      <c r="X772" s="53"/>
      <c r="Y772" s="53"/>
      <c r="Z772" s="53"/>
    </row>
    <row r="773" spans="1:26" ht="12.75" customHeight="1" x14ac:dyDescent="0.3">
      <c r="A773" s="53"/>
      <c r="B773" s="53"/>
      <c r="C773" s="53"/>
      <c r="D773" s="53"/>
      <c r="E773" s="53"/>
      <c r="F773" s="53"/>
      <c r="G773" s="53"/>
      <c r="H773" s="53"/>
      <c r="I773" s="53"/>
      <c r="J773" s="53"/>
      <c r="K773" s="53"/>
      <c r="L773" s="53"/>
      <c r="M773" s="53"/>
      <c r="N773" s="53"/>
      <c r="O773" s="53"/>
      <c r="P773" s="53"/>
      <c r="Q773" s="53"/>
      <c r="R773" s="53"/>
      <c r="S773" s="53"/>
      <c r="T773" s="53"/>
      <c r="U773" s="53"/>
      <c r="V773" s="53"/>
      <c r="W773" s="53"/>
      <c r="X773" s="53"/>
      <c r="Y773" s="53"/>
      <c r="Z773" s="53"/>
    </row>
    <row r="774" spans="1:26" ht="12.75" customHeight="1" x14ac:dyDescent="0.3">
      <c r="A774" s="53"/>
      <c r="B774" s="53"/>
      <c r="C774" s="53"/>
      <c r="D774" s="53"/>
      <c r="E774" s="53"/>
      <c r="F774" s="53"/>
      <c r="G774" s="53"/>
      <c r="H774" s="53"/>
      <c r="I774" s="53"/>
      <c r="J774" s="53"/>
      <c r="K774" s="53"/>
      <c r="L774" s="53"/>
      <c r="M774" s="53"/>
      <c r="N774" s="53"/>
      <c r="O774" s="53"/>
      <c r="P774" s="53"/>
      <c r="Q774" s="53"/>
      <c r="R774" s="53"/>
      <c r="S774" s="53"/>
      <c r="T774" s="53"/>
      <c r="U774" s="53"/>
      <c r="V774" s="53"/>
      <c r="W774" s="53"/>
      <c r="X774" s="53"/>
      <c r="Y774" s="53"/>
      <c r="Z774" s="53"/>
    </row>
    <row r="775" spans="1:26" ht="12.75" customHeight="1" x14ac:dyDescent="0.3">
      <c r="A775" s="53"/>
      <c r="B775" s="53"/>
      <c r="C775" s="53"/>
      <c r="D775" s="53"/>
      <c r="E775" s="53"/>
      <c r="F775" s="53"/>
      <c r="G775" s="53"/>
      <c r="H775" s="53"/>
      <c r="I775" s="53"/>
      <c r="J775" s="53"/>
      <c r="K775" s="53"/>
      <c r="L775" s="53"/>
      <c r="M775" s="53"/>
      <c r="N775" s="53"/>
      <c r="O775" s="53"/>
      <c r="P775" s="53"/>
      <c r="Q775" s="53"/>
      <c r="R775" s="53"/>
      <c r="S775" s="53"/>
      <c r="T775" s="53"/>
      <c r="U775" s="53"/>
      <c r="V775" s="53"/>
      <c r="W775" s="53"/>
      <c r="X775" s="53"/>
      <c r="Y775" s="53"/>
      <c r="Z775" s="53"/>
    </row>
    <row r="776" spans="1:26" ht="12.75" customHeight="1" x14ac:dyDescent="0.3">
      <c r="A776" s="53"/>
      <c r="B776" s="53"/>
      <c r="C776" s="53"/>
      <c r="D776" s="53"/>
      <c r="E776" s="53"/>
      <c r="F776" s="53"/>
      <c r="G776" s="53"/>
      <c r="H776" s="53"/>
      <c r="I776" s="53"/>
      <c r="J776" s="53"/>
      <c r="K776" s="53"/>
      <c r="L776" s="53"/>
      <c r="M776" s="53"/>
      <c r="N776" s="53"/>
      <c r="O776" s="53"/>
      <c r="P776" s="53"/>
      <c r="Q776" s="53"/>
      <c r="R776" s="53"/>
      <c r="S776" s="53"/>
      <c r="T776" s="53"/>
      <c r="U776" s="53"/>
      <c r="V776" s="53"/>
      <c r="W776" s="53"/>
      <c r="X776" s="53"/>
      <c r="Y776" s="53"/>
      <c r="Z776" s="53"/>
    </row>
    <row r="777" spans="1:26" ht="12.75" customHeight="1" x14ac:dyDescent="0.3">
      <c r="A777" s="53"/>
      <c r="B777" s="53"/>
      <c r="C777" s="53"/>
      <c r="D777" s="53"/>
      <c r="E777" s="53"/>
      <c r="F777" s="53"/>
      <c r="G777" s="53"/>
      <c r="H777" s="53"/>
      <c r="I777" s="53"/>
      <c r="J777" s="53"/>
      <c r="K777" s="53"/>
      <c r="L777" s="53"/>
      <c r="M777" s="53"/>
      <c r="N777" s="53"/>
      <c r="O777" s="53"/>
      <c r="P777" s="53"/>
      <c r="Q777" s="53"/>
      <c r="R777" s="53"/>
      <c r="S777" s="53"/>
      <c r="T777" s="53"/>
      <c r="U777" s="53"/>
      <c r="V777" s="53"/>
      <c r="W777" s="53"/>
      <c r="X777" s="53"/>
      <c r="Y777" s="53"/>
      <c r="Z777" s="53"/>
    </row>
    <row r="778" spans="1:26" ht="12.75" customHeight="1" x14ac:dyDescent="0.3">
      <c r="A778" s="53"/>
      <c r="B778" s="53"/>
      <c r="C778" s="53"/>
      <c r="D778" s="53"/>
      <c r="E778" s="53"/>
      <c r="F778" s="53"/>
      <c r="G778" s="53"/>
      <c r="H778" s="53"/>
      <c r="I778" s="53"/>
      <c r="J778" s="53"/>
      <c r="K778" s="53"/>
      <c r="L778" s="53"/>
      <c r="M778" s="53"/>
      <c r="N778" s="53"/>
      <c r="O778" s="53"/>
      <c r="P778" s="53"/>
      <c r="Q778" s="53"/>
      <c r="R778" s="53"/>
      <c r="S778" s="53"/>
      <c r="T778" s="53"/>
      <c r="U778" s="53"/>
      <c r="V778" s="53"/>
      <c r="W778" s="53"/>
      <c r="X778" s="53"/>
      <c r="Y778" s="53"/>
      <c r="Z778" s="53"/>
    </row>
    <row r="779" spans="1:26" ht="12.75" customHeight="1" x14ac:dyDescent="0.3">
      <c r="A779" s="53"/>
      <c r="B779" s="53"/>
      <c r="C779" s="53"/>
      <c r="D779" s="53"/>
      <c r="E779" s="53"/>
      <c r="F779" s="53"/>
      <c r="G779" s="53"/>
      <c r="H779" s="53"/>
      <c r="I779" s="53"/>
      <c r="J779" s="53"/>
      <c r="K779" s="53"/>
      <c r="L779" s="53"/>
      <c r="M779" s="53"/>
      <c r="N779" s="53"/>
      <c r="O779" s="53"/>
      <c r="P779" s="53"/>
      <c r="Q779" s="53"/>
      <c r="R779" s="53"/>
      <c r="S779" s="53"/>
      <c r="T779" s="53"/>
      <c r="U779" s="53"/>
      <c r="V779" s="53"/>
      <c r="W779" s="53"/>
      <c r="X779" s="53"/>
      <c r="Y779" s="53"/>
      <c r="Z779" s="53"/>
    </row>
    <row r="780" spans="1:26" ht="12.75" customHeight="1" x14ac:dyDescent="0.3">
      <c r="A780" s="53"/>
      <c r="B780" s="53"/>
      <c r="C780" s="53"/>
      <c r="D780" s="53"/>
      <c r="E780" s="53"/>
      <c r="F780" s="53"/>
      <c r="G780" s="53"/>
      <c r="H780" s="53"/>
      <c r="I780" s="53"/>
      <c r="J780" s="53"/>
      <c r="K780" s="53"/>
      <c r="L780" s="53"/>
      <c r="M780" s="53"/>
      <c r="N780" s="53"/>
      <c r="O780" s="53"/>
      <c r="P780" s="53"/>
      <c r="Q780" s="53"/>
      <c r="R780" s="53"/>
      <c r="S780" s="53"/>
      <c r="T780" s="53"/>
      <c r="U780" s="53"/>
      <c r="V780" s="53"/>
      <c r="W780" s="53"/>
      <c r="X780" s="53"/>
      <c r="Y780" s="53"/>
      <c r="Z780" s="53"/>
    </row>
    <row r="781" spans="1:26" ht="12.75" customHeight="1" x14ac:dyDescent="0.3">
      <c r="A781" s="53"/>
      <c r="B781" s="53"/>
      <c r="C781" s="53"/>
      <c r="D781" s="53"/>
      <c r="E781" s="53"/>
      <c r="F781" s="53"/>
      <c r="G781" s="53"/>
      <c r="H781" s="53"/>
      <c r="I781" s="53"/>
      <c r="J781" s="53"/>
      <c r="K781" s="53"/>
      <c r="L781" s="53"/>
      <c r="M781" s="53"/>
      <c r="N781" s="53"/>
      <c r="O781" s="53"/>
      <c r="P781" s="53"/>
      <c r="Q781" s="53"/>
      <c r="R781" s="53"/>
      <c r="S781" s="53"/>
      <c r="T781" s="53"/>
      <c r="U781" s="53"/>
      <c r="V781" s="53"/>
      <c r="W781" s="53"/>
      <c r="X781" s="53"/>
      <c r="Y781" s="53"/>
      <c r="Z781" s="53"/>
    </row>
    <row r="782" spans="1:26" ht="12.75" customHeight="1" x14ac:dyDescent="0.3">
      <c r="A782" s="53"/>
      <c r="B782" s="53"/>
      <c r="C782" s="53"/>
      <c r="D782" s="53"/>
      <c r="E782" s="53"/>
      <c r="F782" s="53"/>
      <c r="G782" s="53"/>
      <c r="H782" s="53"/>
      <c r="I782" s="53"/>
      <c r="J782" s="53"/>
      <c r="K782" s="53"/>
      <c r="L782" s="53"/>
      <c r="M782" s="53"/>
      <c r="N782" s="53"/>
      <c r="O782" s="53"/>
      <c r="P782" s="53"/>
      <c r="Q782" s="53"/>
      <c r="R782" s="53"/>
      <c r="S782" s="53"/>
      <c r="T782" s="53"/>
      <c r="U782" s="53"/>
      <c r="V782" s="53"/>
      <c r="W782" s="53"/>
      <c r="X782" s="53"/>
      <c r="Y782" s="53"/>
      <c r="Z782" s="53"/>
    </row>
    <row r="783" spans="1:26" ht="12.75" customHeight="1" x14ac:dyDescent="0.3">
      <c r="A783" s="53"/>
      <c r="B783" s="53"/>
      <c r="C783" s="53"/>
      <c r="D783" s="53"/>
      <c r="E783" s="53"/>
      <c r="F783" s="53"/>
      <c r="G783" s="53"/>
      <c r="H783" s="53"/>
      <c r="I783" s="53"/>
      <c r="J783" s="53"/>
      <c r="K783" s="53"/>
      <c r="L783" s="53"/>
      <c r="M783" s="53"/>
      <c r="N783" s="53"/>
      <c r="O783" s="53"/>
      <c r="P783" s="53"/>
      <c r="Q783" s="53"/>
      <c r="R783" s="53"/>
      <c r="S783" s="53"/>
      <c r="T783" s="53"/>
      <c r="U783" s="53"/>
      <c r="V783" s="53"/>
      <c r="W783" s="53"/>
      <c r="X783" s="53"/>
      <c r="Y783" s="53"/>
      <c r="Z783" s="53"/>
    </row>
    <row r="784" spans="1:26" ht="12.75" customHeight="1" x14ac:dyDescent="0.3">
      <c r="A784" s="53"/>
      <c r="B784" s="53"/>
      <c r="C784" s="53"/>
      <c r="D784" s="53"/>
      <c r="E784" s="53"/>
      <c r="F784" s="53"/>
      <c r="G784" s="53"/>
      <c r="H784" s="53"/>
      <c r="I784" s="53"/>
      <c r="J784" s="53"/>
      <c r="K784" s="53"/>
      <c r="L784" s="53"/>
      <c r="M784" s="53"/>
      <c r="N784" s="53"/>
      <c r="O784" s="53"/>
      <c r="P784" s="53"/>
      <c r="Q784" s="53"/>
      <c r="R784" s="53"/>
      <c r="S784" s="53"/>
      <c r="T784" s="53"/>
      <c r="U784" s="53"/>
      <c r="V784" s="53"/>
      <c r="W784" s="53"/>
      <c r="X784" s="53"/>
      <c r="Y784" s="53"/>
      <c r="Z784" s="53"/>
    </row>
    <row r="785" spans="1:26" ht="12.75" customHeight="1" x14ac:dyDescent="0.3">
      <c r="A785" s="53"/>
      <c r="B785" s="53"/>
      <c r="C785" s="53"/>
      <c r="D785" s="53"/>
      <c r="E785" s="53"/>
      <c r="F785" s="53"/>
      <c r="G785" s="53"/>
      <c r="H785" s="53"/>
      <c r="I785" s="53"/>
      <c r="J785" s="53"/>
      <c r="K785" s="53"/>
      <c r="L785" s="53"/>
      <c r="M785" s="53"/>
      <c r="N785" s="53"/>
      <c r="O785" s="53"/>
      <c r="P785" s="53"/>
      <c r="Q785" s="53"/>
      <c r="R785" s="53"/>
      <c r="S785" s="53"/>
      <c r="T785" s="53"/>
      <c r="U785" s="53"/>
      <c r="V785" s="53"/>
      <c r="W785" s="53"/>
      <c r="X785" s="53"/>
      <c r="Y785" s="53"/>
      <c r="Z785" s="53"/>
    </row>
    <row r="786" spans="1:26" ht="12.75" customHeight="1" x14ac:dyDescent="0.3">
      <c r="A786" s="53"/>
      <c r="B786" s="53"/>
      <c r="C786" s="53"/>
      <c r="D786" s="53"/>
      <c r="E786" s="53"/>
      <c r="F786" s="53"/>
      <c r="G786" s="53"/>
      <c r="H786" s="53"/>
      <c r="I786" s="53"/>
      <c r="J786" s="53"/>
      <c r="K786" s="53"/>
      <c r="L786" s="53"/>
      <c r="M786" s="53"/>
      <c r="N786" s="53"/>
      <c r="O786" s="53"/>
      <c r="P786" s="53"/>
      <c r="Q786" s="53"/>
      <c r="R786" s="53"/>
      <c r="S786" s="53"/>
      <c r="T786" s="53"/>
      <c r="U786" s="53"/>
      <c r="V786" s="53"/>
      <c r="W786" s="53"/>
      <c r="X786" s="53"/>
      <c r="Y786" s="53"/>
      <c r="Z786" s="53"/>
    </row>
    <row r="787" spans="1:26" ht="12.75" customHeight="1" x14ac:dyDescent="0.3">
      <c r="A787" s="53"/>
      <c r="B787" s="53"/>
      <c r="C787" s="53"/>
      <c r="D787" s="53"/>
      <c r="E787" s="53"/>
      <c r="F787" s="53"/>
      <c r="G787" s="53"/>
      <c r="H787" s="53"/>
      <c r="I787" s="53"/>
      <c r="J787" s="53"/>
      <c r="K787" s="53"/>
      <c r="L787" s="53"/>
      <c r="M787" s="53"/>
      <c r="N787" s="53"/>
      <c r="O787" s="53"/>
      <c r="P787" s="53"/>
      <c r="Q787" s="53"/>
      <c r="R787" s="53"/>
      <c r="S787" s="53"/>
      <c r="T787" s="53"/>
      <c r="U787" s="53"/>
      <c r="V787" s="53"/>
      <c r="W787" s="53"/>
      <c r="X787" s="53"/>
      <c r="Y787" s="53"/>
      <c r="Z787" s="53"/>
    </row>
    <row r="788" spans="1:26" ht="12.75" customHeight="1" x14ac:dyDescent="0.3">
      <c r="A788" s="53"/>
      <c r="B788" s="53"/>
      <c r="C788" s="53"/>
      <c r="D788" s="53"/>
      <c r="E788" s="53"/>
      <c r="F788" s="53"/>
      <c r="G788" s="53"/>
      <c r="H788" s="53"/>
      <c r="I788" s="53"/>
      <c r="J788" s="53"/>
      <c r="K788" s="53"/>
      <c r="L788" s="53"/>
      <c r="M788" s="53"/>
      <c r="N788" s="53"/>
      <c r="O788" s="53"/>
      <c r="P788" s="53"/>
      <c r="Q788" s="53"/>
      <c r="R788" s="53"/>
      <c r="S788" s="53"/>
      <c r="T788" s="53"/>
      <c r="U788" s="53"/>
      <c r="V788" s="53"/>
      <c r="W788" s="53"/>
      <c r="X788" s="53"/>
      <c r="Y788" s="53"/>
      <c r="Z788" s="53"/>
    </row>
    <row r="789" spans="1:26" ht="12.75" customHeight="1" x14ac:dyDescent="0.3">
      <c r="A789" s="53"/>
      <c r="B789" s="53"/>
      <c r="C789" s="53"/>
      <c r="D789" s="53"/>
      <c r="E789" s="53"/>
      <c r="F789" s="53"/>
      <c r="G789" s="53"/>
      <c r="H789" s="53"/>
      <c r="I789" s="53"/>
      <c r="J789" s="53"/>
      <c r="K789" s="53"/>
      <c r="L789" s="53"/>
      <c r="M789" s="53"/>
      <c r="N789" s="53"/>
      <c r="O789" s="53"/>
      <c r="P789" s="53"/>
      <c r="Q789" s="53"/>
      <c r="R789" s="53"/>
      <c r="S789" s="53"/>
      <c r="T789" s="53"/>
      <c r="U789" s="53"/>
      <c r="V789" s="53"/>
      <c r="W789" s="53"/>
      <c r="X789" s="53"/>
      <c r="Y789" s="53"/>
      <c r="Z789" s="53"/>
    </row>
    <row r="790" spans="1:26" ht="12.75" customHeight="1" x14ac:dyDescent="0.3">
      <c r="A790" s="53"/>
      <c r="B790" s="53"/>
      <c r="C790" s="53"/>
      <c r="D790" s="53"/>
      <c r="E790" s="53"/>
      <c r="F790" s="53"/>
      <c r="G790" s="53"/>
      <c r="H790" s="53"/>
      <c r="I790" s="53"/>
      <c r="J790" s="53"/>
      <c r="K790" s="53"/>
      <c r="L790" s="53"/>
      <c r="M790" s="53"/>
      <c r="N790" s="53"/>
      <c r="O790" s="53"/>
      <c r="P790" s="53"/>
      <c r="Q790" s="53"/>
      <c r="R790" s="53"/>
      <c r="S790" s="53"/>
      <c r="T790" s="53"/>
      <c r="U790" s="53"/>
      <c r="V790" s="53"/>
      <c r="W790" s="53"/>
      <c r="X790" s="53"/>
      <c r="Y790" s="53"/>
      <c r="Z790" s="53"/>
    </row>
    <row r="791" spans="1:26" ht="12.75" customHeight="1" x14ac:dyDescent="0.3">
      <c r="A791" s="53"/>
      <c r="B791" s="53"/>
      <c r="C791" s="53"/>
      <c r="D791" s="53"/>
      <c r="E791" s="53"/>
      <c r="F791" s="53"/>
      <c r="G791" s="53"/>
      <c r="H791" s="53"/>
      <c r="I791" s="53"/>
      <c r="J791" s="53"/>
      <c r="K791" s="53"/>
      <c r="L791" s="53"/>
      <c r="M791" s="53"/>
      <c r="N791" s="53"/>
      <c r="O791" s="53"/>
      <c r="P791" s="53"/>
      <c r="Q791" s="53"/>
      <c r="R791" s="53"/>
      <c r="S791" s="53"/>
      <c r="T791" s="53"/>
      <c r="U791" s="53"/>
      <c r="V791" s="53"/>
      <c r="W791" s="53"/>
      <c r="X791" s="53"/>
      <c r="Y791" s="53"/>
      <c r="Z791" s="53"/>
    </row>
    <row r="792" spans="1:26" ht="12.75" customHeight="1" x14ac:dyDescent="0.3">
      <c r="A792" s="53"/>
      <c r="B792" s="53"/>
      <c r="C792" s="53"/>
      <c r="D792" s="53"/>
      <c r="E792" s="53"/>
      <c r="F792" s="53"/>
      <c r="G792" s="53"/>
      <c r="H792" s="53"/>
      <c r="I792" s="53"/>
      <c r="J792" s="53"/>
      <c r="K792" s="53"/>
      <c r="L792" s="53"/>
      <c r="M792" s="53"/>
      <c r="N792" s="53"/>
      <c r="O792" s="53"/>
      <c r="P792" s="53"/>
      <c r="Q792" s="53"/>
      <c r="R792" s="53"/>
      <c r="S792" s="53"/>
      <c r="T792" s="53"/>
      <c r="U792" s="53"/>
      <c r="V792" s="53"/>
      <c r="W792" s="53"/>
      <c r="X792" s="53"/>
      <c r="Y792" s="53"/>
      <c r="Z792" s="53"/>
    </row>
    <row r="793" spans="1:26" ht="12.75" customHeight="1" x14ac:dyDescent="0.3">
      <c r="A793" s="53"/>
      <c r="B793" s="53"/>
      <c r="C793" s="53"/>
      <c r="D793" s="53"/>
      <c r="E793" s="53"/>
      <c r="F793" s="53"/>
      <c r="G793" s="53"/>
      <c r="H793" s="53"/>
      <c r="I793" s="53"/>
      <c r="J793" s="53"/>
      <c r="K793" s="53"/>
      <c r="L793" s="53"/>
      <c r="M793" s="53"/>
      <c r="N793" s="53"/>
      <c r="O793" s="53"/>
      <c r="P793" s="53"/>
      <c r="Q793" s="53"/>
      <c r="R793" s="53"/>
      <c r="S793" s="53"/>
      <c r="T793" s="53"/>
      <c r="U793" s="53"/>
      <c r="V793" s="53"/>
      <c r="W793" s="53"/>
      <c r="X793" s="53"/>
      <c r="Y793" s="53"/>
      <c r="Z793" s="53"/>
    </row>
    <row r="794" spans="1:26" ht="12.75" customHeight="1" x14ac:dyDescent="0.3">
      <c r="A794" s="53"/>
      <c r="B794" s="53"/>
      <c r="C794" s="53"/>
      <c r="D794" s="53"/>
      <c r="E794" s="53"/>
      <c r="F794" s="53"/>
      <c r="G794" s="53"/>
      <c r="H794" s="53"/>
      <c r="I794" s="53"/>
      <c r="J794" s="53"/>
      <c r="K794" s="53"/>
      <c r="L794" s="53"/>
      <c r="M794" s="53"/>
      <c r="N794" s="53"/>
      <c r="O794" s="53"/>
      <c r="P794" s="53"/>
      <c r="Q794" s="53"/>
      <c r="R794" s="53"/>
      <c r="S794" s="53"/>
      <c r="T794" s="53"/>
      <c r="U794" s="53"/>
      <c r="V794" s="53"/>
      <c r="W794" s="53"/>
      <c r="X794" s="53"/>
      <c r="Y794" s="53"/>
      <c r="Z794" s="53"/>
    </row>
    <row r="795" spans="1:26" ht="12.75" customHeight="1" x14ac:dyDescent="0.3">
      <c r="A795" s="53"/>
      <c r="B795" s="53"/>
      <c r="C795" s="53"/>
      <c r="D795" s="53"/>
      <c r="E795" s="53"/>
      <c r="F795" s="53"/>
      <c r="G795" s="53"/>
      <c r="H795" s="53"/>
      <c r="I795" s="53"/>
      <c r="J795" s="53"/>
      <c r="K795" s="53"/>
      <c r="L795" s="53"/>
      <c r="M795" s="53"/>
      <c r="N795" s="53"/>
      <c r="O795" s="53"/>
      <c r="P795" s="53"/>
      <c r="Q795" s="53"/>
      <c r="R795" s="53"/>
      <c r="S795" s="53"/>
      <c r="T795" s="53"/>
      <c r="U795" s="53"/>
      <c r="V795" s="53"/>
      <c r="W795" s="53"/>
      <c r="X795" s="53"/>
      <c r="Y795" s="53"/>
      <c r="Z795" s="53"/>
    </row>
    <row r="796" spans="1:26" ht="12.75" customHeight="1" x14ac:dyDescent="0.3">
      <c r="A796" s="53"/>
      <c r="B796" s="53"/>
      <c r="C796" s="53"/>
      <c r="D796" s="53"/>
      <c r="E796" s="53"/>
      <c r="F796" s="53"/>
      <c r="G796" s="53"/>
      <c r="H796" s="53"/>
      <c r="I796" s="53"/>
      <c r="J796" s="53"/>
      <c r="K796" s="53"/>
      <c r="L796" s="53"/>
      <c r="M796" s="53"/>
      <c r="N796" s="53"/>
      <c r="O796" s="53"/>
      <c r="P796" s="53"/>
      <c r="Q796" s="53"/>
      <c r="R796" s="53"/>
      <c r="S796" s="53"/>
      <c r="T796" s="53"/>
      <c r="U796" s="53"/>
      <c r="V796" s="53"/>
      <c r="W796" s="53"/>
      <c r="X796" s="53"/>
      <c r="Y796" s="53"/>
      <c r="Z796" s="53"/>
    </row>
    <row r="797" spans="1:26" ht="12.75" customHeight="1" x14ac:dyDescent="0.3">
      <c r="A797" s="53"/>
      <c r="B797" s="53"/>
      <c r="C797" s="53"/>
      <c r="D797" s="53"/>
      <c r="E797" s="53"/>
      <c r="F797" s="53"/>
      <c r="G797" s="53"/>
      <c r="H797" s="53"/>
      <c r="I797" s="53"/>
      <c r="J797" s="53"/>
      <c r="K797" s="53"/>
      <c r="L797" s="53"/>
      <c r="M797" s="53"/>
      <c r="N797" s="53"/>
      <c r="O797" s="53"/>
      <c r="P797" s="53"/>
      <c r="Q797" s="53"/>
      <c r="R797" s="53"/>
      <c r="S797" s="53"/>
      <c r="T797" s="53"/>
      <c r="U797" s="53"/>
      <c r="V797" s="53"/>
      <c r="W797" s="53"/>
      <c r="X797" s="53"/>
      <c r="Y797" s="53"/>
      <c r="Z797" s="53"/>
    </row>
    <row r="798" spans="1:26" ht="12.75" customHeight="1" x14ac:dyDescent="0.3">
      <c r="A798" s="53"/>
      <c r="B798" s="53"/>
      <c r="C798" s="53"/>
      <c r="D798" s="53"/>
      <c r="E798" s="53"/>
      <c r="F798" s="53"/>
      <c r="G798" s="53"/>
      <c r="H798" s="53"/>
      <c r="I798" s="53"/>
      <c r="J798" s="53"/>
      <c r="K798" s="53"/>
      <c r="L798" s="53"/>
      <c r="M798" s="53"/>
      <c r="N798" s="53"/>
      <c r="O798" s="53"/>
      <c r="P798" s="53"/>
      <c r="Q798" s="53"/>
      <c r="R798" s="53"/>
      <c r="S798" s="53"/>
      <c r="T798" s="53"/>
      <c r="U798" s="53"/>
      <c r="V798" s="53"/>
      <c r="W798" s="53"/>
      <c r="X798" s="53"/>
      <c r="Y798" s="53"/>
      <c r="Z798" s="53"/>
    </row>
    <row r="799" spans="1:26" ht="12.75" customHeight="1" x14ac:dyDescent="0.3">
      <c r="A799" s="53"/>
      <c r="B799" s="53"/>
      <c r="C799" s="53"/>
      <c r="D799" s="53"/>
      <c r="E799" s="53"/>
      <c r="F799" s="53"/>
      <c r="G799" s="53"/>
      <c r="H799" s="53"/>
      <c r="I799" s="53"/>
      <c r="J799" s="53"/>
      <c r="K799" s="53"/>
      <c r="L799" s="53"/>
      <c r="M799" s="53"/>
      <c r="N799" s="53"/>
      <c r="O799" s="53"/>
      <c r="P799" s="53"/>
      <c r="Q799" s="53"/>
      <c r="R799" s="53"/>
      <c r="S799" s="53"/>
      <c r="T799" s="53"/>
      <c r="U799" s="53"/>
      <c r="V799" s="53"/>
      <c r="W799" s="53"/>
      <c r="X799" s="53"/>
      <c r="Y799" s="53"/>
      <c r="Z799" s="53"/>
    </row>
    <row r="800" spans="1:26" ht="12.75" customHeight="1" x14ac:dyDescent="0.3">
      <c r="A800" s="53"/>
      <c r="B800" s="53"/>
      <c r="C800" s="53"/>
      <c r="D800" s="53"/>
      <c r="E800" s="53"/>
      <c r="F800" s="53"/>
      <c r="G800" s="53"/>
      <c r="H800" s="53"/>
      <c r="I800" s="53"/>
      <c r="J800" s="53"/>
      <c r="K800" s="53"/>
      <c r="L800" s="53"/>
      <c r="M800" s="53"/>
      <c r="N800" s="53"/>
      <c r="O800" s="53"/>
      <c r="P800" s="53"/>
      <c r="Q800" s="53"/>
      <c r="R800" s="53"/>
      <c r="S800" s="53"/>
      <c r="T800" s="53"/>
      <c r="U800" s="53"/>
      <c r="V800" s="53"/>
      <c r="W800" s="53"/>
      <c r="X800" s="53"/>
      <c r="Y800" s="53"/>
      <c r="Z800" s="53"/>
    </row>
    <row r="801" spans="1:26" ht="12.75" customHeight="1" x14ac:dyDescent="0.3">
      <c r="A801" s="53"/>
      <c r="B801" s="53"/>
      <c r="C801" s="53"/>
      <c r="D801" s="53"/>
      <c r="E801" s="53"/>
      <c r="F801" s="53"/>
      <c r="G801" s="53"/>
      <c r="H801" s="53"/>
      <c r="I801" s="53"/>
      <c r="J801" s="53"/>
      <c r="K801" s="53"/>
      <c r="L801" s="53"/>
      <c r="M801" s="53"/>
      <c r="N801" s="53"/>
      <c r="O801" s="53"/>
      <c r="P801" s="53"/>
      <c r="Q801" s="53"/>
      <c r="R801" s="53"/>
      <c r="S801" s="53"/>
      <c r="T801" s="53"/>
      <c r="U801" s="53"/>
      <c r="V801" s="53"/>
      <c r="W801" s="53"/>
      <c r="X801" s="53"/>
      <c r="Y801" s="53"/>
      <c r="Z801" s="53"/>
    </row>
    <row r="802" spans="1:26" ht="12.75" customHeight="1" x14ac:dyDescent="0.3">
      <c r="A802" s="53"/>
      <c r="B802" s="53"/>
      <c r="C802" s="53"/>
      <c r="D802" s="53"/>
      <c r="E802" s="53"/>
      <c r="F802" s="53"/>
      <c r="G802" s="53"/>
      <c r="H802" s="53"/>
      <c r="I802" s="53"/>
      <c r="J802" s="53"/>
      <c r="K802" s="53"/>
      <c r="L802" s="53"/>
      <c r="M802" s="53"/>
      <c r="N802" s="53"/>
      <c r="O802" s="53"/>
      <c r="P802" s="53"/>
      <c r="Q802" s="53"/>
      <c r="R802" s="53"/>
      <c r="S802" s="53"/>
      <c r="T802" s="53"/>
      <c r="U802" s="53"/>
      <c r="V802" s="53"/>
      <c r="W802" s="53"/>
      <c r="X802" s="53"/>
      <c r="Y802" s="53"/>
      <c r="Z802" s="53"/>
    </row>
    <row r="803" spans="1:26" ht="12.75" customHeight="1" x14ac:dyDescent="0.3">
      <c r="A803" s="53"/>
      <c r="B803" s="53"/>
      <c r="C803" s="53"/>
      <c r="D803" s="53"/>
      <c r="E803" s="53"/>
      <c r="F803" s="53"/>
      <c r="G803" s="53"/>
      <c r="H803" s="53"/>
      <c r="I803" s="53"/>
      <c r="J803" s="53"/>
      <c r="K803" s="53"/>
      <c r="L803" s="53"/>
      <c r="M803" s="53"/>
      <c r="N803" s="53"/>
      <c r="O803" s="53"/>
      <c r="P803" s="53"/>
      <c r="Q803" s="53"/>
      <c r="R803" s="53"/>
      <c r="S803" s="53"/>
      <c r="T803" s="53"/>
      <c r="U803" s="53"/>
      <c r="V803" s="53"/>
      <c r="W803" s="53"/>
      <c r="X803" s="53"/>
      <c r="Y803" s="53"/>
      <c r="Z803" s="53"/>
    </row>
    <row r="804" spans="1:26" ht="12.75" customHeight="1" x14ac:dyDescent="0.3">
      <c r="A804" s="53"/>
      <c r="B804" s="53"/>
      <c r="C804" s="53"/>
      <c r="D804" s="53"/>
      <c r="E804" s="53"/>
      <c r="F804" s="53"/>
      <c r="G804" s="53"/>
      <c r="H804" s="53"/>
      <c r="I804" s="53"/>
      <c r="J804" s="53"/>
      <c r="K804" s="53"/>
      <c r="L804" s="53"/>
      <c r="M804" s="53"/>
      <c r="N804" s="53"/>
      <c r="O804" s="53"/>
      <c r="P804" s="53"/>
      <c r="Q804" s="53"/>
      <c r="R804" s="53"/>
      <c r="S804" s="53"/>
      <c r="T804" s="53"/>
      <c r="U804" s="53"/>
      <c r="V804" s="53"/>
      <c r="W804" s="53"/>
      <c r="X804" s="53"/>
      <c r="Y804" s="53"/>
      <c r="Z804" s="53"/>
    </row>
    <row r="805" spans="1:26" ht="12.75" customHeight="1" x14ac:dyDescent="0.3">
      <c r="A805" s="53"/>
      <c r="B805" s="53"/>
      <c r="C805" s="53"/>
      <c r="D805" s="53"/>
      <c r="E805" s="53"/>
      <c r="F805" s="53"/>
      <c r="G805" s="53"/>
      <c r="H805" s="53"/>
      <c r="I805" s="53"/>
      <c r="J805" s="53"/>
      <c r="K805" s="53"/>
      <c r="L805" s="53"/>
      <c r="M805" s="53"/>
      <c r="N805" s="53"/>
      <c r="O805" s="53"/>
      <c r="P805" s="53"/>
      <c r="Q805" s="53"/>
      <c r="R805" s="53"/>
      <c r="S805" s="53"/>
      <c r="T805" s="53"/>
      <c r="U805" s="53"/>
      <c r="V805" s="53"/>
      <c r="W805" s="53"/>
      <c r="X805" s="53"/>
      <c r="Y805" s="53"/>
      <c r="Z805" s="53"/>
    </row>
    <row r="806" spans="1:26" ht="12.75" customHeight="1" x14ac:dyDescent="0.3">
      <c r="A806" s="53"/>
      <c r="B806" s="53"/>
      <c r="C806" s="53"/>
      <c r="D806" s="53"/>
      <c r="E806" s="53"/>
      <c r="F806" s="53"/>
      <c r="G806" s="53"/>
      <c r="H806" s="53"/>
      <c r="I806" s="53"/>
      <c r="J806" s="53"/>
      <c r="K806" s="53"/>
      <c r="L806" s="53"/>
      <c r="M806" s="53"/>
      <c r="N806" s="53"/>
      <c r="O806" s="53"/>
      <c r="P806" s="53"/>
      <c r="Q806" s="53"/>
      <c r="R806" s="53"/>
      <c r="S806" s="53"/>
      <c r="T806" s="53"/>
      <c r="U806" s="53"/>
      <c r="V806" s="53"/>
      <c r="W806" s="53"/>
      <c r="X806" s="53"/>
      <c r="Y806" s="53"/>
      <c r="Z806" s="53"/>
    </row>
    <row r="807" spans="1:26" ht="12.75" customHeight="1" x14ac:dyDescent="0.3">
      <c r="A807" s="53"/>
      <c r="B807" s="53"/>
      <c r="C807" s="53"/>
      <c r="D807" s="53"/>
      <c r="E807" s="53"/>
      <c r="F807" s="53"/>
      <c r="G807" s="53"/>
      <c r="H807" s="53"/>
      <c r="I807" s="53"/>
      <c r="J807" s="53"/>
      <c r="K807" s="53"/>
      <c r="L807" s="53"/>
      <c r="M807" s="53"/>
      <c r="N807" s="53"/>
      <c r="O807" s="53"/>
      <c r="P807" s="53"/>
      <c r="Q807" s="53"/>
      <c r="R807" s="53"/>
      <c r="S807" s="53"/>
      <c r="T807" s="53"/>
      <c r="U807" s="53"/>
      <c r="V807" s="53"/>
      <c r="W807" s="53"/>
      <c r="X807" s="53"/>
      <c r="Y807" s="53"/>
      <c r="Z807" s="53"/>
    </row>
    <row r="808" spans="1:26" ht="12.75" customHeight="1" x14ac:dyDescent="0.3">
      <c r="A808" s="53"/>
      <c r="B808" s="53"/>
      <c r="C808" s="53"/>
      <c r="D808" s="53"/>
      <c r="E808" s="53"/>
      <c r="F808" s="53"/>
      <c r="G808" s="53"/>
      <c r="H808" s="53"/>
      <c r="I808" s="53"/>
      <c r="J808" s="53"/>
      <c r="K808" s="53"/>
      <c r="L808" s="53"/>
      <c r="M808" s="53"/>
      <c r="N808" s="53"/>
      <c r="O808" s="53"/>
      <c r="P808" s="53"/>
      <c r="Q808" s="53"/>
      <c r="R808" s="53"/>
      <c r="S808" s="53"/>
      <c r="T808" s="53"/>
      <c r="U808" s="53"/>
      <c r="V808" s="53"/>
      <c r="W808" s="53"/>
      <c r="X808" s="53"/>
      <c r="Y808" s="53"/>
      <c r="Z808" s="53"/>
    </row>
    <row r="809" spans="1:26" ht="12.75" customHeight="1" x14ac:dyDescent="0.3">
      <c r="A809" s="53"/>
      <c r="B809" s="53"/>
      <c r="C809" s="53"/>
      <c r="D809" s="53"/>
      <c r="E809" s="53"/>
      <c r="F809" s="53"/>
      <c r="G809" s="53"/>
      <c r="H809" s="53"/>
      <c r="I809" s="53"/>
      <c r="J809" s="53"/>
      <c r="K809" s="53"/>
      <c r="L809" s="53"/>
      <c r="M809" s="53"/>
      <c r="N809" s="53"/>
      <c r="O809" s="53"/>
      <c r="P809" s="53"/>
      <c r="Q809" s="53"/>
      <c r="R809" s="53"/>
      <c r="S809" s="53"/>
      <c r="T809" s="53"/>
      <c r="U809" s="53"/>
      <c r="V809" s="53"/>
      <c r="W809" s="53"/>
      <c r="X809" s="53"/>
      <c r="Y809" s="53"/>
      <c r="Z809" s="53"/>
    </row>
    <row r="810" spans="1:26" ht="12.75" customHeight="1" x14ac:dyDescent="0.3">
      <c r="A810" s="53"/>
      <c r="B810" s="53"/>
      <c r="C810" s="53"/>
      <c r="D810" s="53"/>
      <c r="E810" s="53"/>
      <c r="F810" s="53"/>
      <c r="G810" s="53"/>
      <c r="H810" s="53"/>
      <c r="I810" s="53"/>
      <c r="J810" s="53"/>
      <c r="K810" s="53"/>
      <c r="L810" s="53"/>
      <c r="M810" s="53"/>
      <c r="N810" s="53"/>
      <c r="O810" s="53"/>
      <c r="P810" s="53"/>
      <c r="Q810" s="53"/>
      <c r="R810" s="53"/>
      <c r="S810" s="53"/>
      <c r="T810" s="53"/>
      <c r="U810" s="53"/>
      <c r="V810" s="53"/>
      <c r="W810" s="53"/>
      <c r="X810" s="53"/>
      <c r="Y810" s="53"/>
      <c r="Z810" s="53"/>
    </row>
    <row r="811" spans="1:26" ht="12.75" customHeight="1" x14ac:dyDescent="0.3">
      <c r="A811" s="53"/>
      <c r="B811" s="53"/>
      <c r="C811" s="53"/>
      <c r="D811" s="53"/>
      <c r="E811" s="53"/>
      <c r="F811" s="53"/>
      <c r="G811" s="53"/>
      <c r="H811" s="53"/>
      <c r="I811" s="53"/>
      <c r="J811" s="53"/>
      <c r="K811" s="53"/>
      <c r="L811" s="53"/>
      <c r="M811" s="53"/>
      <c r="N811" s="53"/>
      <c r="O811" s="53"/>
      <c r="P811" s="53"/>
      <c r="Q811" s="53"/>
      <c r="R811" s="53"/>
      <c r="S811" s="53"/>
      <c r="T811" s="53"/>
      <c r="U811" s="53"/>
      <c r="V811" s="53"/>
      <c r="W811" s="53"/>
      <c r="X811" s="53"/>
      <c r="Y811" s="53"/>
      <c r="Z811" s="53"/>
    </row>
    <row r="812" spans="1:26" ht="12.75" customHeight="1" x14ac:dyDescent="0.3">
      <c r="A812" s="53"/>
      <c r="B812" s="53"/>
      <c r="C812" s="53"/>
      <c r="D812" s="53"/>
      <c r="E812" s="53"/>
      <c r="F812" s="53"/>
      <c r="G812" s="53"/>
      <c r="H812" s="53"/>
      <c r="I812" s="53"/>
      <c r="J812" s="53"/>
      <c r="K812" s="53"/>
      <c r="L812" s="53"/>
      <c r="M812" s="53"/>
      <c r="N812" s="53"/>
      <c r="O812" s="53"/>
      <c r="P812" s="53"/>
      <c r="Q812" s="53"/>
      <c r="R812" s="53"/>
      <c r="S812" s="53"/>
      <c r="T812" s="53"/>
      <c r="U812" s="53"/>
      <c r="V812" s="53"/>
      <c r="W812" s="53"/>
      <c r="X812" s="53"/>
      <c r="Y812" s="53"/>
      <c r="Z812" s="53"/>
    </row>
    <row r="813" spans="1:26" ht="12.75" customHeight="1" x14ac:dyDescent="0.3">
      <c r="A813" s="53"/>
      <c r="B813" s="53"/>
      <c r="C813" s="53"/>
      <c r="D813" s="53"/>
      <c r="E813" s="53"/>
      <c r="F813" s="53"/>
      <c r="G813" s="53"/>
      <c r="H813" s="53"/>
      <c r="I813" s="53"/>
      <c r="J813" s="53"/>
      <c r="K813" s="53"/>
      <c r="L813" s="53"/>
      <c r="M813" s="53"/>
      <c r="N813" s="53"/>
      <c r="O813" s="53"/>
      <c r="P813" s="53"/>
      <c r="Q813" s="53"/>
      <c r="R813" s="53"/>
      <c r="S813" s="53"/>
      <c r="T813" s="53"/>
      <c r="U813" s="53"/>
      <c r="V813" s="53"/>
      <c r="W813" s="53"/>
      <c r="X813" s="53"/>
      <c r="Y813" s="53"/>
      <c r="Z813" s="53"/>
    </row>
    <row r="814" spans="1:26" ht="12.75" customHeight="1" x14ac:dyDescent="0.3">
      <c r="A814" s="53"/>
      <c r="B814" s="53"/>
      <c r="C814" s="53"/>
      <c r="D814" s="53"/>
      <c r="E814" s="53"/>
      <c r="F814" s="53"/>
      <c r="G814" s="53"/>
      <c r="H814" s="53"/>
      <c r="I814" s="53"/>
      <c r="J814" s="53"/>
      <c r="K814" s="53"/>
      <c r="L814" s="53"/>
      <c r="M814" s="53"/>
      <c r="N814" s="53"/>
      <c r="O814" s="53"/>
      <c r="P814" s="53"/>
      <c r="Q814" s="53"/>
      <c r="R814" s="53"/>
      <c r="S814" s="53"/>
      <c r="T814" s="53"/>
      <c r="U814" s="53"/>
      <c r="V814" s="53"/>
      <c r="W814" s="53"/>
      <c r="X814" s="53"/>
      <c r="Y814" s="53"/>
      <c r="Z814" s="53"/>
    </row>
    <row r="815" spans="1:26" ht="12.75" customHeight="1" x14ac:dyDescent="0.3">
      <c r="A815" s="53"/>
      <c r="B815" s="53"/>
      <c r="C815" s="53"/>
      <c r="D815" s="53"/>
      <c r="E815" s="53"/>
      <c r="F815" s="53"/>
      <c r="G815" s="53"/>
      <c r="H815" s="53"/>
      <c r="I815" s="53"/>
      <c r="J815" s="53"/>
      <c r="K815" s="53"/>
      <c r="L815" s="53"/>
      <c r="M815" s="53"/>
      <c r="N815" s="53"/>
      <c r="O815" s="53"/>
      <c r="P815" s="53"/>
      <c r="Q815" s="53"/>
      <c r="R815" s="53"/>
      <c r="S815" s="53"/>
      <c r="T815" s="53"/>
      <c r="U815" s="53"/>
      <c r="V815" s="53"/>
      <c r="W815" s="53"/>
      <c r="X815" s="53"/>
      <c r="Y815" s="53"/>
      <c r="Z815" s="53"/>
    </row>
    <row r="816" spans="1:26" ht="12.75" customHeight="1" x14ac:dyDescent="0.3">
      <c r="A816" s="53"/>
      <c r="B816" s="53"/>
      <c r="C816" s="53"/>
      <c r="D816" s="53"/>
      <c r="E816" s="53"/>
      <c r="F816" s="53"/>
      <c r="G816" s="53"/>
      <c r="H816" s="53"/>
      <c r="I816" s="53"/>
      <c r="J816" s="53"/>
      <c r="K816" s="53"/>
      <c r="L816" s="53"/>
      <c r="M816" s="53"/>
      <c r="N816" s="53"/>
      <c r="O816" s="53"/>
      <c r="P816" s="53"/>
      <c r="Q816" s="53"/>
      <c r="R816" s="53"/>
      <c r="S816" s="53"/>
      <c r="T816" s="53"/>
      <c r="U816" s="53"/>
      <c r="V816" s="53"/>
      <c r="W816" s="53"/>
      <c r="X816" s="53"/>
      <c r="Y816" s="53"/>
      <c r="Z816" s="53"/>
    </row>
    <row r="817" spans="1:26" ht="12.75" customHeight="1" x14ac:dyDescent="0.3">
      <c r="A817" s="53"/>
      <c r="B817" s="53"/>
      <c r="C817" s="53"/>
      <c r="D817" s="53"/>
      <c r="E817" s="53"/>
      <c r="F817" s="53"/>
      <c r="G817" s="53"/>
      <c r="H817" s="53"/>
      <c r="I817" s="53"/>
      <c r="J817" s="53"/>
      <c r="K817" s="53"/>
      <c r="L817" s="53"/>
      <c r="M817" s="53"/>
      <c r="N817" s="53"/>
      <c r="O817" s="53"/>
      <c r="P817" s="53"/>
      <c r="Q817" s="53"/>
      <c r="R817" s="53"/>
      <c r="S817" s="53"/>
      <c r="T817" s="53"/>
      <c r="U817" s="53"/>
      <c r="V817" s="53"/>
      <c r="W817" s="53"/>
      <c r="X817" s="53"/>
      <c r="Y817" s="53"/>
      <c r="Z817" s="53"/>
    </row>
    <row r="818" spans="1:26" ht="12.75" customHeight="1" x14ac:dyDescent="0.3">
      <c r="A818" s="53"/>
      <c r="B818" s="53"/>
      <c r="C818" s="53"/>
      <c r="D818" s="53"/>
      <c r="E818" s="53"/>
      <c r="F818" s="53"/>
      <c r="G818" s="53"/>
      <c r="H818" s="53"/>
      <c r="I818" s="53"/>
      <c r="J818" s="53"/>
      <c r="K818" s="53"/>
      <c r="L818" s="53"/>
      <c r="M818" s="53"/>
      <c r="N818" s="53"/>
      <c r="O818" s="53"/>
      <c r="P818" s="53"/>
      <c r="Q818" s="53"/>
      <c r="R818" s="53"/>
      <c r="S818" s="53"/>
      <c r="T818" s="53"/>
      <c r="U818" s="53"/>
      <c r="V818" s="53"/>
      <c r="W818" s="53"/>
      <c r="X818" s="53"/>
      <c r="Y818" s="53"/>
      <c r="Z818" s="53"/>
    </row>
    <row r="819" spans="1:26" ht="12.75" customHeight="1" x14ac:dyDescent="0.3">
      <c r="A819" s="53"/>
      <c r="B819" s="53"/>
      <c r="C819" s="53"/>
      <c r="D819" s="53"/>
      <c r="E819" s="53"/>
      <c r="F819" s="53"/>
      <c r="G819" s="53"/>
      <c r="H819" s="53"/>
      <c r="I819" s="53"/>
      <c r="J819" s="53"/>
      <c r="K819" s="53"/>
      <c r="L819" s="53"/>
      <c r="M819" s="53"/>
      <c r="N819" s="53"/>
      <c r="O819" s="53"/>
      <c r="P819" s="53"/>
      <c r="Q819" s="53"/>
      <c r="R819" s="53"/>
      <c r="S819" s="53"/>
      <c r="T819" s="53"/>
      <c r="U819" s="53"/>
      <c r="V819" s="53"/>
      <c r="W819" s="53"/>
      <c r="X819" s="53"/>
      <c r="Y819" s="53"/>
      <c r="Z819" s="53"/>
    </row>
    <row r="820" spans="1:26" ht="12.75" customHeight="1" x14ac:dyDescent="0.3">
      <c r="A820" s="53"/>
      <c r="B820" s="53"/>
      <c r="C820" s="53"/>
      <c r="D820" s="53"/>
      <c r="E820" s="53"/>
      <c r="F820" s="53"/>
      <c r="G820" s="53"/>
      <c r="H820" s="53"/>
      <c r="I820" s="53"/>
      <c r="J820" s="53"/>
      <c r="K820" s="53"/>
      <c r="L820" s="53"/>
      <c r="M820" s="53"/>
      <c r="N820" s="53"/>
      <c r="O820" s="53"/>
      <c r="P820" s="53"/>
      <c r="Q820" s="53"/>
      <c r="R820" s="53"/>
      <c r="S820" s="53"/>
      <c r="T820" s="53"/>
      <c r="U820" s="53"/>
      <c r="V820" s="53"/>
      <c r="W820" s="53"/>
      <c r="X820" s="53"/>
      <c r="Y820" s="53"/>
      <c r="Z820" s="53"/>
    </row>
    <row r="821" spans="1:26" ht="12.75" customHeight="1" x14ac:dyDescent="0.3">
      <c r="A821" s="53"/>
      <c r="B821" s="53"/>
      <c r="C821" s="53"/>
      <c r="D821" s="53"/>
      <c r="E821" s="53"/>
      <c r="F821" s="53"/>
      <c r="G821" s="53"/>
      <c r="H821" s="53"/>
      <c r="I821" s="53"/>
      <c r="J821" s="53"/>
      <c r="K821" s="53"/>
      <c r="L821" s="53"/>
      <c r="M821" s="53"/>
      <c r="N821" s="53"/>
      <c r="O821" s="53"/>
      <c r="P821" s="53"/>
      <c r="Q821" s="53"/>
      <c r="R821" s="53"/>
      <c r="S821" s="53"/>
      <c r="T821" s="53"/>
      <c r="U821" s="53"/>
      <c r="V821" s="53"/>
      <c r="W821" s="53"/>
      <c r="X821" s="53"/>
      <c r="Y821" s="53"/>
      <c r="Z821" s="53"/>
    </row>
    <row r="822" spans="1:26" ht="12.75" customHeight="1" x14ac:dyDescent="0.3">
      <c r="A822" s="53"/>
      <c r="B822" s="53"/>
      <c r="C822" s="53"/>
      <c r="D822" s="53"/>
      <c r="E822" s="53"/>
      <c r="F822" s="53"/>
      <c r="G822" s="53"/>
      <c r="H822" s="53"/>
      <c r="I822" s="53"/>
      <c r="J822" s="53"/>
      <c r="K822" s="53"/>
      <c r="L822" s="53"/>
      <c r="M822" s="53"/>
      <c r="N822" s="53"/>
      <c r="O822" s="53"/>
      <c r="P822" s="53"/>
      <c r="Q822" s="53"/>
      <c r="R822" s="53"/>
      <c r="S822" s="53"/>
      <c r="T822" s="53"/>
      <c r="U822" s="53"/>
      <c r="V822" s="53"/>
      <c r="W822" s="53"/>
      <c r="X822" s="53"/>
      <c r="Y822" s="53"/>
      <c r="Z822" s="53"/>
    </row>
    <row r="823" spans="1:26" ht="12.75" customHeight="1" x14ac:dyDescent="0.3">
      <c r="A823" s="53"/>
      <c r="B823" s="53"/>
      <c r="C823" s="53"/>
      <c r="D823" s="53"/>
      <c r="E823" s="53"/>
      <c r="F823" s="53"/>
      <c r="G823" s="53"/>
      <c r="H823" s="53"/>
      <c r="I823" s="53"/>
      <c r="J823" s="53"/>
      <c r="K823" s="53"/>
      <c r="L823" s="53"/>
      <c r="M823" s="53"/>
      <c r="N823" s="53"/>
      <c r="O823" s="53"/>
      <c r="P823" s="53"/>
      <c r="Q823" s="53"/>
      <c r="R823" s="53"/>
      <c r="S823" s="53"/>
      <c r="T823" s="53"/>
      <c r="U823" s="53"/>
      <c r="V823" s="53"/>
      <c r="W823" s="53"/>
      <c r="X823" s="53"/>
      <c r="Y823" s="53"/>
      <c r="Z823" s="53"/>
    </row>
    <row r="824" spans="1:26" ht="12.75" customHeight="1" x14ac:dyDescent="0.3">
      <c r="A824" s="53"/>
      <c r="B824" s="53"/>
      <c r="C824" s="53"/>
      <c r="D824" s="53"/>
      <c r="E824" s="53"/>
      <c r="F824" s="53"/>
      <c r="G824" s="53"/>
      <c r="H824" s="53"/>
      <c r="I824" s="53"/>
      <c r="J824" s="53"/>
      <c r="K824" s="53"/>
      <c r="L824" s="53"/>
      <c r="M824" s="53"/>
      <c r="N824" s="53"/>
      <c r="O824" s="53"/>
      <c r="P824" s="53"/>
      <c r="Q824" s="53"/>
      <c r="R824" s="53"/>
      <c r="S824" s="53"/>
      <c r="T824" s="53"/>
      <c r="U824" s="53"/>
      <c r="V824" s="53"/>
      <c r="W824" s="53"/>
      <c r="X824" s="53"/>
      <c r="Y824" s="53"/>
      <c r="Z824" s="53"/>
    </row>
    <row r="825" spans="1:26" ht="12.75" customHeight="1" x14ac:dyDescent="0.3">
      <c r="A825" s="53"/>
      <c r="B825" s="53"/>
      <c r="C825" s="53"/>
      <c r="D825" s="53"/>
      <c r="E825" s="53"/>
      <c r="F825" s="53"/>
      <c r="G825" s="53"/>
      <c r="H825" s="53"/>
      <c r="I825" s="53"/>
      <c r="J825" s="53"/>
      <c r="K825" s="53"/>
      <c r="L825" s="53"/>
      <c r="M825" s="53"/>
      <c r="N825" s="53"/>
      <c r="O825" s="53"/>
      <c r="P825" s="53"/>
      <c r="Q825" s="53"/>
      <c r="R825" s="53"/>
      <c r="S825" s="53"/>
      <c r="T825" s="53"/>
      <c r="U825" s="53"/>
      <c r="V825" s="53"/>
      <c r="W825" s="53"/>
      <c r="X825" s="53"/>
      <c r="Y825" s="53"/>
      <c r="Z825" s="53"/>
    </row>
    <row r="826" spans="1:26" ht="12.75" customHeight="1" x14ac:dyDescent="0.3">
      <c r="A826" s="53"/>
      <c r="B826" s="53"/>
      <c r="C826" s="53"/>
      <c r="D826" s="53"/>
      <c r="E826" s="53"/>
      <c r="F826" s="53"/>
      <c r="G826" s="53"/>
      <c r="H826" s="53"/>
      <c r="I826" s="53"/>
      <c r="J826" s="53"/>
      <c r="K826" s="53"/>
      <c r="L826" s="53"/>
      <c r="M826" s="53"/>
      <c r="N826" s="53"/>
      <c r="O826" s="53"/>
      <c r="P826" s="53"/>
      <c r="Q826" s="53"/>
      <c r="R826" s="53"/>
      <c r="S826" s="53"/>
      <c r="T826" s="53"/>
      <c r="U826" s="53"/>
      <c r="V826" s="53"/>
      <c r="W826" s="53"/>
      <c r="X826" s="53"/>
      <c r="Y826" s="53"/>
      <c r="Z826" s="53"/>
    </row>
    <row r="827" spans="1:26" ht="12.75" customHeight="1" x14ac:dyDescent="0.3">
      <c r="A827" s="53"/>
      <c r="B827" s="53"/>
      <c r="C827" s="53"/>
      <c r="D827" s="53"/>
      <c r="E827" s="53"/>
      <c r="F827" s="53"/>
      <c r="G827" s="53"/>
      <c r="H827" s="53"/>
      <c r="I827" s="53"/>
      <c r="J827" s="53"/>
      <c r="K827" s="53"/>
      <c r="L827" s="53"/>
      <c r="M827" s="53"/>
      <c r="N827" s="53"/>
      <c r="O827" s="53"/>
      <c r="P827" s="53"/>
      <c r="Q827" s="53"/>
      <c r="R827" s="53"/>
      <c r="S827" s="53"/>
      <c r="T827" s="53"/>
      <c r="U827" s="53"/>
      <c r="V827" s="53"/>
      <c r="W827" s="53"/>
      <c r="X827" s="53"/>
      <c r="Y827" s="53"/>
      <c r="Z827" s="53"/>
    </row>
    <row r="828" spans="1:26" ht="12.75" customHeight="1" x14ac:dyDescent="0.3">
      <c r="A828" s="53"/>
      <c r="B828" s="53"/>
      <c r="C828" s="53"/>
      <c r="D828" s="53"/>
      <c r="E828" s="53"/>
      <c r="F828" s="53"/>
      <c r="G828" s="53"/>
      <c r="H828" s="53"/>
      <c r="I828" s="53"/>
      <c r="J828" s="53"/>
      <c r="K828" s="53"/>
      <c r="L828" s="53"/>
      <c r="M828" s="53"/>
      <c r="N828" s="53"/>
      <c r="O828" s="53"/>
      <c r="P828" s="53"/>
      <c r="Q828" s="53"/>
      <c r="R828" s="53"/>
      <c r="S828" s="53"/>
      <c r="T828" s="53"/>
      <c r="U828" s="53"/>
      <c r="V828" s="53"/>
      <c r="W828" s="53"/>
      <c r="X828" s="53"/>
      <c r="Y828" s="53"/>
      <c r="Z828" s="53"/>
    </row>
    <row r="829" spans="1:26" ht="12.75" customHeight="1" x14ac:dyDescent="0.3">
      <c r="A829" s="53"/>
      <c r="B829" s="53"/>
      <c r="C829" s="53"/>
      <c r="D829" s="53"/>
      <c r="E829" s="53"/>
      <c r="F829" s="53"/>
      <c r="G829" s="53"/>
      <c r="H829" s="53"/>
      <c r="I829" s="53"/>
      <c r="J829" s="53"/>
      <c r="K829" s="53"/>
      <c r="L829" s="53"/>
      <c r="M829" s="53"/>
      <c r="N829" s="53"/>
      <c r="O829" s="53"/>
      <c r="P829" s="53"/>
      <c r="Q829" s="53"/>
      <c r="R829" s="53"/>
      <c r="S829" s="53"/>
      <c r="T829" s="53"/>
      <c r="U829" s="53"/>
      <c r="V829" s="53"/>
      <c r="W829" s="53"/>
      <c r="X829" s="53"/>
      <c r="Y829" s="53"/>
      <c r="Z829" s="53"/>
    </row>
    <row r="830" spans="1:26" ht="12.75" customHeight="1" x14ac:dyDescent="0.3">
      <c r="A830" s="53"/>
      <c r="B830" s="53"/>
      <c r="C830" s="53"/>
      <c r="D830" s="53"/>
      <c r="E830" s="53"/>
      <c r="F830" s="53"/>
      <c r="G830" s="53"/>
      <c r="H830" s="53"/>
      <c r="I830" s="53"/>
      <c r="J830" s="53"/>
      <c r="K830" s="53"/>
      <c r="L830" s="53"/>
      <c r="M830" s="53"/>
      <c r="N830" s="53"/>
      <c r="O830" s="53"/>
      <c r="P830" s="53"/>
      <c r="Q830" s="53"/>
      <c r="R830" s="53"/>
      <c r="S830" s="53"/>
      <c r="T830" s="53"/>
      <c r="U830" s="53"/>
      <c r="V830" s="53"/>
      <c r="W830" s="53"/>
      <c r="X830" s="53"/>
      <c r="Y830" s="53"/>
      <c r="Z830" s="53"/>
    </row>
    <row r="831" spans="1:26" ht="12.75" customHeight="1" x14ac:dyDescent="0.3">
      <c r="A831" s="53"/>
      <c r="B831" s="53"/>
      <c r="C831" s="53"/>
      <c r="D831" s="53"/>
      <c r="E831" s="53"/>
      <c r="F831" s="53"/>
      <c r="G831" s="53"/>
      <c r="H831" s="53"/>
      <c r="I831" s="53"/>
      <c r="J831" s="53"/>
      <c r="K831" s="53"/>
      <c r="L831" s="53"/>
      <c r="M831" s="53"/>
      <c r="N831" s="53"/>
      <c r="O831" s="53"/>
      <c r="P831" s="53"/>
      <c r="Q831" s="53"/>
      <c r="R831" s="53"/>
      <c r="S831" s="53"/>
      <c r="T831" s="53"/>
      <c r="U831" s="53"/>
      <c r="V831" s="53"/>
      <c r="W831" s="53"/>
      <c r="X831" s="53"/>
      <c r="Y831" s="53"/>
      <c r="Z831" s="53"/>
    </row>
    <row r="832" spans="1:26" ht="12.75" customHeight="1" x14ac:dyDescent="0.3">
      <c r="A832" s="53"/>
      <c r="B832" s="53"/>
      <c r="C832" s="53"/>
      <c r="D832" s="53"/>
      <c r="E832" s="53"/>
      <c r="F832" s="53"/>
      <c r="G832" s="53"/>
      <c r="H832" s="53"/>
      <c r="I832" s="53"/>
      <c r="J832" s="53"/>
      <c r="K832" s="53"/>
      <c r="L832" s="53"/>
      <c r="M832" s="53"/>
      <c r="N832" s="53"/>
      <c r="O832" s="53"/>
      <c r="P832" s="53"/>
      <c r="Q832" s="53"/>
      <c r="R832" s="53"/>
      <c r="S832" s="53"/>
      <c r="T832" s="53"/>
      <c r="U832" s="53"/>
      <c r="V832" s="53"/>
      <c r="W832" s="53"/>
      <c r="X832" s="53"/>
      <c r="Y832" s="53"/>
      <c r="Z832" s="53"/>
    </row>
    <row r="833" spans="1:26" ht="12.75" customHeight="1" x14ac:dyDescent="0.3">
      <c r="A833" s="53"/>
      <c r="B833" s="53"/>
      <c r="C833" s="53"/>
      <c r="D833" s="53"/>
      <c r="E833" s="53"/>
      <c r="F833" s="53"/>
      <c r="G833" s="53"/>
      <c r="H833" s="53"/>
      <c r="I833" s="53"/>
      <c r="J833" s="53"/>
      <c r="K833" s="53"/>
      <c r="L833" s="53"/>
      <c r="M833" s="53"/>
      <c r="N833" s="53"/>
      <c r="O833" s="53"/>
      <c r="P833" s="53"/>
      <c r="Q833" s="53"/>
      <c r="R833" s="53"/>
      <c r="S833" s="53"/>
      <c r="T833" s="53"/>
      <c r="U833" s="53"/>
      <c r="V833" s="53"/>
      <c r="W833" s="53"/>
      <c r="X833" s="53"/>
      <c r="Y833" s="53"/>
      <c r="Z833" s="53"/>
    </row>
    <row r="834" spans="1:26" ht="12.75" customHeight="1" x14ac:dyDescent="0.3">
      <c r="A834" s="53"/>
      <c r="B834" s="53"/>
      <c r="C834" s="53"/>
      <c r="D834" s="53"/>
      <c r="E834" s="53"/>
      <c r="F834" s="53"/>
      <c r="G834" s="53"/>
      <c r="H834" s="53"/>
      <c r="I834" s="53"/>
      <c r="J834" s="53"/>
      <c r="K834" s="53"/>
      <c r="L834" s="53"/>
      <c r="M834" s="53"/>
      <c r="N834" s="53"/>
      <c r="O834" s="53"/>
      <c r="P834" s="53"/>
      <c r="Q834" s="53"/>
      <c r="R834" s="53"/>
      <c r="S834" s="53"/>
      <c r="T834" s="53"/>
      <c r="U834" s="53"/>
      <c r="V834" s="53"/>
      <c r="W834" s="53"/>
      <c r="X834" s="53"/>
      <c r="Y834" s="53"/>
      <c r="Z834" s="53"/>
    </row>
    <row r="835" spans="1:26" ht="12.75" customHeight="1" x14ac:dyDescent="0.3">
      <c r="A835" s="53"/>
      <c r="B835" s="53"/>
      <c r="C835" s="53"/>
      <c r="D835" s="53"/>
      <c r="E835" s="53"/>
      <c r="F835" s="53"/>
      <c r="G835" s="53"/>
      <c r="H835" s="53"/>
      <c r="I835" s="53"/>
      <c r="J835" s="53"/>
      <c r="K835" s="53"/>
      <c r="L835" s="53"/>
      <c r="M835" s="53"/>
      <c r="N835" s="53"/>
      <c r="O835" s="53"/>
      <c r="P835" s="53"/>
      <c r="Q835" s="53"/>
      <c r="R835" s="53"/>
      <c r="S835" s="53"/>
      <c r="T835" s="53"/>
      <c r="U835" s="53"/>
      <c r="V835" s="53"/>
      <c r="W835" s="53"/>
      <c r="X835" s="53"/>
      <c r="Y835" s="53"/>
      <c r="Z835" s="53"/>
    </row>
    <row r="836" spans="1:26" ht="12.75" customHeight="1" x14ac:dyDescent="0.3">
      <c r="A836" s="53"/>
      <c r="B836" s="53"/>
      <c r="C836" s="53"/>
      <c r="D836" s="53"/>
      <c r="E836" s="53"/>
      <c r="F836" s="53"/>
      <c r="G836" s="53"/>
      <c r="H836" s="53"/>
      <c r="I836" s="53"/>
      <c r="J836" s="53"/>
      <c r="K836" s="53"/>
      <c r="L836" s="53"/>
      <c r="M836" s="53"/>
      <c r="N836" s="53"/>
      <c r="O836" s="53"/>
      <c r="P836" s="53"/>
      <c r="Q836" s="53"/>
      <c r="R836" s="53"/>
      <c r="S836" s="53"/>
      <c r="T836" s="53"/>
      <c r="U836" s="53"/>
      <c r="V836" s="53"/>
      <c r="W836" s="53"/>
      <c r="X836" s="53"/>
      <c r="Y836" s="53"/>
      <c r="Z836" s="53"/>
    </row>
    <row r="837" spans="1:26" ht="12.75" customHeight="1" x14ac:dyDescent="0.3">
      <c r="A837" s="53"/>
      <c r="B837" s="53"/>
      <c r="C837" s="53"/>
      <c r="D837" s="53"/>
      <c r="E837" s="53"/>
      <c r="F837" s="53"/>
      <c r="G837" s="53"/>
      <c r="H837" s="53"/>
      <c r="I837" s="53"/>
      <c r="J837" s="53"/>
      <c r="K837" s="53"/>
      <c r="L837" s="53"/>
      <c r="M837" s="53"/>
      <c r="N837" s="53"/>
      <c r="O837" s="53"/>
      <c r="P837" s="53"/>
      <c r="Q837" s="53"/>
      <c r="R837" s="53"/>
      <c r="S837" s="53"/>
      <c r="T837" s="53"/>
      <c r="U837" s="53"/>
      <c r="V837" s="53"/>
      <c r="W837" s="53"/>
      <c r="X837" s="53"/>
      <c r="Y837" s="53"/>
      <c r="Z837" s="53"/>
    </row>
    <row r="838" spans="1:26" ht="12.75" customHeight="1" x14ac:dyDescent="0.3">
      <c r="A838" s="53"/>
      <c r="B838" s="53"/>
      <c r="C838" s="53"/>
      <c r="D838" s="53"/>
      <c r="E838" s="53"/>
      <c r="F838" s="53"/>
      <c r="G838" s="53"/>
      <c r="H838" s="53"/>
      <c r="I838" s="53"/>
      <c r="J838" s="53"/>
      <c r="K838" s="53"/>
      <c r="L838" s="53"/>
      <c r="M838" s="53"/>
      <c r="N838" s="53"/>
      <c r="O838" s="53"/>
      <c r="P838" s="53"/>
      <c r="Q838" s="53"/>
      <c r="R838" s="53"/>
      <c r="S838" s="53"/>
      <c r="T838" s="53"/>
      <c r="U838" s="53"/>
      <c r="V838" s="53"/>
      <c r="W838" s="53"/>
      <c r="X838" s="53"/>
      <c r="Y838" s="53"/>
      <c r="Z838" s="53"/>
    </row>
    <row r="839" spans="1:26" ht="12.75" customHeight="1" x14ac:dyDescent="0.3">
      <c r="A839" s="53"/>
      <c r="B839" s="53"/>
      <c r="C839" s="53"/>
      <c r="D839" s="53"/>
      <c r="E839" s="53"/>
      <c r="F839" s="53"/>
      <c r="G839" s="53"/>
      <c r="H839" s="53"/>
      <c r="I839" s="53"/>
      <c r="J839" s="53"/>
      <c r="K839" s="53"/>
      <c r="L839" s="53"/>
      <c r="M839" s="53"/>
      <c r="N839" s="53"/>
      <c r="O839" s="53"/>
      <c r="P839" s="53"/>
      <c r="Q839" s="53"/>
      <c r="R839" s="53"/>
      <c r="S839" s="53"/>
      <c r="T839" s="53"/>
      <c r="U839" s="53"/>
      <c r="V839" s="53"/>
      <c r="W839" s="53"/>
      <c r="X839" s="53"/>
      <c r="Y839" s="53"/>
      <c r="Z839" s="53"/>
    </row>
    <row r="840" spans="1:26" ht="12.75" customHeight="1" x14ac:dyDescent="0.3">
      <c r="A840" s="53"/>
      <c r="B840" s="53"/>
      <c r="C840" s="53"/>
      <c r="D840" s="53"/>
      <c r="E840" s="53"/>
      <c r="F840" s="53"/>
      <c r="G840" s="53"/>
      <c r="H840" s="53"/>
      <c r="I840" s="53"/>
      <c r="J840" s="53"/>
      <c r="K840" s="53"/>
      <c r="L840" s="53"/>
      <c r="M840" s="53"/>
      <c r="N840" s="53"/>
      <c r="O840" s="53"/>
      <c r="P840" s="53"/>
      <c r="Q840" s="53"/>
      <c r="R840" s="53"/>
      <c r="S840" s="53"/>
      <c r="T840" s="53"/>
      <c r="U840" s="53"/>
      <c r="V840" s="53"/>
      <c r="W840" s="53"/>
      <c r="X840" s="53"/>
      <c r="Y840" s="53"/>
      <c r="Z840" s="53"/>
    </row>
    <row r="841" spans="1:26" ht="12.75" customHeight="1" x14ac:dyDescent="0.3">
      <c r="A841" s="53"/>
      <c r="B841" s="53"/>
      <c r="C841" s="53"/>
      <c r="D841" s="53"/>
      <c r="E841" s="53"/>
      <c r="F841" s="53"/>
      <c r="G841" s="53"/>
      <c r="H841" s="53"/>
      <c r="I841" s="53"/>
      <c r="J841" s="53"/>
      <c r="K841" s="53"/>
      <c r="L841" s="53"/>
      <c r="M841" s="53"/>
      <c r="N841" s="53"/>
      <c r="O841" s="53"/>
      <c r="P841" s="53"/>
      <c r="Q841" s="53"/>
      <c r="R841" s="53"/>
      <c r="S841" s="53"/>
      <c r="T841" s="53"/>
      <c r="U841" s="53"/>
      <c r="V841" s="53"/>
      <c r="W841" s="53"/>
      <c r="X841" s="53"/>
      <c r="Y841" s="53"/>
      <c r="Z841" s="53"/>
    </row>
    <row r="842" spans="1:26" ht="12.75" customHeight="1" x14ac:dyDescent="0.3">
      <c r="A842" s="53"/>
      <c r="B842" s="53"/>
      <c r="C842" s="53"/>
      <c r="D842" s="53"/>
      <c r="E842" s="53"/>
      <c r="F842" s="53"/>
      <c r="G842" s="53"/>
      <c r="H842" s="53"/>
      <c r="I842" s="53"/>
      <c r="J842" s="53"/>
      <c r="K842" s="53"/>
      <c r="L842" s="53"/>
      <c r="M842" s="53"/>
      <c r="N842" s="53"/>
      <c r="O842" s="53"/>
      <c r="P842" s="53"/>
      <c r="Q842" s="53"/>
      <c r="R842" s="53"/>
      <c r="S842" s="53"/>
      <c r="T842" s="53"/>
      <c r="U842" s="53"/>
      <c r="V842" s="53"/>
      <c r="W842" s="53"/>
      <c r="X842" s="53"/>
      <c r="Y842" s="53"/>
      <c r="Z842" s="53"/>
    </row>
    <row r="843" spans="1:26" ht="12.75" customHeight="1" x14ac:dyDescent="0.3">
      <c r="A843" s="53"/>
      <c r="B843" s="53"/>
      <c r="C843" s="53"/>
      <c r="D843" s="53"/>
      <c r="E843" s="53"/>
      <c r="F843" s="53"/>
      <c r="G843" s="53"/>
      <c r="H843" s="53"/>
      <c r="I843" s="53"/>
      <c r="J843" s="53"/>
      <c r="K843" s="53"/>
      <c r="L843" s="53"/>
      <c r="M843" s="53"/>
      <c r="N843" s="53"/>
      <c r="O843" s="53"/>
      <c r="P843" s="53"/>
      <c r="Q843" s="53"/>
      <c r="R843" s="53"/>
      <c r="S843" s="53"/>
      <c r="T843" s="53"/>
      <c r="U843" s="53"/>
      <c r="V843" s="53"/>
      <c r="W843" s="53"/>
      <c r="X843" s="53"/>
      <c r="Y843" s="53"/>
      <c r="Z843" s="53"/>
    </row>
    <row r="844" spans="1:26" ht="12.75" customHeight="1" x14ac:dyDescent="0.3">
      <c r="A844" s="53"/>
      <c r="B844" s="53"/>
      <c r="C844" s="53"/>
      <c r="D844" s="53"/>
      <c r="E844" s="53"/>
      <c r="F844" s="53"/>
      <c r="G844" s="53"/>
      <c r="H844" s="53"/>
      <c r="I844" s="53"/>
      <c r="J844" s="53"/>
      <c r="K844" s="53"/>
      <c r="L844" s="53"/>
      <c r="M844" s="53"/>
      <c r="N844" s="53"/>
      <c r="O844" s="53"/>
      <c r="P844" s="53"/>
      <c r="Q844" s="53"/>
      <c r="R844" s="53"/>
      <c r="S844" s="53"/>
      <c r="T844" s="53"/>
      <c r="U844" s="53"/>
      <c r="V844" s="53"/>
      <c r="W844" s="53"/>
      <c r="X844" s="53"/>
      <c r="Y844" s="53"/>
      <c r="Z844" s="53"/>
    </row>
    <row r="845" spans="1:26" ht="12.75" customHeight="1" x14ac:dyDescent="0.3">
      <c r="A845" s="53"/>
      <c r="B845" s="53"/>
      <c r="C845" s="53"/>
      <c r="D845" s="53"/>
      <c r="E845" s="53"/>
      <c r="F845" s="53"/>
      <c r="G845" s="53"/>
      <c r="H845" s="53"/>
      <c r="I845" s="53"/>
      <c r="J845" s="53"/>
      <c r="K845" s="53"/>
      <c r="L845" s="53"/>
      <c r="M845" s="53"/>
      <c r="N845" s="53"/>
      <c r="O845" s="53"/>
      <c r="P845" s="53"/>
      <c r="Q845" s="53"/>
      <c r="R845" s="53"/>
      <c r="S845" s="53"/>
      <c r="T845" s="53"/>
      <c r="U845" s="53"/>
      <c r="V845" s="53"/>
      <c r="W845" s="53"/>
      <c r="X845" s="53"/>
      <c r="Y845" s="53"/>
      <c r="Z845" s="53"/>
    </row>
    <row r="846" spans="1:26" ht="12.75" customHeight="1" x14ac:dyDescent="0.3">
      <c r="A846" s="53"/>
      <c r="B846" s="53"/>
      <c r="C846" s="53"/>
      <c r="D846" s="53"/>
      <c r="E846" s="53"/>
      <c r="F846" s="53"/>
      <c r="G846" s="53"/>
      <c r="H846" s="53"/>
      <c r="I846" s="53"/>
      <c r="J846" s="53"/>
      <c r="K846" s="53"/>
      <c r="L846" s="53"/>
      <c r="M846" s="53"/>
      <c r="N846" s="53"/>
      <c r="O846" s="53"/>
      <c r="P846" s="53"/>
      <c r="Q846" s="53"/>
      <c r="R846" s="53"/>
      <c r="S846" s="53"/>
      <c r="T846" s="53"/>
      <c r="U846" s="53"/>
      <c r="V846" s="53"/>
      <c r="W846" s="53"/>
      <c r="X846" s="53"/>
      <c r="Y846" s="53"/>
      <c r="Z846" s="53"/>
    </row>
    <row r="847" spans="1:26" ht="12.75" customHeight="1" x14ac:dyDescent="0.3">
      <c r="A847" s="53"/>
      <c r="B847" s="53"/>
      <c r="C847" s="53"/>
      <c r="D847" s="53"/>
      <c r="E847" s="53"/>
      <c r="F847" s="53"/>
      <c r="G847" s="53"/>
      <c r="H847" s="53"/>
      <c r="I847" s="53"/>
      <c r="J847" s="53"/>
      <c r="K847" s="53"/>
      <c r="L847" s="53"/>
      <c r="M847" s="53"/>
      <c r="N847" s="53"/>
      <c r="O847" s="53"/>
      <c r="P847" s="53"/>
      <c r="Q847" s="53"/>
      <c r="R847" s="53"/>
      <c r="S847" s="53"/>
      <c r="T847" s="53"/>
      <c r="U847" s="53"/>
      <c r="V847" s="53"/>
      <c r="W847" s="53"/>
      <c r="X847" s="53"/>
      <c r="Y847" s="53"/>
      <c r="Z847" s="53"/>
    </row>
    <row r="848" spans="1:26" ht="12.75" customHeight="1" x14ac:dyDescent="0.3">
      <c r="A848" s="53"/>
      <c r="B848" s="53"/>
      <c r="C848" s="53"/>
      <c r="D848" s="53"/>
      <c r="E848" s="53"/>
      <c r="F848" s="53"/>
      <c r="G848" s="53"/>
      <c r="H848" s="53"/>
      <c r="I848" s="53"/>
      <c r="J848" s="53"/>
      <c r="K848" s="53"/>
      <c r="L848" s="53"/>
      <c r="M848" s="53"/>
      <c r="N848" s="53"/>
      <c r="O848" s="53"/>
      <c r="P848" s="53"/>
      <c r="Q848" s="53"/>
      <c r="R848" s="53"/>
      <c r="S848" s="53"/>
      <c r="T848" s="53"/>
      <c r="U848" s="53"/>
      <c r="V848" s="53"/>
      <c r="W848" s="53"/>
      <c r="X848" s="53"/>
      <c r="Y848" s="53"/>
      <c r="Z848" s="53"/>
    </row>
    <row r="849" spans="1:26" ht="12.75" customHeight="1" x14ac:dyDescent="0.3">
      <c r="A849" s="53"/>
      <c r="B849" s="53"/>
      <c r="C849" s="53"/>
      <c r="D849" s="53"/>
      <c r="E849" s="53"/>
      <c r="F849" s="53"/>
      <c r="G849" s="53"/>
      <c r="H849" s="53"/>
      <c r="I849" s="53"/>
      <c r="J849" s="53"/>
      <c r="K849" s="53"/>
      <c r="L849" s="53"/>
      <c r="M849" s="53"/>
      <c r="N849" s="53"/>
      <c r="O849" s="53"/>
      <c r="P849" s="53"/>
      <c r="Q849" s="53"/>
      <c r="R849" s="53"/>
      <c r="S849" s="53"/>
      <c r="T849" s="53"/>
      <c r="U849" s="53"/>
      <c r="V849" s="53"/>
      <c r="W849" s="53"/>
      <c r="X849" s="53"/>
      <c r="Y849" s="53"/>
      <c r="Z849" s="53"/>
    </row>
    <row r="850" spans="1:26" ht="12.75" customHeight="1" x14ac:dyDescent="0.3">
      <c r="A850" s="53"/>
      <c r="B850" s="53"/>
      <c r="C850" s="53"/>
      <c r="D850" s="53"/>
      <c r="E850" s="53"/>
      <c r="F850" s="53"/>
      <c r="G850" s="53"/>
      <c r="H850" s="53"/>
      <c r="I850" s="53"/>
      <c r="J850" s="53"/>
      <c r="K850" s="53"/>
      <c r="L850" s="53"/>
      <c r="M850" s="53"/>
      <c r="N850" s="53"/>
      <c r="O850" s="53"/>
      <c r="P850" s="53"/>
      <c r="Q850" s="53"/>
      <c r="R850" s="53"/>
      <c r="S850" s="53"/>
      <c r="T850" s="53"/>
      <c r="U850" s="53"/>
      <c r="V850" s="53"/>
      <c r="W850" s="53"/>
      <c r="X850" s="53"/>
      <c r="Y850" s="53"/>
      <c r="Z850" s="53"/>
    </row>
    <row r="851" spans="1:26" ht="12.75" customHeight="1" x14ac:dyDescent="0.3">
      <c r="A851" s="53"/>
      <c r="B851" s="53"/>
      <c r="C851" s="53"/>
      <c r="D851" s="53"/>
      <c r="E851" s="53"/>
      <c r="F851" s="53"/>
      <c r="G851" s="53"/>
      <c r="H851" s="53"/>
      <c r="I851" s="53"/>
      <c r="J851" s="53"/>
      <c r="K851" s="53"/>
      <c r="L851" s="53"/>
      <c r="M851" s="53"/>
      <c r="N851" s="53"/>
      <c r="O851" s="53"/>
      <c r="P851" s="53"/>
      <c r="Q851" s="53"/>
      <c r="R851" s="53"/>
      <c r="S851" s="53"/>
      <c r="T851" s="53"/>
      <c r="U851" s="53"/>
      <c r="V851" s="53"/>
      <c r="W851" s="53"/>
      <c r="X851" s="53"/>
      <c r="Y851" s="53"/>
      <c r="Z851" s="53"/>
    </row>
    <row r="852" spans="1:26" ht="12.75" customHeight="1" x14ac:dyDescent="0.3">
      <c r="A852" s="53"/>
      <c r="B852" s="53"/>
      <c r="C852" s="53"/>
      <c r="D852" s="53"/>
      <c r="E852" s="53"/>
      <c r="F852" s="53"/>
      <c r="G852" s="53"/>
      <c r="H852" s="53"/>
      <c r="I852" s="53"/>
      <c r="J852" s="53"/>
      <c r="K852" s="53"/>
      <c r="L852" s="53"/>
      <c r="M852" s="53"/>
      <c r="N852" s="53"/>
      <c r="O852" s="53"/>
      <c r="P852" s="53"/>
      <c r="Q852" s="53"/>
      <c r="R852" s="53"/>
      <c r="S852" s="53"/>
      <c r="T852" s="53"/>
      <c r="U852" s="53"/>
      <c r="V852" s="53"/>
      <c r="W852" s="53"/>
      <c r="X852" s="53"/>
      <c r="Y852" s="53"/>
      <c r="Z852" s="53"/>
    </row>
    <row r="853" spans="1:26" ht="12.75" customHeight="1" x14ac:dyDescent="0.3">
      <c r="A853" s="53"/>
      <c r="B853" s="53"/>
      <c r="C853" s="53"/>
      <c r="D853" s="53"/>
      <c r="E853" s="53"/>
      <c r="F853" s="53"/>
      <c r="G853" s="53"/>
      <c r="H853" s="53"/>
      <c r="I853" s="53"/>
      <c r="J853" s="53"/>
      <c r="K853" s="53"/>
      <c r="L853" s="53"/>
      <c r="M853" s="53"/>
      <c r="N853" s="53"/>
      <c r="O853" s="53"/>
      <c r="P853" s="53"/>
      <c r="Q853" s="53"/>
      <c r="R853" s="53"/>
      <c r="S853" s="53"/>
      <c r="T853" s="53"/>
      <c r="U853" s="53"/>
      <c r="V853" s="53"/>
      <c r="W853" s="53"/>
      <c r="X853" s="53"/>
      <c r="Y853" s="53"/>
      <c r="Z853" s="53"/>
    </row>
    <row r="854" spans="1:26" ht="12.75" customHeight="1" x14ac:dyDescent="0.3">
      <c r="A854" s="53"/>
      <c r="B854" s="53"/>
      <c r="C854" s="53"/>
      <c r="D854" s="53"/>
      <c r="E854" s="53"/>
      <c r="F854" s="53"/>
      <c r="G854" s="53"/>
      <c r="H854" s="53"/>
      <c r="I854" s="53"/>
      <c r="J854" s="53"/>
      <c r="K854" s="53"/>
      <c r="L854" s="53"/>
      <c r="M854" s="53"/>
      <c r="N854" s="53"/>
      <c r="O854" s="53"/>
      <c r="P854" s="53"/>
      <c r="Q854" s="53"/>
      <c r="R854" s="53"/>
      <c r="S854" s="53"/>
      <c r="T854" s="53"/>
      <c r="U854" s="53"/>
      <c r="V854" s="53"/>
      <c r="W854" s="53"/>
      <c r="X854" s="53"/>
      <c r="Y854" s="53"/>
      <c r="Z854" s="53"/>
    </row>
    <row r="855" spans="1:26" ht="12.75" customHeight="1" x14ac:dyDescent="0.3">
      <c r="A855" s="53"/>
      <c r="B855" s="53"/>
      <c r="C855" s="53"/>
      <c r="D855" s="53"/>
      <c r="E855" s="53"/>
      <c r="F855" s="53"/>
      <c r="G855" s="53"/>
      <c r="H855" s="53"/>
      <c r="I855" s="53"/>
      <c r="J855" s="53"/>
      <c r="K855" s="53"/>
      <c r="L855" s="53"/>
      <c r="M855" s="53"/>
      <c r="N855" s="53"/>
      <c r="O855" s="53"/>
      <c r="P855" s="53"/>
      <c r="Q855" s="53"/>
      <c r="R855" s="53"/>
      <c r="S855" s="53"/>
      <c r="T855" s="53"/>
      <c r="U855" s="53"/>
      <c r="V855" s="53"/>
      <c r="W855" s="53"/>
      <c r="X855" s="53"/>
      <c r="Y855" s="53"/>
      <c r="Z855" s="53"/>
    </row>
    <row r="856" spans="1:26" ht="12.75" customHeight="1" x14ac:dyDescent="0.3">
      <c r="A856" s="53"/>
      <c r="B856" s="53"/>
      <c r="C856" s="53"/>
      <c r="D856" s="53"/>
      <c r="E856" s="53"/>
      <c r="F856" s="53"/>
      <c r="G856" s="53"/>
      <c r="H856" s="53"/>
      <c r="I856" s="53"/>
      <c r="J856" s="53"/>
      <c r="K856" s="53"/>
      <c r="L856" s="53"/>
      <c r="M856" s="53"/>
      <c r="N856" s="53"/>
      <c r="O856" s="53"/>
      <c r="P856" s="53"/>
      <c r="Q856" s="53"/>
      <c r="R856" s="53"/>
      <c r="S856" s="53"/>
      <c r="T856" s="53"/>
      <c r="U856" s="53"/>
      <c r="V856" s="53"/>
      <c r="W856" s="53"/>
      <c r="X856" s="53"/>
      <c r="Y856" s="53"/>
      <c r="Z856" s="53"/>
    </row>
    <row r="857" spans="1:26" ht="12.75" customHeight="1" x14ac:dyDescent="0.3">
      <c r="A857" s="53"/>
      <c r="B857" s="53"/>
      <c r="C857" s="53"/>
      <c r="D857" s="53"/>
      <c r="E857" s="53"/>
      <c r="F857" s="53"/>
      <c r="G857" s="53"/>
      <c r="H857" s="53"/>
      <c r="I857" s="53"/>
      <c r="J857" s="53"/>
      <c r="K857" s="53"/>
      <c r="L857" s="53"/>
      <c r="M857" s="53"/>
      <c r="N857" s="53"/>
      <c r="O857" s="53"/>
      <c r="P857" s="53"/>
      <c r="Q857" s="53"/>
      <c r="R857" s="53"/>
      <c r="S857" s="53"/>
      <c r="T857" s="53"/>
      <c r="U857" s="53"/>
      <c r="V857" s="53"/>
      <c r="W857" s="53"/>
      <c r="X857" s="53"/>
      <c r="Y857" s="53"/>
      <c r="Z857" s="53"/>
    </row>
    <row r="858" spans="1:26" ht="12.75" customHeight="1" x14ac:dyDescent="0.3">
      <c r="A858" s="53"/>
      <c r="B858" s="53"/>
      <c r="C858" s="53"/>
      <c r="D858" s="53"/>
      <c r="E858" s="53"/>
      <c r="F858" s="53"/>
      <c r="G858" s="53"/>
      <c r="H858" s="53"/>
      <c r="I858" s="53"/>
      <c r="J858" s="53"/>
      <c r="K858" s="53"/>
      <c r="L858" s="53"/>
      <c r="M858" s="53"/>
      <c r="N858" s="53"/>
      <c r="O858" s="53"/>
      <c r="P858" s="53"/>
      <c r="Q858" s="53"/>
      <c r="R858" s="53"/>
      <c r="S858" s="53"/>
      <c r="T858" s="53"/>
      <c r="U858" s="53"/>
      <c r="V858" s="53"/>
      <c r="W858" s="53"/>
      <c r="X858" s="53"/>
      <c r="Y858" s="53"/>
      <c r="Z858" s="53"/>
    </row>
    <row r="859" spans="1:26" ht="12.75" customHeight="1" x14ac:dyDescent="0.3">
      <c r="A859" s="53"/>
      <c r="B859" s="53"/>
      <c r="C859" s="53"/>
      <c r="D859" s="53"/>
      <c r="E859" s="53"/>
      <c r="F859" s="53"/>
      <c r="G859" s="53"/>
      <c r="H859" s="53"/>
      <c r="I859" s="53"/>
      <c r="J859" s="53"/>
      <c r="K859" s="53"/>
      <c r="L859" s="53"/>
      <c r="M859" s="53"/>
      <c r="N859" s="53"/>
      <c r="O859" s="53"/>
      <c r="P859" s="53"/>
      <c r="Q859" s="53"/>
      <c r="R859" s="53"/>
      <c r="S859" s="53"/>
      <c r="T859" s="53"/>
      <c r="U859" s="53"/>
      <c r="V859" s="53"/>
      <c r="W859" s="53"/>
      <c r="X859" s="53"/>
      <c r="Y859" s="53"/>
      <c r="Z859" s="53"/>
    </row>
    <row r="860" spans="1:26" ht="12.75" customHeight="1" x14ac:dyDescent="0.3">
      <c r="A860" s="53"/>
      <c r="B860" s="53"/>
      <c r="C860" s="53"/>
      <c r="D860" s="53"/>
      <c r="E860" s="53"/>
      <c r="F860" s="53"/>
      <c r="G860" s="53"/>
      <c r="H860" s="53"/>
      <c r="I860" s="53"/>
      <c r="J860" s="53"/>
      <c r="K860" s="53"/>
      <c r="L860" s="53"/>
      <c r="M860" s="53"/>
      <c r="N860" s="53"/>
      <c r="O860" s="53"/>
      <c r="P860" s="53"/>
      <c r="Q860" s="53"/>
      <c r="R860" s="53"/>
      <c r="S860" s="53"/>
      <c r="T860" s="53"/>
      <c r="U860" s="53"/>
      <c r="V860" s="53"/>
      <c r="W860" s="53"/>
      <c r="X860" s="53"/>
      <c r="Y860" s="53"/>
      <c r="Z860" s="53"/>
    </row>
    <row r="861" spans="1:26" ht="12.75" customHeight="1" x14ac:dyDescent="0.3">
      <c r="A861" s="53"/>
      <c r="B861" s="53"/>
      <c r="C861" s="53"/>
      <c r="D861" s="53"/>
      <c r="E861" s="53"/>
      <c r="F861" s="53"/>
      <c r="G861" s="53"/>
      <c r="H861" s="53"/>
      <c r="I861" s="53"/>
      <c r="J861" s="53"/>
      <c r="K861" s="53"/>
      <c r="L861" s="53"/>
      <c r="M861" s="53"/>
      <c r="N861" s="53"/>
      <c r="O861" s="53"/>
      <c r="P861" s="53"/>
      <c r="Q861" s="53"/>
      <c r="R861" s="53"/>
      <c r="S861" s="53"/>
      <c r="T861" s="53"/>
      <c r="U861" s="53"/>
      <c r="V861" s="53"/>
      <c r="W861" s="53"/>
      <c r="X861" s="53"/>
      <c r="Y861" s="53"/>
      <c r="Z861" s="53"/>
    </row>
    <row r="862" spans="1:26" ht="12.75" customHeight="1" x14ac:dyDescent="0.3">
      <c r="A862" s="53"/>
      <c r="B862" s="53"/>
      <c r="C862" s="53"/>
      <c r="D862" s="53"/>
      <c r="E862" s="53"/>
      <c r="F862" s="53"/>
      <c r="G862" s="53"/>
      <c r="H862" s="53"/>
      <c r="I862" s="53"/>
      <c r="J862" s="53"/>
      <c r="K862" s="53"/>
      <c r="L862" s="53"/>
      <c r="M862" s="53"/>
      <c r="N862" s="53"/>
      <c r="O862" s="53"/>
      <c r="P862" s="53"/>
      <c r="Q862" s="53"/>
      <c r="R862" s="53"/>
      <c r="S862" s="53"/>
      <c r="T862" s="53"/>
      <c r="U862" s="53"/>
      <c r="V862" s="53"/>
      <c r="W862" s="53"/>
      <c r="X862" s="53"/>
      <c r="Y862" s="53"/>
      <c r="Z862" s="53"/>
    </row>
    <row r="863" spans="1:26" ht="12.75" customHeight="1" x14ac:dyDescent="0.3">
      <c r="A863" s="53"/>
      <c r="B863" s="53"/>
      <c r="C863" s="53"/>
      <c r="D863" s="53"/>
      <c r="E863" s="53"/>
      <c r="F863" s="53"/>
      <c r="G863" s="53"/>
      <c r="H863" s="53"/>
      <c r="I863" s="53"/>
      <c r="J863" s="53"/>
      <c r="K863" s="53"/>
      <c r="L863" s="53"/>
      <c r="M863" s="53"/>
      <c r="N863" s="53"/>
      <c r="O863" s="53"/>
      <c r="P863" s="53"/>
      <c r="Q863" s="53"/>
      <c r="R863" s="53"/>
      <c r="S863" s="53"/>
      <c r="T863" s="53"/>
      <c r="U863" s="53"/>
      <c r="V863" s="53"/>
      <c r="W863" s="53"/>
      <c r="X863" s="53"/>
      <c r="Y863" s="53"/>
      <c r="Z863" s="53"/>
    </row>
    <row r="864" spans="1:26" ht="12.75" customHeight="1" x14ac:dyDescent="0.3">
      <c r="A864" s="53"/>
      <c r="B864" s="53"/>
      <c r="C864" s="53"/>
      <c r="D864" s="53"/>
      <c r="E864" s="53"/>
      <c r="F864" s="53"/>
      <c r="G864" s="53"/>
      <c r="H864" s="53"/>
      <c r="I864" s="53"/>
      <c r="J864" s="53"/>
      <c r="K864" s="53"/>
      <c r="L864" s="53"/>
      <c r="M864" s="53"/>
      <c r="N864" s="53"/>
      <c r="O864" s="53"/>
      <c r="P864" s="53"/>
      <c r="Q864" s="53"/>
      <c r="R864" s="53"/>
      <c r="S864" s="53"/>
      <c r="T864" s="53"/>
      <c r="U864" s="53"/>
      <c r="V864" s="53"/>
      <c r="W864" s="53"/>
      <c r="X864" s="53"/>
      <c r="Y864" s="53"/>
      <c r="Z864" s="53"/>
    </row>
    <row r="865" spans="1:26" ht="12.75" customHeight="1" x14ac:dyDescent="0.3">
      <c r="A865" s="53"/>
      <c r="B865" s="53"/>
      <c r="C865" s="53"/>
      <c r="D865" s="53"/>
      <c r="E865" s="53"/>
      <c r="F865" s="53"/>
      <c r="G865" s="53"/>
      <c r="H865" s="53"/>
      <c r="I865" s="53"/>
      <c r="J865" s="53"/>
      <c r="K865" s="53"/>
      <c r="L865" s="53"/>
      <c r="M865" s="53"/>
      <c r="N865" s="53"/>
      <c r="O865" s="53"/>
      <c r="P865" s="53"/>
      <c r="Q865" s="53"/>
      <c r="R865" s="53"/>
      <c r="S865" s="53"/>
      <c r="T865" s="53"/>
      <c r="U865" s="53"/>
      <c r="V865" s="53"/>
      <c r="W865" s="53"/>
      <c r="X865" s="53"/>
      <c r="Y865" s="53"/>
      <c r="Z865" s="53"/>
    </row>
    <row r="866" spans="1:26" ht="12.75" customHeight="1" x14ac:dyDescent="0.3">
      <c r="A866" s="53"/>
      <c r="B866" s="53"/>
      <c r="C866" s="53"/>
      <c r="D866" s="53"/>
      <c r="E866" s="53"/>
      <c r="F866" s="53"/>
      <c r="G866" s="53"/>
      <c r="H866" s="53"/>
      <c r="I866" s="53"/>
      <c r="J866" s="53"/>
      <c r="K866" s="53"/>
      <c r="L866" s="53"/>
      <c r="M866" s="53"/>
      <c r="N866" s="53"/>
      <c r="O866" s="53"/>
      <c r="P866" s="53"/>
      <c r="Q866" s="53"/>
      <c r="R866" s="53"/>
      <c r="S866" s="53"/>
      <c r="T866" s="53"/>
      <c r="U866" s="53"/>
      <c r="V866" s="53"/>
      <c r="W866" s="53"/>
      <c r="X866" s="53"/>
      <c r="Y866" s="53"/>
      <c r="Z866" s="53"/>
    </row>
    <row r="867" spans="1:26" ht="12.75" customHeight="1" x14ac:dyDescent="0.3">
      <c r="A867" s="53"/>
      <c r="B867" s="53"/>
      <c r="C867" s="53"/>
      <c r="D867" s="53"/>
      <c r="E867" s="53"/>
      <c r="F867" s="53"/>
      <c r="G867" s="53"/>
      <c r="H867" s="53"/>
      <c r="I867" s="53"/>
      <c r="J867" s="53"/>
      <c r="K867" s="53"/>
      <c r="L867" s="53"/>
      <c r="M867" s="53"/>
      <c r="N867" s="53"/>
      <c r="O867" s="53"/>
      <c r="P867" s="53"/>
      <c r="Q867" s="53"/>
      <c r="R867" s="53"/>
      <c r="S867" s="53"/>
      <c r="T867" s="53"/>
      <c r="U867" s="53"/>
      <c r="V867" s="53"/>
      <c r="W867" s="53"/>
      <c r="X867" s="53"/>
      <c r="Y867" s="53"/>
      <c r="Z867" s="53"/>
    </row>
    <row r="868" spans="1:26" ht="12.75" customHeight="1" x14ac:dyDescent="0.3">
      <c r="A868" s="53"/>
      <c r="B868" s="53"/>
      <c r="C868" s="53"/>
      <c r="D868" s="53"/>
      <c r="E868" s="53"/>
      <c r="F868" s="53"/>
      <c r="G868" s="53"/>
      <c r="H868" s="53"/>
      <c r="I868" s="53"/>
      <c r="J868" s="53"/>
      <c r="K868" s="53"/>
      <c r="L868" s="53"/>
      <c r="M868" s="53"/>
      <c r="N868" s="53"/>
      <c r="O868" s="53"/>
      <c r="P868" s="53"/>
      <c r="Q868" s="53"/>
      <c r="R868" s="53"/>
      <c r="S868" s="53"/>
      <c r="T868" s="53"/>
      <c r="U868" s="53"/>
      <c r="V868" s="53"/>
      <c r="W868" s="53"/>
      <c r="X868" s="53"/>
      <c r="Y868" s="53"/>
      <c r="Z868" s="53"/>
    </row>
    <row r="869" spans="1:26" ht="12.75" customHeight="1" x14ac:dyDescent="0.3">
      <c r="A869" s="53"/>
      <c r="B869" s="53"/>
      <c r="C869" s="53"/>
      <c r="D869" s="53"/>
      <c r="E869" s="53"/>
      <c r="F869" s="53"/>
      <c r="G869" s="53"/>
      <c r="H869" s="53"/>
      <c r="I869" s="53"/>
      <c r="J869" s="53"/>
      <c r="K869" s="53"/>
      <c r="L869" s="53"/>
      <c r="M869" s="53"/>
      <c r="N869" s="53"/>
      <c r="O869" s="53"/>
      <c r="P869" s="53"/>
      <c r="Q869" s="53"/>
      <c r="R869" s="53"/>
      <c r="S869" s="53"/>
      <c r="T869" s="53"/>
      <c r="U869" s="53"/>
      <c r="V869" s="53"/>
      <c r="W869" s="53"/>
      <c r="X869" s="53"/>
      <c r="Y869" s="53"/>
      <c r="Z869" s="53"/>
    </row>
    <row r="870" spans="1:26" ht="12.75" customHeight="1" x14ac:dyDescent="0.3">
      <c r="A870" s="53"/>
      <c r="B870" s="53"/>
      <c r="C870" s="53"/>
      <c r="D870" s="53"/>
      <c r="E870" s="53"/>
      <c r="F870" s="53"/>
      <c r="G870" s="53"/>
      <c r="H870" s="53"/>
      <c r="I870" s="53"/>
      <c r="J870" s="53"/>
      <c r="K870" s="53"/>
      <c r="L870" s="53"/>
      <c r="M870" s="53"/>
      <c r="N870" s="53"/>
      <c r="O870" s="53"/>
      <c r="P870" s="53"/>
      <c r="Q870" s="53"/>
      <c r="R870" s="53"/>
      <c r="S870" s="53"/>
      <c r="T870" s="53"/>
      <c r="U870" s="53"/>
      <c r="V870" s="53"/>
      <c r="W870" s="53"/>
      <c r="X870" s="53"/>
      <c r="Y870" s="53"/>
      <c r="Z870" s="53"/>
    </row>
    <row r="871" spans="1:26" ht="12.75" customHeight="1" x14ac:dyDescent="0.3">
      <c r="A871" s="53"/>
      <c r="B871" s="53"/>
      <c r="C871" s="53"/>
      <c r="D871" s="53"/>
      <c r="E871" s="53"/>
      <c r="F871" s="53"/>
      <c r="G871" s="53"/>
      <c r="H871" s="53"/>
      <c r="I871" s="53"/>
      <c r="J871" s="53"/>
      <c r="K871" s="53"/>
      <c r="L871" s="53"/>
      <c r="M871" s="53"/>
      <c r="N871" s="53"/>
      <c r="O871" s="53"/>
      <c r="P871" s="53"/>
      <c r="Q871" s="53"/>
      <c r="R871" s="53"/>
      <c r="S871" s="53"/>
      <c r="T871" s="53"/>
      <c r="U871" s="53"/>
      <c r="V871" s="53"/>
      <c r="W871" s="53"/>
      <c r="X871" s="53"/>
      <c r="Y871" s="53"/>
      <c r="Z871" s="53"/>
    </row>
    <row r="872" spans="1:26" ht="12.75" customHeight="1" x14ac:dyDescent="0.3">
      <c r="A872" s="53"/>
      <c r="B872" s="53"/>
      <c r="C872" s="53"/>
      <c r="D872" s="53"/>
      <c r="E872" s="53"/>
      <c r="F872" s="53"/>
      <c r="G872" s="53"/>
      <c r="H872" s="53"/>
      <c r="I872" s="53"/>
      <c r="J872" s="53"/>
      <c r="K872" s="53"/>
      <c r="L872" s="53"/>
      <c r="M872" s="53"/>
      <c r="N872" s="53"/>
      <c r="O872" s="53"/>
      <c r="P872" s="53"/>
      <c r="Q872" s="53"/>
      <c r="R872" s="53"/>
      <c r="S872" s="53"/>
      <c r="T872" s="53"/>
      <c r="U872" s="53"/>
      <c r="V872" s="53"/>
      <c r="W872" s="53"/>
      <c r="X872" s="53"/>
      <c r="Y872" s="53"/>
      <c r="Z872" s="53"/>
    </row>
    <row r="873" spans="1:26" ht="12.75" customHeight="1" x14ac:dyDescent="0.3">
      <c r="A873" s="53"/>
      <c r="B873" s="53"/>
      <c r="C873" s="53"/>
      <c r="D873" s="53"/>
      <c r="E873" s="53"/>
      <c r="F873" s="53"/>
      <c r="G873" s="53"/>
      <c r="H873" s="53"/>
      <c r="I873" s="53"/>
      <c r="J873" s="53"/>
      <c r="K873" s="53"/>
      <c r="L873" s="53"/>
      <c r="M873" s="53"/>
      <c r="N873" s="53"/>
      <c r="O873" s="53"/>
      <c r="P873" s="53"/>
      <c r="Q873" s="53"/>
      <c r="R873" s="53"/>
      <c r="S873" s="53"/>
      <c r="T873" s="53"/>
      <c r="U873" s="53"/>
      <c r="V873" s="53"/>
      <c r="W873" s="53"/>
      <c r="X873" s="53"/>
      <c r="Y873" s="53"/>
      <c r="Z873" s="53"/>
    </row>
    <row r="874" spans="1:26" ht="12.75" customHeight="1" x14ac:dyDescent="0.3">
      <c r="A874" s="53"/>
      <c r="B874" s="53"/>
      <c r="C874" s="53"/>
      <c r="D874" s="53"/>
      <c r="E874" s="53"/>
      <c r="F874" s="53"/>
      <c r="G874" s="53"/>
      <c r="H874" s="53"/>
      <c r="I874" s="53"/>
      <c r="J874" s="53"/>
      <c r="K874" s="53"/>
      <c r="L874" s="53"/>
      <c r="M874" s="53"/>
      <c r="N874" s="53"/>
      <c r="O874" s="53"/>
      <c r="P874" s="53"/>
      <c r="Q874" s="53"/>
      <c r="R874" s="53"/>
      <c r="S874" s="53"/>
      <c r="T874" s="53"/>
      <c r="U874" s="53"/>
      <c r="V874" s="53"/>
      <c r="W874" s="53"/>
      <c r="X874" s="53"/>
      <c r="Y874" s="53"/>
      <c r="Z874" s="53"/>
    </row>
    <row r="875" spans="1:26" ht="12.75" customHeight="1" x14ac:dyDescent="0.3">
      <c r="A875" s="53"/>
      <c r="B875" s="53"/>
      <c r="C875" s="53"/>
      <c r="D875" s="53"/>
      <c r="E875" s="53"/>
      <c r="F875" s="53"/>
      <c r="G875" s="53"/>
      <c r="H875" s="53"/>
      <c r="I875" s="53"/>
      <c r="J875" s="53"/>
      <c r="K875" s="53"/>
      <c r="L875" s="53"/>
      <c r="M875" s="53"/>
      <c r="N875" s="53"/>
      <c r="O875" s="53"/>
      <c r="P875" s="53"/>
      <c r="Q875" s="53"/>
      <c r="R875" s="53"/>
      <c r="S875" s="53"/>
      <c r="T875" s="53"/>
      <c r="U875" s="53"/>
      <c r="V875" s="53"/>
      <c r="W875" s="53"/>
      <c r="X875" s="53"/>
      <c r="Y875" s="53"/>
      <c r="Z875" s="53"/>
    </row>
    <row r="876" spans="1:26" ht="12.75" customHeight="1" x14ac:dyDescent="0.3">
      <c r="A876" s="53"/>
      <c r="B876" s="53"/>
      <c r="C876" s="53"/>
      <c r="D876" s="53"/>
      <c r="E876" s="53"/>
      <c r="F876" s="53"/>
      <c r="G876" s="53"/>
      <c r="H876" s="53"/>
      <c r="I876" s="53"/>
      <c r="J876" s="53"/>
      <c r="K876" s="53"/>
      <c r="L876" s="53"/>
      <c r="M876" s="53"/>
      <c r="N876" s="53"/>
      <c r="O876" s="53"/>
      <c r="P876" s="53"/>
      <c r="Q876" s="53"/>
      <c r="R876" s="53"/>
      <c r="S876" s="53"/>
      <c r="T876" s="53"/>
      <c r="U876" s="53"/>
      <c r="V876" s="53"/>
      <c r="W876" s="53"/>
      <c r="X876" s="53"/>
      <c r="Y876" s="53"/>
      <c r="Z876" s="53"/>
    </row>
    <row r="877" spans="1:26" ht="12.75" customHeight="1" x14ac:dyDescent="0.3">
      <c r="A877" s="53"/>
      <c r="B877" s="53"/>
      <c r="C877" s="53"/>
      <c r="D877" s="53"/>
      <c r="E877" s="53"/>
      <c r="F877" s="53"/>
      <c r="G877" s="53"/>
      <c r="H877" s="53"/>
      <c r="I877" s="53"/>
      <c r="J877" s="53"/>
      <c r="K877" s="53"/>
      <c r="L877" s="53"/>
      <c r="M877" s="53"/>
      <c r="N877" s="53"/>
      <c r="O877" s="53"/>
      <c r="P877" s="53"/>
      <c r="Q877" s="53"/>
      <c r="R877" s="53"/>
      <c r="S877" s="53"/>
      <c r="T877" s="53"/>
      <c r="U877" s="53"/>
      <c r="V877" s="53"/>
      <c r="W877" s="53"/>
      <c r="X877" s="53"/>
      <c r="Y877" s="53"/>
      <c r="Z877" s="53"/>
    </row>
    <row r="878" spans="1:26" ht="12.75" customHeight="1" x14ac:dyDescent="0.3">
      <c r="A878" s="53"/>
      <c r="B878" s="53"/>
      <c r="C878" s="53"/>
      <c r="D878" s="53"/>
      <c r="E878" s="53"/>
      <c r="F878" s="53"/>
      <c r="G878" s="53"/>
      <c r="H878" s="53"/>
      <c r="I878" s="53"/>
      <c r="J878" s="53"/>
      <c r="K878" s="53"/>
      <c r="L878" s="53"/>
      <c r="M878" s="53"/>
      <c r="N878" s="53"/>
      <c r="O878" s="53"/>
      <c r="P878" s="53"/>
      <c r="Q878" s="53"/>
      <c r="R878" s="53"/>
      <c r="S878" s="53"/>
      <c r="T878" s="53"/>
      <c r="U878" s="53"/>
      <c r="V878" s="53"/>
      <c r="W878" s="53"/>
      <c r="X878" s="53"/>
      <c r="Y878" s="53"/>
      <c r="Z878" s="53"/>
    </row>
    <row r="879" spans="1:26" ht="12.75" customHeight="1" x14ac:dyDescent="0.3">
      <c r="A879" s="53"/>
      <c r="B879" s="53"/>
      <c r="C879" s="53"/>
      <c r="D879" s="53"/>
      <c r="E879" s="53"/>
      <c r="F879" s="53"/>
      <c r="G879" s="53"/>
      <c r="H879" s="53"/>
      <c r="I879" s="53"/>
      <c r="J879" s="53"/>
      <c r="K879" s="53"/>
      <c r="L879" s="53"/>
      <c r="M879" s="53"/>
      <c r="N879" s="53"/>
      <c r="O879" s="53"/>
      <c r="P879" s="53"/>
      <c r="Q879" s="53"/>
      <c r="R879" s="53"/>
      <c r="S879" s="53"/>
      <c r="T879" s="53"/>
      <c r="U879" s="53"/>
      <c r="V879" s="53"/>
      <c r="W879" s="53"/>
      <c r="X879" s="53"/>
      <c r="Y879" s="53"/>
      <c r="Z879" s="53"/>
    </row>
    <row r="880" spans="1:26" ht="12.75" customHeight="1" x14ac:dyDescent="0.3">
      <c r="A880" s="53"/>
      <c r="B880" s="53"/>
      <c r="C880" s="53"/>
      <c r="D880" s="53"/>
      <c r="E880" s="53"/>
      <c r="F880" s="53"/>
      <c r="G880" s="53"/>
      <c r="H880" s="53"/>
      <c r="I880" s="53"/>
      <c r="J880" s="53"/>
      <c r="K880" s="53"/>
      <c r="L880" s="53"/>
      <c r="M880" s="53"/>
      <c r="N880" s="53"/>
      <c r="O880" s="53"/>
      <c r="P880" s="53"/>
      <c r="Q880" s="53"/>
      <c r="R880" s="53"/>
      <c r="S880" s="53"/>
      <c r="T880" s="53"/>
      <c r="U880" s="53"/>
      <c r="V880" s="53"/>
      <c r="W880" s="53"/>
      <c r="X880" s="53"/>
      <c r="Y880" s="53"/>
      <c r="Z880" s="53"/>
    </row>
    <row r="881" spans="1:26" ht="12.75" customHeight="1" x14ac:dyDescent="0.3">
      <c r="A881" s="53"/>
      <c r="B881" s="53"/>
      <c r="C881" s="53"/>
      <c r="D881" s="53"/>
      <c r="E881" s="53"/>
      <c r="F881" s="53"/>
      <c r="G881" s="53"/>
      <c r="H881" s="53"/>
      <c r="I881" s="53"/>
      <c r="J881" s="53"/>
      <c r="K881" s="53"/>
      <c r="L881" s="53"/>
      <c r="M881" s="53"/>
      <c r="N881" s="53"/>
      <c r="O881" s="53"/>
      <c r="P881" s="53"/>
      <c r="Q881" s="53"/>
      <c r="R881" s="53"/>
      <c r="S881" s="53"/>
      <c r="T881" s="53"/>
      <c r="U881" s="53"/>
      <c r="V881" s="53"/>
      <c r="W881" s="53"/>
      <c r="X881" s="53"/>
      <c r="Y881" s="53"/>
      <c r="Z881" s="53"/>
    </row>
    <row r="882" spans="1:26" ht="12.75" customHeight="1" x14ac:dyDescent="0.3">
      <c r="A882" s="53"/>
      <c r="B882" s="53"/>
      <c r="C882" s="53"/>
      <c r="D882" s="53"/>
      <c r="E882" s="53"/>
      <c r="F882" s="53"/>
      <c r="G882" s="53"/>
      <c r="H882" s="53"/>
      <c r="I882" s="53"/>
      <c r="J882" s="53"/>
      <c r="K882" s="53"/>
      <c r="L882" s="53"/>
      <c r="M882" s="53"/>
      <c r="N882" s="53"/>
      <c r="O882" s="53"/>
      <c r="P882" s="53"/>
      <c r="Q882" s="53"/>
      <c r="R882" s="53"/>
      <c r="S882" s="53"/>
      <c r="T882" s="53"/>
      <c r="U882" s="53"/>
      <c r="V882" s="53"/>
      <c r="W882" s="53"/>
      <c r="X882" s="53"/>
      <c r="Y882" s="53"/>
      <c r="Z882" s="53"/>
    </row>
    <row r="883" spans="1:26" ht="12.75" customHeight="1" x14ac:dyDescent="0.3">
      <c r="A883" s="53"/>
      <c r="B883" s="53"/>
      <c r="C883" s="53"/>
      <c r="D883" s="53"/>
      <c r="E883" s="53"/>
      <c r="F883" s="53"/>
      <c r="G883" s="53"/>
      <c r="H883" s="53"/>
      <c r="I883" s="53"/>
      <c r="J883" s="53"/>
      <c r="K883" s="53"/>
      <c r="L883" s="53"/>
      <c r="M883" s="53"/>
      <c r="N883" s="53"/>
      <c r="O883" s="53"/>
      <c r="P883" s="53"/>
      <c r="Q883" s="53"/>
      <c r="R883" s="53"/>
      <c r="S883" s="53"/>
      <c r="T883" s="53"/>
      <c r="U883" s="53"/>
      <c r="V883" s="53"/>
      <c r="W883" s="53"/>
      <c r="X883" s="53"/>
      <c r="Y883" s="53"/>
      <c r="Z883" s="53"/>
    </row>
    <row r="884" spans="1:26" ht="12.75" customHeight="1" x14ac:dyDescent="0.3">
      <c r="A884" s="53"/>
      <c r="B884" s="53"/>
      <c r="C884" s="53"/>
      <c r="D884" s="53"/>
      <c r="E884" s="53"/>
      <c r="F884" s="53"/>
      <c r="G884" s="53"/>
      <c r="H884" s="53"/>
      <c r="I884" s="53"/>
      <c r="J884" s="53"/>
      <c r="K884" s="53"/>
      <c r="L884" s="53"/>
      <c r="M884" s="53"/>
      <c r="N884" s="53"/>
      <c r="O884" s="53"/>
      <c r="P884" s="53"/>
      <c r="Q884" s="53"/>
      <c r="R884" s="53"/>
      <c r="S884" s="53"/>
      <c r="T884" s="53"/>
      <c r="U884" s="53"/>
      <c r="V884" s="53"/>
      <c r="W884" s="53"/>
      <c r="X884" s="53"/>
      <c r="Y884" s="53"/>
      <c r="Z884" s="53"/>
    </row>
    <row r="885" spans="1:26" ht="12.75" customHeight="1" x14ac:dyDescent="0.3">
      <c r="A885" s="53"/>
      <c r="B885" s="53"/>
      <c r="C885" s="53"/>
      <c r="D885" s="53"/>
      <c r="E885" s="53"/>
      <c r="F885" s="53"/>
      <c r="G885" s="53"/>
      <c r="H885" s="53"/>
      <c r="I885" s="53"/>
      <c r="J885" s="53"/>
      <c r="K885" s="53"/>
      <c r="L885" s="53"/>
      <c r="M885" s="53"/>
      <c r="N885" s="53"/>
      <c r="O885" s="53"/>
      <c r="P885" s="53"/>
      <c r="Q885" s="53"/>
      <c r="R885" s="53"/>
      <c r="S885" s="53"/>
      <c r="T885" s="53"/>
      <c r="U885" s="53"/>
      <c r="V885" s="53"/>
      <c r="W885" s="53"/>
      <c r="X885" s="53"/>
      <c r="Y885" s="53"/>
      <c r="Z885" s="53"/>
    </row>
    <row r="886" spans="1:26" ht="12.75" customHeight="1" x14ac:dyDescent="0.3">
      <c r="A886" s="53"/>
      <c r="B886" s="53"/>
      <c r="C886" s="53"/>
      <c r="D886" s="53"/>
      <c r="E886" s="53"/>
      <c r="F886" s="53"/>
      <c r="G886" s="53"/>
      <c r="H886" s="53"/>
      <c r="I886" s="53"/>
      <c r="J886" s="53"/>
      <c r="K886" s="53"/>
      <c r="L886" s="53"/>
      <c r="M886" s="53"/>
      <c r="N886" s="53"/>
      <c r="O886" s="53"/>
      <c r="P886" s="53"/>
      <c r="Q886" s="53"/>
      <c r="R886" s="53"/>
      <c r="S886" s="53"/>
      <c r="T886" s="53"/>
      <c r="U886" s="53"/>
      <c r="V886" s="53"/>
      <c r="W886" s="53"/>
      <c r="X886" s="53"/>
      <c r="Y886" s="53"/>
      <c r="Z886" s="53"/>
    </row>
    <row r="887" spans="1:26" ht="12.75" customHeight="1" x14ac:dyDescent="0.3">
      <c r="A887" s="53"/>
      <c r="B887" s="53"/>
      <c r="C887" s="53"/>
      <c r="D887" s="53"/>
      <c r="E887" s="53"/>
      <c r="F887" s="53"/>
      <c r="G887" s="53"/>
      <c r="H887" s="53"/>
      <c r="I887" s="53"/>
      <c r="J887" s="53"/>
      <c r="K887" s="53"/>
      <c r="L887" s="53"/>
      <c r="M887" s="53"/>
      <c r="N887" s="53"/>
      <c r="O887" s="53"/>
      <c r="P887" s="53"/>
      <c r="Q887" s="53"/>
      <c r="R887" s="53"/>
      <c r="S887" s="53"/>
      <c r="T887" s="53"/>
      <c r="U887" s="53"/>
      <c r="V887" s="53"/>
      <c r="W887" s="53"/>
      <c r="X887" s="53"/>
      <c r="Y887" s="53"/>
      <c r="Z887" s="53"/>
    </row>
    <row r="888" spans="1:26" ht="12.75" customHeight="1" x14ac:dyDescent="0.3">
      <c r="A888" s="53"/>
      <c r="B888" s="53"/>
      <c r="C888" s="53"/>
      <c r="D888" s="53"/>
      <c r="E888" s="53"/>
      <c r="F888" s="53"/>
      <c r="G888" s="53"/>
      <c r="H888" s="53"/>
      <c r="I888" s="53"/>
      <c r="J888" s="53"/>
      <c r="K888" s="53"/>
      <c r="L888" s="53"/>
      <c r="M888" s="53"/>
      <c r="N888" s="53"/>
      <c r="O888" s="53"/>
      <c r="P888" s="53"/>
      <c r="Q888" s="53"/>
      <c r="R888" s="53"/>
      <c r="S888" s="53"/>
      <c r="T888" s="53"/>
      <c r="U888" s="53"/>
      <c r="V888" s="53"/>
      <c r="W888" s="53"/>
      <c r="X888" s="53"/>
      <c r="Y888" s="53"/>
      <c r="Z888" s="53"/>
    </row>
    <row r="889" spans="1:26" ht="12.75" customHeight="1" x14ac:dyDescent="0.3">
      <c r="A889" s="53"/>
      <c r="B889" s="53"/>
      <c r="C889" s="53"/>
      <c r="D889" s="53"/>
      <c r="E889" s="53"/>
      <c r="F889" s="53"/>
      <c r="G889" s="53"/>
      <c r="H889" s="53"/>
      <c r="I889" s="53"/>
      <c r="J889" s="53"/>
      <c r="K889" s="53"/>
      <c r="L889" s="53"/>
      <c r="M889" s="53"/>
      <c r="N889" s="53"/>
      <c r="O889" s="53"/>
      <c r="P889" s="53"/>
      <c r="Q889" s="53"/>
      <c r="R889" s="53"/>
      <c r="S889" s="53"/>
      <c r="T889" s="53"/>
      <c r="U889" s="53"/>
      <c r="V889" s="53"/>
      <c r="W889" s="53"/>
      <c r="X889" s="53"/>
      <c r="Y889" s="53"/>
      <c r="Z889" s="53"/>
    </row>
    <row r="890" spans="1:26" ht="12.75" customHeight="1" x14ac:dyDescent="0.3">
      <c r="A890" s="53"/>
      <c r="B890" s="53"/>
      <c r="C890" s="53"/>
      <c r="D890" s="53"/>
      <c r="E890" s="53"/>
      <c r="F890" s="53"/>
      <c r="G890" s="53"/>
      <c r="H890" s="53"/>
      <c r="I890" s="53"/>
      <c r="J890" s="53"/>
      <c r="K890" s="53"/>
      <c r="L890" s="53"/>
      <c r="M890" s="53"/>
      <c r="N890" s="53"/>
      <c r="O890" s="53"/>
      <c r="P890" s="53"/>
      <c r="Q890" s="53"/>
      <c r="R890" s="53"/>
      <c r="S890" s="53"/>
      <c r="T890" s="53"/>
      <c r="U890" s="53"/>
      <c r="V890" s="53"/>
      <c r="W890" s="53"/>
      <c r="X890" s="53"/>
      <c r="Y890" s="53"/>
      <c r="Z890" s="53"/>
    </row>
    <row r="891" spans="1:26" ht="12.75" customHeight="1" x14ac:dyDescent="0.3">
      <c r="A891" s="53"/>
      <c r="B891" s="53"/>
      <c r="C891" s="53"/>
      <c r="D891" s="53"/>
      <c r="E891" s="53"/>
      <c r="F891" s="53"/>
      <c r="G891" s="53"/>
      <c r="H891" s="53"/>
      <c r="I891" s="53"/>
      <c r="J891" s="53"/>
      <c r="K891" s="53"/>
      <c r="L891" s="53"/>
      <c r="M891" s="53"/>
      <c r="N891" s="53"/>
      <c r="O891" s="53"/>
      <c r="P891" s="53"/>
      <c r="Q891" s="53"/>
      <c r="R891" s="53"/>
      <c r="S891" s="53"/>
      <c r="T891" s="53"/>
      <c r="U891" s="53"/>
      <c r="V891" s="53"/>
      <c r="W891" s="53"/>
      <c r="X891" s="53"/>
      <c r="Y891" s="53"/>
      <c r="Z891" s="53"/>
    </row>
    <row r="892" spans="1:26" ht="12.75" customHeight="1" x14ac:dyDescent="0.3">
      <c r="A892" s="53"/>
      <c r="B892" s="53"/>
      <c r="C892" s="53"/>
      <c r="D892" s="53"/>
      <c r="E892" s="53"/>
      <c r="F892" s="53"/>
      <c r="G892" s="53"/>
      <c r="H892" s="53"/>
      <c r="I892" s="53"/>
      <c r="J892" s="53"/>
      <c r="K892" s="53"/>
      <c r="L892" s="53"/>
      <c r="M892" s="53"/>
      <c r="N892" s="53"/>
      <c r="O892" s="53"/>
      <c r="P892" s="53"/>
      <c r="Q892" s="53"/>
      <c r="R892" s="53"/>
      <c r="S892" s="53"/>
      <c r="T892" s="53"/>
      <c r="U892" s="53"/>
      <c r="V892" s="53"/>
      <c r="W892" s="53"/>
      <c r="X892" s="53"/>
      <c r="Y892" s="53"/>
      <c r="Z892" s="53"/>
    </row>
    <row r="893" spans="1:26" ht="12.75" customHeight="1" x14ac:dyDescent="0.3">
      <c r="A893" s="53"/>
      <c r="B893" s="53"/>
      <c r="C893" s="53"/>
      <c r="D893" s="53"/>
      <c r="E893" s="53"/>
      <c r="F893" s="53"/>
      <c r="G893" s="53"/>
      <c r="H893" s="53"/>
      <c r="I893" s="53"/>
      <c r="J893" s="53"/>
      <c r="K893" s="53"/>
      <c r="L893" s="53"/>
      <c r="M893" s="53"/>
      <c r="N893" s="53"/>
      <c r="O893" s="53"/>
      <c r="P893" s="53"/>
      <c r="Q893" s="53"/>
      <c r="R893" s="53"/>
      <c r="S893" s="53"/>
      <c r="T893" s="53"/>
      <c r="U893" s="53"/>
      <c r="V893" s="53"/>
      <c r="W893" s="53"/>
      <c r="X893" s="53"/>
      <c r="Y893" s="53"/>
      <c r="Z893" s="53"/>
    </row>
    <row r="894" spans="1:26" ht="12.75" customHeight="1" x14ac:dyDescent="0.3">
      <c r="A894" s="53"/>
      <c r="B894" s="53"/>
      <c r="C894" s="53"/>
      <c r="D894" s="53"/>
      <c r="E894" s="53"/>
      <c r="F894" s="53"/>
      <c r="G894" s="53"/>
      <c r="H894" s="53"/>
      <c r="I894" s="53"/>
      <c r="J894" s="53"/>
      <c r="K894" s="53"/>
      <c r="L894" s="53"/>
      <c r="M894" s="53"/>
      <c r="N894" s="53"/>
      <c r="O894" s="53"/>
      <c r="P894" s="53"/>
      <c r="Q894" s="53"/>
      <c r="R894" s="53"/>
      <c r="S894" s="53"/>
      <c r="T894" s="53"/>
      <c r="U894" s="53"/>
      <c r="V894" s="53"/>
      <c r="W894" s="53"/>
      <c r="X894" s="53"/>
      <c r="Y894" s="53"/>
      <c r="Z894" s="53"/>
    </row>
    <row r="895" spans="1:26" ht="12.75" customHeight="1" x14ac:dyDescent="0.3">
      <c r="A895" s="53"/>
      <c r="B895" s="53"/>
      <c r="C895" s="53"/>
      <c r="D895" s="53"/>
      <c r="E895" s="53"/>
      <c r="F895" s="53"/>
      <c r="G895" s="53"/>
      <c r="H895" s="53"/>
      <c r="I895" s="53"/>
      <c r="J895" s="53"/>
      <c r="K895" s="53"/>
      <c r="L895" s="53"/>
      <c r="M895" s="53"/>
      <c r="N895" s="53"/>
      <c r="O895" s="53"/>
      <c r="P895" s="53"/>
      <c r="Q895" s="53"/>
      <c r="R895" s="53"/>
      <c r="S895" s="53"/>
      <c r="T895" s="53"/>
      <c r="U895" s="53"/>
      <c r="V895" s="53"/>
      <c r="W895" s="53"/>
      <c r="X895" s="53"/>
      <c r="Y895" s="53"/>
      <c r="Z895" s="53"/>
    </row>
    <row r="896" spans="1:26" ht="12.75" customHeight="1" x14ac:dyDescent="0.3">
      <c r="A896" s="53"/>
      <c r="B896" s="53"/>
      <c r="C896" s="53"/>
      <c r="D896" s="53"/>
      <c r="E896" s="53"/>
      <c r="F896" s="53"/>
      <c r="G896" s="53"/>
      <c r="H896" s="53"/>
      <c r="I896" s="53"/>
      <c r="J896" s="53"/>
      <c r="K896" s="53"/>
      <c r="L896" s="53"/>
      <c r="M896" s="53"/>
      <c r="N896" s="53"/>
      <c r="O896" s="53"/>
      <c r="P896" s="53"/>
      <c r="Q896" s="53"/>
      <c r="R896" s="53"/>
      <c r="S896" s="53"/>
      <c r="T896" s="53"/>
      <c r="U896" s="53"/>
      <c r="V896" s="53"/>
      <c r="W896" s="53"/>
      <c r="X896" s="53"/>
      <c r="Y896" s="53"/>
      <c r="Z896" s="53"/>
    </row>
    <row r="897" spans="1:26" ht="12.75" customHeight="1" x14ac:dyDescent="0.3">
      <c r="A897" s="53"/>
      <c r="B897" s="53"/>
      <c r="C897" s="53"/>
      <c r="D897" s="53"/>
      <c r="E897" s="53"/>
      <c r="F897" s="53"/>
      <c r="G897" s="53"/>
      <c r="H897" s="53"/>
      <c r="I897" s="53"/>
      <c r="J897" s="53"/>
      <c r="K897" s="53"/>
      <c r="L897" s="53"/>
      <c r="M897" s="53"/>
      <c r="N897" s="53"/>
      <c r="O897" s="53"/>
      <c r="P897" s="53"/>
      <c r="Q897" s="53"/>
      <c r="R897" s="53"/>
      <c r="S897" s="53"/>
      <c r="T897" s="53"/>
      <c r="U897" s="53"/>
      <c r="V897" s="53"/>
      <c r="W897" s="53"/>
      <c r="X897" s="53"/>
      <c r="Y897" s="53"/>
      <c r="Z897" s="53"/>
    </row>
    <row r="898" spans="1:26" ht="12.75" customHeight="1" x14ac:dyDescent="0.3">
      <c r="A898" s="53"/>
      <c r="B898" s="53"/>
      <c r="C898" s="53"/>
      <c r="D898" s="53"/>
      <c r="E898" s="53"/>
      <c r="F898" s="53"/>
      <c r="G898" s="53"/>
      <c r="H898" s="53"/>
      <c r="I898" s="53"/>
      <c r="J898" s="53"/>
      <c r="K898" s="53"/>
      <c r="L898" s="53"/>
      <c r="M898" s="53"/>
      <c r="N898" s="53"/>
      <c r="O898" s="53"/>
      <c r="P898" s="53"/>
      <c r="Q898" s="53"/>
      <c r="R898" s="53"/>
      <c r="S898" s="53"/>
      <c r="T898" s="53"/>
      <c r="U898" s="53"/>
      <c r="V898" s="53"/>
      <c r="W898" s="53"/>
      <c r="X898" s="53"/>
      <c r="Y898" s="53"/>
      <c r="Z898" s="53"/>
    </row>
    <row r="899" spans="1:26" ht="12.75" customHeight="1" x14ac:dyDescent="0.3">
      <c r="A899" s="53"/>
      <c r="B899" s="53"/>
      <c r="C899" s="53"/>
      <c r="D899" s="53"/>
      <c r="E899" s="53"/>
      <c r="F899" s="53"/>
      <c r="G899" s="53"/>
      <c r="H899" s="53"/>
      <c r="I899" s="53"/>
      <c r="J899" s="53"/>
      <c r="K899" s="53"/>
      <c r="L899" s="53"/>
      <c r="M899" s="53"/>
      <c r="N899" s="53"/>
      <c r="O899" s="53"/>
      <c r="P899" s="53"/>
      <c r="Q899" s="53"/>
      <c r="R899" s="53"/>
      <c r="S899" s="53"/>
      <c r="T899" s="53"/>
      <c r="U899" s="53"/>
      <c r="V899" s="53"/>
      <c r="W899" s="53"/>
      <c r="X899" s="53"/>
      <c r="Y899" s="53"/>
      <c r="Z899" s="53"/>
    </row>
    <row r="900" spans="1:26" ht="12.75" customHeight="1" x14ac:dyDescent="0.3">
      <c r="A900" s="53"/>
      <c r="B900" s="53"/>
      <c r="C900" s="53"/>
      <c r="D900" s="53"/>
      <c r="E900" s="53"/>
      <c r="F900" s="53"/>
      <c r="G900" s="53"/>
      <c r="H900" s="53"/>
      <c r="I900" s="53"/>
      <c r="J900" s="53"/>
      <c r="K900" s="53"/>
      <c r="L900" s="53"/>
      <c r="M900" s="53"/>
      <c r="N900" s="53"/>
      <c r="O900" s="53"/>
      <c r="P900" s="53"/>
      <c r="Q900" s="53"/>
      <c r="R900" s="53"/>
      <c r="S900" s="53"/>
      <c r="T900" s="53"/>
      <c r="U900" s="53"/>
      <c r="V900" s="53"/>
      <c r="W900" s="53"/>
      <c r="X900" s="53"/>
      <c r="Y900" s="53"/>
      <c r="Z900" s="53"/>
    </row>
    <row r="901" spans="1:26" ht="12.75" customHeight="1" x14ac:dyDescent="0.3">
      <c r="A901" s="53"/>
      <c r="B901" s="53"/>
      <c r="C901" s="53"/>
      <c r="D901" s="53"/>
      <c r="E901" s="53"/>
      <c r="F901" s="53"/>
      <c r="G901" s="53"/>
      <c r="H901" s="53"/>
      <c r="I901" s="53"/>
      <c r="J901" s="53"/>
      <c r="K901" s="53"/>
      <c r="L901" s="53"/>
      <c r="M901" s="53"/>
      <c r="N901" s="53"/>
      <c r="O901" s="53"/>
      <c r="P901" s="53"/>
      <c r="Q901" s="53"/>
      <c r="R901" s="53"/>
      <c r="S901" s="53"/>
      <c r="T901" s="53"/>
      <c r="U901" s="53"/>
      <c r="V901" s="53"/>
      <c r="W901" s="53"/>
      <c r="X901" s="53"/>
      <c r="Y901" s="53"/>
      <c r="Z901" s="53"/>
    </row>
    <row r="902" spans="1:26" ht="12.75" customHeight="1" x14ac:dyDescent="0.3">
      <c r="A902" s="53"/>
      <c r="B902" s="53"/>
      <c r="C902" s="53"/>
      <c r="D902" s="53"/>
      <c r="E902" s="53"/>
      <c r="F902" s="53"/>
      <c r="G902" s="53"/>
      <c r="H902" s="53"/>
      <c r="I902" s="53"/>
      <c r="J902" s="53"/>
      <c r="K902" s="53"/>
      <c r="L902" s="53"/>
      <c r="M902" s="53"/>
      <c r="N902" s="53"/>
      <c r="O902" s="53"/>
      <c r="P902" s="53"/>
      <c r="Q902" s="53"/>
      <c r="R902" s="53"/>
      <c r="S902" s="53"/>
      <c r="T902" s="53"/>
      <c r="U902" s="53"/>
      <c r="V902" s="53"/>
      <c r="W902" s="53"/>
      <c r="X902" s="53"/>
      <c r="Y902" s="53"/>
      <c r="Z902" s="53"/>
    </row>
    <row r="903" spans="1:26" ht="12.75" customHeight="1" x14ac:dyDescent="0.3">
      <c r="A903" s="53"/>
      <c r="B903" s="53"/>
      <c r="C903" s="53"/>
      <c r="D903" s="53"/>
      <c r="E903" s="53"/>
      <c r="F903" s="53"/>
      <c r="G903" s="53"/>
      <c r="H903" s="53"/>
      <c r="I903" s="53"/>
      <c r="J903" s="53"/>
      <c r="K903" s="53"/>
      <c r="L903" s="53"/>
      <c r="M903" s="53"/>
      <c r="N903" s="53"/>
      <c r="O903" s="53"/>
      <c r="P903" s="53"/>
      <c r="Q903" s="53"/>
      <c r="R903" s="53"/>
      <c r="S903" s="53"/>
      <c r="T903" s="53"/>
      <c r="U903" s="53"/>
      <c r="V903" s="53"/>
      <c r="W903" s="53"/>
      <c r="X903" s="53"/>
      <c r="Y903" s="53"/>
      <c r="Z903" s="53"/>
    </row>
    <row r="904" spans="1:26" ht="12.75" customHeight="1" x14ac:dyDescent="0.3">
      <c r="A904" s="53"/>
      <c r="B904" s="53"/>
      <c r="C904" s="53"/>
      <c r="D904" s="53"/>
      <c r="E904" s="53"/>
      <c r="F904" s="53"/>
      <c r="G904" s="53"/>
      <c r="H904" s="53"/>
      <c r="I904" s="53"/>
      <c r="J904" s="53"/>
      <c r="K904" s="53"/>
      <c r="L904" s="53"/>
      <c r="M904" s="53"/>
      <c r="N904" s="53"/>
      <c r="O904" s="53"/>
      <c r="P904" s="53"/>
      <c r="Q904" s="53"/>
      <c r="R904" s="53"/>
      <c r="S904" s="53"/>
      <c r="T904" s="53"/>
      <c r="U904" s="53"/>
      <c r="V904" s="53"/>
      <c r="W904" s="53"/>
      <c r="X904" s="53"/>
      <c r="Y904" s="53"/>
      <c r="Z904" s="53"/>
    </row>
    <row r="905" spans="1:26" ht="12.75" customHeight="1" x14ac:dyDescent="0.3">
      <c r="A905" s="53"/>
      <c r="B905" s="53"/>
      <c r="C905" s="53"/>
      <c r="D905" s="53"/>
      <c r="E905" s="53"/>
      <c r="F905" s="53"/>
      <c r="G905" s="53"/>
      <c r="H905" s="53"/>
      <c r="I905" s="53"/>
      <c r="J905" s="53"/>
      <c r="K905" s="53"/>
      <c r="L905" s="53"/>
      <c r="M905" s="53"/>
      <c r="N905" s="53"/>
      <c r="O905" s="53"/>
      <c r="P905" s="53"/>
      <c r="Q905" s="53"/>
      <c r="R905" s="53"/>
      <c r="S905" s="53"/>
      <c r="T905" s="53"/>
      <c r="U905" s="53"/>
      <c r="V905" s="53"/>
      <c r="W905" s="53"/>
      <c r="X905" s="53"/>
      <c r="Y905" s="53"/>
      <c r="Z905" s="53"/>
    </row>
    <row r="906" spans="1:26" ht="12.75" customHeight="1" x14ac:dyDescent="0.3">
      <c r="A906" s="53"/>
      <c r="B906" s="53"/>
      <c r="C906" s="53"/>
      <c r="D906" s="53"/>
      <c r="E906" s="53"/>
      <c r="F906" s="53"/>
      <c r="G906" s="53"/>
      <c r="H906" s="53"/>
      <c r="I906" s="53"/>
      <c r="J906" s="53"/>
      <c r="K906" s="53"/>
      <c r="L906" s="53"/>
      <c r="M906" s="53"/>
      <c r="N906" s="53"/>
      <c r="O906" s="53"/>
      <c r="P906" s="53"/>
      <c r="Q906" s="53"/>
      <c r="R906" s="53"/>
      <c r="S906" s="53"/>
      <c r="T906" s="53"/>
      <c r="U906" s="53"/>
      <c r="V906" s="53"/>
      <c r="W906" s="53"/>
      <c r="X906" s="53"/>
      <c r="Y906" s="53"/>
      <c r="Z906" s="53"/>
    </row>
    <row r="907" spans="1:26" ht="12.75" customHeight="1" x14ac:dyDescent="0.3">
      <c r="A907" s="53"/>
      <c r="B907" s="53"/>
      <c r="C907" s="53"/>
      <c r="D907" s="53"/>
      <c r="E907" s="53"/>
      <c r="F907" s="53"/>
      <c r="G907" s="53"/>
      <c r="H907" s="53"/>
      <c r="I907" s="53"/>
      <c r="J907" s="53"/>
      <c r="K907" s="53"/>
      <c r="L907" s="53"/>
      <c r="M907" s="53"/>
      <c r="N907" s="53"/>
      <c r="O907" s="53"/>
      <c r="P907" s="53"/>
      <c r="Q907" s="53"/>
      <c r="R907" s="53"/>
      <c r="S907" s="53"/>
      <c r="T907" s="53"/>
      <c r="U907" s="53"/>
      <c r="V907" s="53"/>
      <c r="W907" s="53"/>
      <c r="X907" s="53"/>
      <c r="Y907" s="53"/>
      <c r="Z907" s="53"/>
    </row>
    <row r="908" spans="1:26" ht="12.75" customHeight="1" x14ac:dyDescent="0.3">
      <c r="A908" s="53"/>
      <c r="B908" s="53"/>
      <c r="C908" s="53"/>
      <c r="D908" s="53"/>
      <c r="E908" s="53"/>
      <c r="F908" s="53"/>
      <c r="G908" s="53"/>
      <c r="H908" s="53"/>
      <c r="I908" s="53"/>
      <c r="J908" s="53"/>
      <c r="K908" s="53"/>
      <c r="L908" s="53"/>
      <c r="M908" s="53"/>
      <c r="N908" s="53"/>
      <c r="O908" s="53"/>
      <c r="P908" s="53"/>
      <c r="Q908" s="53"/>
      <c r="R908" s="53"/>
      <c r="S908" s="53"/>
      <c r="T908" s="53"/>
      <c r="U908" s="53"/>
      <c r="V908" s="53"/>
      <c r="W908" s="53"/>
      <c r="X908" s="53"/>
      <c r="Y908" s="53"/>
      <c r="Z908" s="53"/>
    </row>
    <row r="909" spans="1:26" ht="12.75" customHeight="1" x14ac:dyDescent="0.3">
      <c r="A909" s="53"/>
      <c r="B909" s="53"/>
      <c r="C909" s="53"/>
      <c r="D909" s="53"/>
      <c r="E909" s="53"/>
      <c r="F909" s="53"/>
      <c r="G909" s="53"/>
      <c r="H909" s="53"/>
      <c r="I909" s="53"/>
      <c r="J909" s="53"/>
      <c r="K909" s="53"/>
      <c r="L909" s="53"/>
      <c r="M909" s="53"/>
      <c r="N909" s="53"/>
      <c r="O909" s="53"/>
      <c r="P909" s="53"/>
      <c r="Q909" s="53"/>
      <c r="R909" s="53"/>
      <c r="S909" s="53"/>
      <c r="T909" s="53"/>
      <c r="U909" s="53"/>
      <c r="V909" s="53"/>
      <c r="W909" s="53"/>
      <c r="X909" s="53"/>
      <c r="Y909" s="53"/>
      <c r="Z909" s="53"/>
    </row>
    <row r="910" spans="1:26" ht="12.75" customHeight="1" x14ac:dyDescent="0.3">
      <c r="A910" s="53"/>
      <c r="B910" s="53"/>
      <c r="C910" s="53"/>
      <c r="D910" s="53"/>
      <c r="E910" s="53"/>
      <c r="F910" s="53"/>
      <c r="G910" s="53"/>
      <c r="H910" s="53"/>
      <c r="I910" s="53"/>
      <c r="J910" s="53"/>
      <c r="K910" s="53"/>
      <c r="L910" s="53"/>
      <c r="M910" s="53"/>
      <c r="N910" s="53"/>
      <c r="O910" s="53"/>
      <c r="P910" s="53"/>
      <c r="Q910" s="53"/>
      <c r="R910" s="53"/>
      <c r="S910" s="53"/>
      <c r="T910" s="53"/>
      <c r="U910" s="53"/>
      <c r="V910" s="53"/>
      <c r="W910" s="53"/>
      <c r="X910" s="53"/>
      <c r="Y910" s="53"/>
      <c r="Z910" s="53"/>
    </row>
    <row r="911" spans="1:26" ht="12.75" customHeight="1" x14ac:dyDescent="0.3">
      <c r="A911" s="53"/>
      <c r="B911" s="53"/>
      <c r="C911" s="53"/>
      <c r="D911" s="53"/>
      <c r="E911" s="53"/>
      <c r="F911" s="53"/>
      <c r="G911" s="53"/>
      <c r="H911" s="53"/>
      <c r="I911" s="53"/>
      <c r="J911" s="53"/>
      <c r="K911" s="53"/>
      <c r="L911" s="53"/>
      <c r="M911" s="53"/>
      <c r="N911" s="53"/>
      <c r="O911" s="53"/>
      <c r="P911" s="53"/>
      <c r="Q911" s="53"/>
      <c r="R911" s="53"/>
      <c r="S911" s="53"/>
      <c r="T911" s="53"/>
      <c r="U911" s="53"/>
      <c r="V911" s="53"/>
      <c r="W911" s="53"/>
      <c r="X911" s="53"/>
      <c r="Y911" s="53"/>
      <c r="Z911" s="53"/>
    </row>
    <row r="912" spans="1:26" ht="12.75" customHeight="1" x14ac:dyDescent="0.3">
      <c r="A912" s="53"/>
      <c r="B912" s="53"/>
      <c r="C912" s="53"/>
      <c r="D912" s="53"/>
      <c r="E912" s="53"/>
      <c r="F912" s="53"/>
      <c r="G912" s="53"/>
      <c r="H912" s="53"/>
      <c r="I912" s="53"/>
      <c r="J912" s="53"/>
      <c r="K912" s="53"/>
      <c r="L912" s="53"/>
      <c r="M912" s="53"/>
      <c r="N912" s="53"/>
      <c r="O912" s="53"/>
      <c r="P912" s="53"/>
      <c r="Q912" s="53"/>
      <c r="R912" s="53"/>
      <c r="S912" s="53"/>
      <c r="T912" s="53"/>
      <c r="U912" s="53"/>
      <c r="V912" s="53"/>
      <c r="W912" s="53"/>
      <c r="X912" s="53"/>
      <c r="Y912" s="53"/>
      <c r="Z912" s="53"/>
    </row>
    <row r="913" spans="1:26" ht="12.75" customHeight="1" x14ac:dyDescent="0.3">
      <c r="A913" s="53"/>
      <c r="B913" s="53"/>
      <c r="C913" s="53"/>
      <c r="D913" s="53"/>
      <c r="E913" s="53"/>
      <c r="F913" s="53"/>
      <c r="G913" s="53"/>
      <c r="H913" s="53"/>
      <c r="I913" s="53"/>
      <c r="J913" s="53"/>
      <c r="K913" s="53"/>
      <c r="L913" s="53"/>
      <c r="M913" s="53"/>
      <c r="N913" s="53"/>
      <c r="O913" s="53"/>
      <c r="P913" s="53"/>
      <c r="Q913" s="53"/>
      <c r="R913" s="53"/>
      <c r="S913" s="53"/>
      <c r="T913" s="53"/>
      <c r="U913" s="53"/>
      <c r="V913" s="53"/>
      <c r="W913" s="53"/>
      <c r="X913" s="53"/>
      <c r="Y913" s="53"/>
      <c r="Z913" s="53"/>
    </row>
    <row r="914" spans="1:26" ht="12.75" customHeight="1" x14ac:dyDescent="0.3">
      <c r="A914" s="53"/>
      <c r="B914" s="53"/>
      <c r="C914" s="53"/>
      <c r="D914" s="53"/>
      <c r="E914" s="53"/>
      <c r="F914" s="53"/>
      <c r="G914" s="53"/>
      <c r="H914" s="53"/>
      <c r="I914" s="53"/>
      <c r="J914" s="53"/>
      <c r="K914" s="53"/>
      <c r="L914" s="53"/>
      <c r="M914" s="53"/>
      <c r="N914" s="53"/>
      <c r="O914" s="53"/>
      <c r="P914" s="53"/>
      <c r="Q914" s="53"/>
      <c r="R914" s="53"/>
      <c r="S914" s="53"/>
      <c r="T914" s="53"/>
      <c r="U914" s="53"/>
      <c r="V914" s="53"/>
      <c r="W914" s="53"/>
      <c r="X914" s="53"/>
      <c r="Y914" s="53"/>
      <c r="Z914" s="53"/>
    </row>
    <row r="915" spans="1:26" ht="12.75" customHeight="1" x14ac:dyDescent="0.3">
      <c r="A915" s="53"/>
      <c r="B915" s="53"/>
      <c r="C915" s="53"/>
      <c r="D915" s="53"/>
      <c r="E915" s="53"/>
      <c r="F915" s="53"/>
      <c r="G915" s="53"/>
      <c r="H915" s="53"/>
      <c r="I915" s="53"/>
      <c r="J915" s="53"/>
      <c r="K915" s="53"/>
      <c r="L915" s="53"/>
      <c r="M915" s="53"/>
      <c r="N915" s="53"/>
      <c r="O915" s="53"/>
      <c r="P915" s="53"/>
      <c r="Q915" s="53"/>
      <c r="R915" s="53"/>
      <c r="S915" s="53"/>
      <c r="T915" s="53"/>
      <c r="U915" s="53"/>
      <c r="V915" s="53"/>
      <c r="W915" s="53"/>
      <c r="X915" s="53"/>
      <c r="Y915" s="53"/>
      <c r="Z915" s="53"/>
    </row>
    <row r="916" spans="1:26" ht="12.75" customHeight="1" x14ac:dyDescent="0.3">
      <c r="A916" s="53"/>
      <c r="B916" s="53"/>
      <c r="C916" s="53"/>
      <c r="D916" s="53"/>
      <c r="E916" s="53"/>
      <c r="F916" s="53"/>
      <c r="G916" s="53"/>
      <c r="H916" s="53"/>
      <c r="I916" s="53"/>
      <c r="J916" s="53"/>
      <c r="K916" s="53"/>
      <c r="L916" s="53"/>
      <c r="M916" s="53"/>
      <c r="N916" s="53"/>
      <c r="O916" s="53"/>
      <c r="P916" s="53"/>
      <c r="Q916" s="53"/>
      <c r="R916" s="53"/>
      <c r="S916" s="53"/>
      <c r="T916" s="53"/>
      <c r="U916" s="53"/>
      <c r="V916" s="53"/>
      <c r="W916" s="53"/>
      <c r="X916" s="53"/>
      <c r="Y916" s="53"/>
      <c r="Z916" s="53"/>
    </row>
    <row r="917" spans="1:26" ht="12.75" customHeight="1" x14ac:dyDescent="0.3">
      <c r="A917" s="53"/>
      <c r="B917" s="53"/>
      <c r="C917" s="53"/>
      <c r="D917" s="53"/>
      <c r="E917" s="53"/>
      <c r="F917" s="53"/>
      <c r="G917" s="53"/>
      <c r="H917" s="53"/>
      <c r="I917" s="53"/>
      <c r="J917" s="53"/>
      <c r="K917" s="53"/>
      <c r="L917" s="53"/>
      <c r="M917" s="53"/>
      <c r="N917" s="53"/>
      <c r="O917" s="53"/>
      <c r="P917" s="53"/>
      <c r="Q917" s="53"/>
      <c r="R917" s="53"/>
      <c r="S917" s="53"/>
      <c r="T917" s="53"/>
      <c r="U917" s="53"/>
      <c r="V917" s="53"/>
      <c r="W917" s="53"/>
      <c r="X917" s="53"/>
      <c r="Y917" s="53"/>
      <c r="Z917" s="53"/>
    </row>
    <row r="918" spans="1:26" ht="12.75" customHeight="1" x14ac:dyDescent="0.3">
      <c r="A918" s="53"/>
      <c r="B918" s="53"/>
      <c r="C918" s="53"/>
      <c r="D918" s="53"/>
      <c r="E918" s="53"/>
      <c r="F918" s="53"/>
      <c r="G918" s="53"/>
      <c r="H918" s="53"/>
      <c r="I918" s="53"/>
      <c r="J918" s="53"/>
      <c r="K918" s="53"/>
      <c r="L918" s="53"/>
      <c r="M918" s="53"/>
      <c r="N918" s="53"/>
      <c r="O918" s="53"/>
      <c r="P918" s="53"/>
      <c r="Q918" s="53"/>
      <c r="R918" s="53"/>
      <c r="S918" s="53"/>
      <c r="T918" s="53"/>
      <c r="U918" s="53"/>
      <c r="V918" s="53"/>
      <c r="W918" s="53"/>
      <c r="X918" s="53"/>
      <c r="Y918" s="53"/>
      <c r="Z918" s="53"/>
    </row>
    <row r="919" spans="1:26" ht="12.75" customHeight="1" x14ac:dyDescent="0.3">
      <c r="A919" s="53"/>
      <c r="B919" s="53"/>
      <c r="C919" s="53"/>
      <c r="D919" s="53"/>
      <c r="E919" s="53"/>
      <c r="F919" s="53"/>
      <c r="G919" s="53"/>
      <c r="H919" s="53"/>
      <c r="I919" s="53"/>
      <c r="J919" s="53"/>
      <c r="K919" s="53"/>
      <c r="L919" s="53"/>
      <c r="M919" s="53"/>
      <c r="N919" s="53"/>
      <c r="O919" s="53"/>
      <c r="P919" s="53"/>
      <c r="Q919" s="53"/>
      <c r="R919" s="53"/>
      <c r="S919" s="53"/>
      <c r="T919" s="53"/>
      <c r="U919" s="53"/>
      <c r="V919" s="53"/>
      <c r="W919" s="53"/>
      <c r="X919" s="53"/>
      <c r="Y919" s="53"/>
      <c r="Z919" s="53"/>
    </row>
    <row r="920" spans="1:26" ht="12.75" customHeight="1" x14ac:dyDescent="0.3">
      <c r="A920" s="53"/>
      <c r="B920" s="53"/>
      <c r="C920" s="53"/>
      <c r="D920" s="53"/>
      <c r="E920" s="53"/>
      <c r="F920" s="53"/>
      <c r="G920" s="53"/>
      <c r="H920" s="53"/>
      <c r="I920" s="53"/>
      <c r="J920" s="53"/>
      <c r="K920" s="53"/>
      <c r="L920" s="53"/>
      <c r="M920" s="53"/>
      <c r="N920" s="53"/>
      <c r="O920" s="53"/>
      <c r="P920" s="53"/>
      <c r="Q920" s="53"/>
      <c r="R920" s="53"/>
      <c r="S920" s="53"/>
      <c r="T920" s="53"/>
      <c r="U920" s="53"/>
      <c r="V920" s="53"/>
      <c r="W920" s="53"/>
      <c r="X920" s="53"/>
      <c r="Y920" s="53"/>
      <c r="Z920" s="53"/>
    </row>
    <row r="921" spans="1:26" ht="12.75" customHeight="1" x14ac:dyDescent="0.3">
      <c r="A921" s="53"/>
      <c r="B921" s="53"/>
      <c r="C921" s="53"/>
      <c r="D921" s="53"/>
      <c r="E921" s="53"/>
      <c r="F921" s="53"/>
      <c r="G921" s="53"/>
      <c r="H921" s="53"/>
      <c r="I921" s="53"/>
      <c r="J921" s="53"/>
      <c r="K921" s="53"/>
      <c r="L921" s="53"/>
      <c r="M921" s="53"/>
      <c r="N921" s="53"/>
      <c r="O921" s="53"/>
      <c r="P921" s="53"/>
      <c r="Q921" s="53"/>
      <c r="R921" s="53"/>
      <c r="S921" s="53"/>
      <c r="T921" s="53"/>
      <c r="U921" s="53"/>
      <c r="V921" s="53"/>
      <c r="W921" s="53"/>
      <c r="X921" s="53"/>
      <c r="Y921" s="53"/>
      <c r="Z921" s="53"/>
    </row>
    <row r="922" spans="1:26" ht="12.75" customHeight="1" x14ac:dyDescent="0.3">
      <c r="A922" s="53"/>
      <c r="B922" s="53"/>
      <c r="C922" s="53"/>
      <c r="D922" s="53"/>
      <c r="E922" s="53"/>
      <c r="F922" s="53"/>
      <c r="G922" s="53"/>
      <c r="H922" s="53"/>
      <c r="I922" s="53"/>
      <c r="J922" s="53"/>
      <c r="K922" s="53"/>
      <c r="L922" s="53"/>
      <c r="M922" s="53"/>
      <c r="N922" s="53"/>
      <c r="O922" s="53"/>
      <c r="P922" s="53"/>
      <c r="Q922" s="53"/>
      <c r="R922" s="53"/>
      <c r="S922" s="53"/>
      <c r="T922" s="53"/>
      <c r="U922" s="53"/>
      <c r="V922" s="53"/>
      <c r="W922" s="53"/>
      <c r="X922" s="53"/>
      <c r="Y922" s="53"/>
      <c r="Z922" s="53"/>
    </row>
    <row r="923" spans="1:26" ht="12.75" customHeight="1" x14ac:dyDescent="0.3">
      <c r="A923" s="53"/>
      <c r="B923" s="53"/>
      <c r="C923" s="53"/>
      <c r="D923" s="53"/>
      <c r="E923" s="53"/>
      <c r="F923" s="53"/>
      <c r="G923" s="53"/>
      <c r="H923" s="53"/>
      <c r="I923" s="53"/>
      <c r="J923" s="53"/>
      <c r="K923" s="53"/>
      <c r="L923" s="53"/>
      <c r="M923" s="53"/>
      <c r="N923" s="53"/>
      <c r="O923" s="53"/>
      <c r="P923" s="53"/>
      <c r="Q923" s="53"/>
      <c r="R923" s="53"/>
      <c r="S923" s="53"/>
      <c r="T923" s="53"/>
      <c r="U923" s="53"/>
      <c r="V923" s="53"/>
      <c r="W923" s="53"/>
      <c r="X923" s="53"/>
      <c r="Y923" s="53"/>
      <c r="Z923" s="53"/>
    </row>
    <row r="924" spans="1:26" ht="12.75" customHeight="1" x14ac:dyDescent="0.3">
      <c r="A924" s="53"/>
      <c r="B924" s="53"/>
      <c r="C924" s="53"/>
      <c r="D924" s="53"/>
      <c r="E924" s="53"/>
      <c r="F924" s="53"/>
      <c r="G924" s="53"/>
      <c r="H924" s="53"/>
      <c r="I924" s="53"/>
      <c r="J924" s="53"/>
      <c r="K924" s="53"/>
      <c r="L924" s="53"/>
      <c r="M924" s="53"/>
      <c r="N924" s="53"/>
      <c r="O924" s="53"/>
      <c r="P924" s="53"/>
      <c r="Q924" s="53"/>
      <c r="R924" s="53"/>
      <c r="S924" s="53"/>
      <c r="T924" s="53"/>
      <c r="U924" s="53"/>
      <c r="V924" s="53"/>
      <c r="W924" s="53"/>
      <c r="X924" s="53"/>
      <c r="Y924" s="53"/>
      <c r="Z924" s="53"/>
    </row>
    <row r="925" spans="1:26" ht="12.75" customHeight="1" x14ac:dyDescent="0.3">
      <c r="A925" s="53"/>
      <c r="B925" s="53"/>
      <c r="C925" s="53"/>
      <c r="D925" s="53"/>
      <c r="E925" s="53"/>
      <c r="F925" s="53"/>
      <c r="G925" s="53"/>
      <c r="H925" s="53"/>
      <c r="I925" s="53"/>
      <c r="J925" s="53"/>
      <c r="K925" s="53"/>
      <c r="L925" s="53"/>
      <c r="M925" s="53"/>
      <c r="N925" s="53"/>
      <c r="O925" s="53"/>
      <c r="P925" s="53"/>
      <c r="Q925" s="53"/>
      <c r="R925" s="53"/>
      <c r="S925" s="53"/>
      <c r="T925" s="53"/>
      <c r="U925" s="53"/>
      <c r="V925" s="53"/>
      <c r="W925" s="53"/>
      <c r="X925" s="53"/>
      <c r="Y925" s="53"/>
      <c r="Z925" s="53"/>
    </row>
    <row r="926" spans="1:26" ht="12.75" customHeight="1" x14ac:dyDescent="0.3">
      <c r="A926" s="53"/>
      <c r="B926" s="53"/>
      <c r="C926" s="53"/>
      <c r="D926" s="53"/>
      <c r="E926" s="53"/>
      <c r="F926" s="53"/>
      <c r="G926" s="53"/>
      <c r="H926" s="53"/>
      <c r="I926" s="53"/>
      <c r="J926" s="53"/>
      <c r="K926" s="53"/>
      <c r="L926" s="53"/>
      <c r="M926" s="53"/>
      <c r="N926" s="53"/>
      <c r="O926" s="53"/>
      <c r="P926" s="53"/>
      <c r="Q926" s="53"/>
      <c r="R926" s="53"/>
      <c r="S926" s="53"/>
      <c r="T926" s="53"/>
      <c r="U926" s="53"/>
      <c r="V926" s="53"/>
      <c r="W926" s="53"/>
      <c r="X926" s="53"/>
      <c r="Y926" s="53"/>
      <c r="Z926" s="53"/>
    </row>
    <row r="927" spans="1:26" ht="12.75" customHeight="1" x14ac:dyDescent="0.3">
      <c r="A927" s="53"/>
      <c r="B927" s="53"/>
      <c r="C927" s="53"/>
      <c r="D927" s="53"/>
      <c r="E927" s="53"/>
      <c r="F927" s="53"/>
      <c r="G927" s="53"/>
      <c r="H927" s="53"/>
      <c r="I927" s="53"/>
      <c r="J927" s="53"/>
      <c r="K927" s="53"/>
      <c r="L927" s="53"/>
      <c r="M927" s="53"/>
      <c r="N927" s="53"/>
      <c r="O927" s="53"/>
      <c r="P927" s="53"/>
      <c r="Q927" s="53"/>
      <c r="R927" s="53"/>
      <c r="S927" s="53"/>
      <c r="T927" s="53"/>
      <c r="U927" s="53"/>
      <c r="V927" s="53"/>
      <c r="W927" s="53"/>
      <c r="X927" s="53"/>
      <c r="Y927" s="53"/>
      <c r="Z927" s="53"/>
    </row>
    <row r="928" spans="1:26" ht="12.75" customHeight="1" x14ac:dyDescent="0.3">
      <c r="A928" s="53"/>
      <c r="B928" s="53"/>
      <c r="C928" s="53"/>
      <c r="D928" s="53"/>
      <c r="E928" s="53"/>
      <c r="F928" s="53"/>
      <c r="G928" s="53"/>
      <c r="H928" s="53"/>
      <c r="I928" s="53"/>
      <c r="J928" s="53"/>
      <c r="K928" s="53"/>
      <c r="L928" s="53"/>
      <c r="M928" s="53"/>
      <c r="N928" s="53"/>
      <c r="O928" s="53"/>
      <c r="P928" s="53"/>
      <c r="Q928" s="53"/>
      <c r="R928" s="53"/>
      <c r="S928" s="53"/>
      <c r="T928" s="53"/>
      <c r="U928" s="53"/>
      <c r="V928" s="53"/>
      <c r="W928" s="53"/>
      <c r="X928" s="53"/>
      <c r="Y928" s="53"/>
      <c r="Z928" s="53"/>
    </row>
    <row r="929" spans="1:26" ht="12.75" customHeight="1" x14ac:dyDescent="0.3">
      <c r="A929" s="53"/>
      <c r="B929" s="53"/>
      <c r="C929" s="53"/>
      <c r="D929" s="53"/>
      <c r="E929" s="53"/>
      <c r="F929" s="53"/>
      <c r="G929" s="53"/>
      <c r="H929" s="53"/>
      <c r="I929" s="53"/>
      <c r="J929" s="53"/>
      <c r="K929" s="53"/>
      <c r="L929" s="53"/>
      <c r="M929" s="53"/>
      <c r="N929" s="53"/>
      <c r="O929" s="53"/>
      <c r="P929" s="53"/>
      <c r="Q929" s="53"/>
      <c r="R929" s="53"/>
      <c r="S929" s="53"/>
      <c r="T929" s="53"/>
      <c r="U929" s="53"/>
      <c r="V929" s="53"/>
      <c r="W929" s="53"/>
      <c r="X929" s="53"/>
      <c r="Y929" s="53"/>
      <c r="Z929" s="53"/>
    </row>
    <row r="930" spans="1:26" ht="12.75" customHeight="1" x14ac:dyDescent="0.3">
      <c r="A930" s="53"/>
      <c r="B930" s="53"/>
      <c r="C930" s="53"/>
      <c r="D930" s="53"/>
      <c r="E930" s="53"/>
      <c r="F930" s="53"/>
      <c r="G930" s="53"/>
      <c r="H930" s="53"/>
      <c r="I930" s="53"/>
      <c r="J930" s="53"/>
      <c r="K930" s="53"/>
      <c r="L930" s="53"/>
      <c r="M930" s="53"/>
      <c r="N930" s="53"/>
      <c r="O930" s="53"/>
      <c r="P930" s="53"/>
      <c r="Q930" s="53"/>
      <c r="R930" s="53"/>
      <c r="S930" s="53"/>
      <c r="T930" s="53"/>
      <c r="U930" s="53"/>
      <c r="V930" s="53"/>
      <c r="W930" s="53"/>
      <c r="X930" s="53"/>
      <c r="Y930" s="53"/>
      <c r="Z930" s="53"/>
    </row>
    <row r="931" spans="1:26" ht="12.75" customHeight="1" x14ac:dyDescent="0.3">
      <c r="A931" s="53"/>
      <c r="B931" s="53"/>
      <c r="C931" s="53"/>
      <c r="D931" s="53"/>
      <c r="E931" s="53"/>
      <c r="F931" s="53"/>
      <c r="G931" s="53"/>
      <c r="H931" s="53"/>
      <c r="I931" s="53"/>
      <c r="J931" s="53"/>
      <c r="K931" s="53"/>
      <c r="L931" s="53"/>
      <c r="M931" s="53"/>
      <c r="N931" s="53"/>
      <c r="O931" s="53"/>
      <c r="P931" s="53"/>
      <c r="Q931" s="53"/>
      <c r="R931" s="53"/>
      <c r="S931" s="53"/>
      <c r="T931" s="53"/>
      <c r="U931" s="53"/>
      <c r="V931" s="53"/>
      <c r="W931" s="53"/>
      <c r="X931" s="53"/>
      <c r="Y931" s="53"/>
      <c r="Z931" s="53"/>
    </row>
    <row r="932" spans="1:26" ht="12.75" customHeight="1" x14ac:dyDescent="0.3">
      <c r="A932" s="53"/>
      <c r="B932" s="53"/>
      <c r="C932" s="53"/>
      <c r="D932" s="53"/>
      <c r="E932" s="53"/>
      <c r="F932" s="53"/>
      <c r="G932" s="53"/>
      <c r="H932" s="53"/>
      <c r="I932" s="53"/>
      <c r="J932" s="53"/>
      <c r="K932" s="53"/>
      <c r="L932" s="53"/>
      <c r="M932" s="53"/>
      <c r="N932" s="53"/>
      <c r="O932" s="53"/>
      <c r="P932" s="53"/>
      <c r="Q932" s="53"/>
      <c r="R932" s="53"/>
      <c r="S932" s="53"/>
      <c r="T932" s="53"/>
      <c r="U932" s="53"/>
      <c r="V932" s="53"/>
      <c r="W932" s="53"/>
      <c r="X932" s="53"/>
      <c r="Y932" s="53"/>
      <c r="Z932" s="53"/>
    </row>
    <row r="933" spans="1:26" ht="12.75" customHeight="1" x14ac:dyDescent="0.3">
      <c r="A933" s="53"/>
      <c r="B933" s="53"/>
      <c r="C933" s="53"/>
      <c r="D933" s="53"/>
      <c r="E933" s="53"/>
      <c r="F933" s="53"/>
      <c r="G933" s="53"/>
      <c r="H933" s="53"/>
      <c r="I933" s="53"/>
      <c r="J933" s="53"/>
      <c r="K933" s="53"/>
      <c r="L933" s="53"/>
      <c r="M933" s="53"/>
      <c r="N933" s="53"/>
      <c r="O933" s="53"/>
      <c r="P933" s="53"/>
      <c r="Q933" s="53"/>
      <c r="R933" s="53"/>
      <c r="S933" s="53"/>
      <c r="T933" s="53"/>
      <c r="U933" s="53"/>
      <c r="V933" s="53"/>
      <c r="W933" s="53"/>
      <c r="X933" s="53"/>
      <c r="Y933" s="53"/>
      <c r="Z933" s="53"/>
    </row>
    <row r="934" spans="1:26" ht="12.75" customHeight="1" x14ac:dyDescent="0.3">
      <c r="A934" s="53"/>
      <c r="B934" s="53"/>
      <c r="C934" s="53"/>
      <c r="D934" s="53"/>
      <c r="E934" s="53"/>
      <c r="F934" s="53"/>
      <c r="G934" s="53"/>
      <c r="H934" s="53"/>
      <c r="I934" s="53"/>
      <c r="J934" s="53"/>
      <c r="K934" s="53"/>
      <c r="L934" s="53"/>
      <c r="M934" s="53"/>
      <c r="N934" s="53"/>
      <c r="O934" s="53"/>
      <c r="P934" s="53"/>
      <c r="Q934" s="53"/>
      <c r="R934" s="53"/>
      <c r="S934" s="53"/>
      <c r="T934" s="53"/>
      <c r="U934" s="53"/>
      <c r="V934" s="53"/>
      <c r="W934" s="53"/>
      <c r="X934" s="53"/>
      <c r="Y934" s="53"/>
      <c r="Z934" s="53"/>
    </row>
    <row r="935" spans="1:26" ht="12.75" customHeight="1" x14ac:dyDescent="0.3">
      <c r="A935" s="53"/>
      <c r="B935" s="53"/>
      <c r="C935" s="53"/>
      <c r="D935" s="53"/>
      <c r="E935" s="53"/>
      <c r="F935" s="53"/>
      <c r="G935" s="53"/>
      <c r="H935" s="53"/>
      <c r="I935" s="53"/>
      <c r="J935" s="53"/>
      <c r="K935" s="53"/>
      <c r="L935" s="53"/>
      <c r="M935" s="53"/>
      <c r="N935" s="53"/>
      <c r="O935" s="53"/>
      <c r="P935" s="53"/>
      <c r="Q935" s="53"/>
      <c r="R935" s="53"/>
      <c r="S935" s="53"/>
      <c r="T935" s="53"/>
      <c r="U935" s="53"/>
      <c r="V935" s="53"/>
      <c r="W935" s="53"/>
      <c r="X935" s="53"/>
      <c r="Y935" s="53"/>
      <c r="Z935" s="53"/>
    </row>
    <row r="936" spans="1:26" ht="12.75" customHeight="1" x14ac:dyDescent="0.3">
      <c r="A936" s="53"/>
      <c r="B936" s="53"/>
      <c r="C936" s="53"/>
      <c r="D936" s="53"/>
      <c r="E936" s="53"/>
      <c r="F936" s="53"/>
      <c r="G936" s="53"/>
      <c r="H936" s="53"/>
      <c r="I936" s="53"/>
      <c r="J936" s="53"/>
      <c r="K936" s="53"/>
      <c r="L936" s="53"/>
      <c r="M936" s="53"/>
      <c r="N936" s="53"/>
      <c r="O936" s="53"/>
      <c r="P936" s="53"/>
      <c r="Q936" s="53"/>
      <c r="R936" s="53"/>
      <c r="S936" s="53"/>
      <c r="T936" s="53"/>
      <c r="U936" s="53"/>
      <c r="V936" s="53"/>
      <c r="W936" s="53"/>
      <c r="X936" s="53"/>
      <c r="Y936" s="53"/>
      <c r="Z936" s="53"/>
    </row>
    <row r="937" spans="1:26" ht="12.75" customHeight="1" x14ac:dyDescent="0.3">
      <c r="A937" s="53"/>
      <c r="B937" s="53"/>
      <c r="C937" s="53"/>
      <c r="D937" s="53"/>
      <c r="E937" s="53"/>
      <c r="F937" s="53"/>
      <c r="G937" s="53"/>
      <c r="H937" s="53"/>
      <c r="I937" s="53"/>
      <c r="J937" s="53"/>
      <c r="K937" s="53"/>
      <c r="L937" s="53"/>
      <c r="M937" s="53"/>
      <c r="N937" s="53"/>
      <c r="O937" s="53"/>
      <c r="P937" s="53"/>
      <c r="Q937" s="53"/>
      <c r="R937" s="53"/>
      <c r="S937" s="53"/>
      <c r="T937" s="53"/>
      <c r="U937" s="53"/>
      <c r="V937" s="53"/>
      <c r="W937" s="53"/>
      <c r="X937" s="53"/>
      <c r="Y937" s="53"/>
      <c r="Z937" s="53"/>
    </row>
    <row r="938" spans="1:26" ht="12.75" customHeight="1" x14ac:dyDescent="0.3">
      <c r="A938" s="53"/>
      <c r="B938" s="53"/>
      <c r="C938" s="53"/>
      <c r="D938" s="53"/>
      <c r="E938" s="53"/>
      <c r="F938" s="53"/>
      <c r="G938" s="53"/>
      <c r="H938" s="53"/>
      <c r="I938" s="53"/>
      <c r="J938" s="53"/>
      <c r="K938" s="53"/>
      <c r="L938" s="53"/>
      <c r="M938" s="53"/>
      <c r="N938" s="53"/>
      <c r="O938" s="53"/>
      <c r="P938" s="53"/>
      <c r="Q938" s="53"/>
      <c r="R938" s="53"/>
      <c r="S938" s="53"/>
      <c r="T938" s="53"/>
      <c r="U938" s="53"/>
      <c r="V938" s="53"/>
      <c r="W938" s="53"/>
      <c r="X938" s="53"/>
      <c r="Y938" s="53"/>
      <c r="Z938" s="53"/>
    </row>
    <row r="939" spans="1:26" ht="12.75" customHeight="1" x14ac:dyDescent="0.3">
      <c r="A939" s="53"/>
      <c r="B939" s="53"/>
      <c r="C939" s="53"/>
      <c r="D939" s="53"/>
      <c r="E939" s="53"/>
      <c r="F939" s="53"/>
      <c r="G939" s="53"/>
      <c r="H939" s="53"/>
      <c r="I939" s="53"/>
      <c r="J939" s="53"/>
      <c r="K939" s="53"/>
      <c r="L939" s="53"/>
      <c r="M939" s="53"/>
      <c r="N939" s="53"/>
      <c r="O939" s="53"/>
      <c r="P939" s="53"/>
      <c r="Q939" s="53"/>
      <c r="R939" s="53"/>
      <c r="S939" s="53"/>
      <c r="T939" s="53"/>
      <c r="U939" s="53"/>
      <c r="V939" s="53"/>
      <c r="W939" s="53"/>
      <c r="X939" s="53"/>
      <c r="Y939" s="53"/>
      <c r="Z939" s="53"/>
    </row>
    <row r="940" spans="1:26" ht="12.75" customHeight="1" x14ac:dyDescent="0.3">
      <c r="A940" s="53"/>
      <c r="B940" s="53"/>
      <c r="C940" s="53"/>
      <c r="D940" s="53"/>
      <c r="E940" s="53"/>
      <c r="F940" s="53"/>
      <c r="G940" s="53"/>
      <c r="H940" s="53"/>
      <c r="I940" s="53"/>
      <c r="J940" s="53"/>
      <c r="K940" s="53"/>
      <c r="L940" s="53"/>
      <c r="M940" s="53"/>
      <c r="N940" s="53"/>
      <c r="O940" s="53"/>
      <c r="P940" s="53"/>
      <c r="Q940" s="53"/>
      <c r="R940" s="53"/>
      <c r="S940" s="53"/>
      <c r="T940" s="53"/>
      <c r="U940" s="53"/>
      <c r="V940" s="53"/>
      <c r="W940" s="53"/>
      <c r="X940" s="53"/>
      <c r="Y940" s="53"/>
      <c r="Z940" s="53"/>
    </row>
    <row r="941" spans="1:26" ht="12.75" customHeight="1" x14ac:dyDescent="0.3">
      <c r="A941" s="53"/>
      <c r="B941" s="53"/>
      <c r="C941" s="53"/>
      <c r="D941" s="53"/>
      <c r="E941" s="53"/>
      <c r="F941" s="53"/>
      <c r="G941" s="53"/>
      <c r="H941" s="53"/>
      <c r="I941" s="53"/>
      <c r="J941" s="53"/>
      <c r="K941" s="53"/>
      <c r="L941" s="53"/>
      <c r="M941" s="53"/>
      <c r="N941" s="53"/>
      <c r="O941" s="53"/>
      <c r="P941" s="53"/>
      <c r="Q941" s="53"/>
      <c r="R941" s="53"/>
      <c r="S941" s="53"/>
      <c r="T941" s="53"/>
      <c r="U941" s="53"/>
      <c r="V941" s="53"/>
      <c r="W941" s="53"/>
      <c r="X941" s="53"/>
      <c r="Y941" s="53"/>
      <c r="Z941" s="53"/>
    </row>
    <row r="942" spans="1:26" ht="12.75" customHeight="1" x14ac:dyDescent="0.3">
      <c r="A942" s="53"/>
      <c r="B942" s="53"/>
      <c r="C942" s="53"/>
      <c r="D942" s="53"/>
      <c r="E942" s="53"/>
      <c r="F942" s="53"/>
      <c r="G942" s="53"/>
      <c r="H942" s="53"/>
      <c r="I942" s="53"/>
      <c r="J942" s="53"/>
      <c r="K942" s="53"/>
      <c r="L942" s="53"/>
      <c r="M942" s="53"/>
      <c r="N942" s="53"/>
      <c r="O942" s="53"/>
      <c r="P942" s="53"/>
      <c r="Q942" s="53"/>
      <c r="R942" s="53"/>
      <c r="S942" s="53"/>
      <c r="T942" s="53"/>
      <c r="U942" s="53"/>
      <c r="V942" s="53"/>
      <c r="W942" s="53"/>
      <c r="X942" s="53"/>
      <c r="Y942" s="53"/>
      <c r="Z942" s="53"/>
    </row>
    <row r="943" spans="1:26" ht="12.75" customHeight="1" x14ac:dyDescent="0.3">
      <c r="A943" s="53"/>
      <c r="B943" s="53"/>
      <c r="C943" s="53"/>
      <c r="D943" s="53"/>
      <c r="E943" s="53"/>
      <c r="F943" s="53"/>
      <c r="G943" s="53"/>
      <c r="H943" s="53"/>
      <c r="I943" s="53"/>
      <c r="J943" s="53"/>
      <c r="K943" s="53"/>
      <c r="L943" s="53"/>
      <c r="M943" s="53"/>
      <c r="N943" s="53"/>
      <c r="O943" s="53"/>
      <c r="P943" s="53"/>
      <c r="Q943" s="53"/>
      <c r="R943" s="53"/>
      <c r="S943" s="53"/>
      <c r="T943" s="53"/>
      <c r="U943" s="53"/>
      <c r="V943" s="53"/>
      <c r="W943" s="53"/>
      <c r="X943" s="53"/>
      <c r="Y943" s="53"/>
      <c r="Z943" s="53"/>
    </row>
    <row r="944" spans="1:26" ht="12.75" customHeight="1" x14ac:dyDescent="0.3">
      <c r="A944" s="53"/>
      <c r="B944" s="53"/>
      <c r="C944" s="53"/>
      <c r="D944" s="53"/>
      <c r="E944" s="53"/>
      <c r="F944" s="53"/>
      <c r="G944" s="53"/>
      <c r="H944" s="53"/>
      <c r="I944" s="53"/>
      <c r="J944" s="53"/>
      <c r="K944" s="53"/>
      <c r="L944" s="53"/>
      <c r="M944" s="53"/>
      <c r="N944" s="53"/>
      <c r="O944" s="53"/>
      <c r="P944" s="53"/>
      <c r="Q944" s="53"/>
      <c r="R944" s="53"/>
      <c r="S944" s="53"/>
      <c r="T944" s="53"/>
      <c r="U944" s="53"/>
      <c r="V944" s="53"/>
      <c r="W944" s="53"/>
      <c r="X944" s="53"/>
      <c r="Y944" s="53"/>
      <c r="Z944" s="53"/>
    </row>
    <row r="945" spans="1:26" ht="12.75" customHeight="1" x14ac:dyDescent="0.3">
      <c r="A945" s="53"/>
      <c r="B945" s="53"/>
      <c r="C945" s="53"/>
      <c r="D945" s="53"/>
      <c r="E945" s="53"/>
      <c r="F945" s="53"/>
      <c r="G945" s="53"/>
      <c r="H945" s="53"/>
      <c r="I945" s="53"/>
      <c r="J945" s="53"/>
      <c r="K945" s="53"/>
      <c r="L945" s="53"/>
      <c r="M945" s="53"/>
      <c r="N945" s="53"/>
      <c r="O945" s="53"/>
      <c r="P945" s="53"/>
      <c r="Q945" s="53"/>
      <c r="R945" s="53"/>
      <c r="S945" s="53"/>
      <c r="T945" s="53"/>
      <c r="U945" s="53"/>
      <c r="V945" s="53"/>
      <c r="W945" s="53"/>
      <c r="X945" s="53"/>
      <c r="Y945" s="53"/>
      <c r="Z945" s="53"/>
    </row>
    <row r="946" spans="1:26" ht="12.75" customHeight="1" x14ac:dyDescent="0.3">
      <c r="A946" s="53"/>
      <c r="B946" s="53"/>
      <c r="C946" s="53"/>
      <c r="D946" s="53"/>
      <c r="E946" s="53"/>
      <c r="F946" s="53"/>
      <c r="G946" s="53"/>
      <c r="H946" s="53"/>
      <c r="I946" s="53"/>
      <c r="J946" s="53"/>
      <c r="K946" s="53"/>
      <c r="L946" s="53"/>
      <c r="M946" s="53"/>
      <c r="N946" s="53"/>
      <c r="O946" s="53"/>
      <c r="P946" s="53"/>
      <c r="Q946" s="53"/>
      <c r="R946" s="53"/>
      <c r="S946" s="53"/>
      <c r="T946" s="53"/>
      <c r="U946" s="53"/>
      <c r="V946" s="53"/>
      <c r="W946" s="53"/>
      <c r="X946" s="53"/>
      <c r="Y946" s="53"/>
      <c r="Z946" s="53"/>
    </row>
    <row r="947" spans="1:26" ht="12.75" customHeight="1" x14ac:dyDescent="0.3">
      <c r="A947" s="53"/>
      <c r="B947" s="53"/>
      <c r="C947" s="53"/>
      <c r="D947" s="53"/>
      <c r="E947" s="53"/>
      <c r="F947" s="53"/>
      <c r="G947" s="53"/>
      <c r="H947" s="53"/>
      <c r="I947" s="53"/>
      <c r="J947" s="53"/>
      <c r="K947" s="53"/>
      <c r="L947" s="53"/>
      <c r="M947" s="53"/>
      <c r="N947" s="53"/>
      <c r="O947" s="53"/>
      <c r="P947" s="53"/>
      <c r="Q947" s="53"/>
      <c r="R947" s="53"/>
      <c r="S947" s="53"/>
      <c r="T947" s="53"/>
      <c r="U947" s="53"/>
      <c r="V947" s="53"/>
      <c r="W947" s="53"/>
      <c r="X947" s="53"/>
      <c r="Y947" s="53"/>
      <c r="Z947" s="53"/>
    </row>
    <row r="948" spans="1:26" ht="12.75" customHeight="1" x14ac:dyDescent="0.3">
      <c r="A948" s="53"/>
      <c r="B948" s="53"/>
      <c r="C948" s="53"/>
      <c r="D948" s="53"/>
      <c r="E948" s="53"/>
      <c r="F948" s="53"/>
      <c r="G948" s="53"/>
      <c r="H948" s="53"/>
      <c r="I948" s="53"/>
      <c r="J948" s="53"/>
      <c r="K948" s="53"/>
      <c r="L948" s="53"/>
      <c r="M948" s="53"/>
      <c r="N948" s="53"/>
      <c r="O948" s="53"/>
      <c r="P948" s="53"/>
      <c r="Q948" s="53"/>
      <c r="R948" s="53"/>
      <c r="S948" s="53"/>
      <c r="T948" s="53"/>
      <c r="U948" s="53"/>
      <c r="V948" s="53"/>
      <c r="W948" s="53"/>
      <c r="X948" s="53"/>
      <c r="Y948" s="53"/>
      <c r="Z948" s="53"/>
    </row>
    <row r="949" spans="1:26" ht="12.75" customHeight="1" x14ac:dyDescent="0.3">
      <c r="A949" s="53"/>
      <c r="B949" s="53"/>
      <c r="C949" s="53"/>
      <c r="D949" s="53"/>
      <c r="E949" s="53"/>
      <c r="F949" s="53"/>
      <c r="G949" s="53"/>
      <c r="H949" s="53"/>
      <c r="I949" s="53"/>
      <c r="J949" s="53"/>
      <c r="K949" s="53"/>
      <c r="L949" s="53"/>
      <c r="M949" s="53"/>
      <c r="N949" s="53"/>
      <c r="O949" s="53"/>
      <c r="P949" s="53"/>
      <c r="Q949" s="53"/>
      <c r="R949" s="53"/>
      <c r="S949" s="53"/>
      <c r="T949" s="53"/>
      <c r="U949" s="53"/>
      <c r="V949" s="53"/>
      <c r="W949" s="53"/>
      <c r="X949" s="53"/>
      <c r="Y949" s="53"/>
      <c r="Z949" s="53"/>
    </row>
    <row r="950" spans="1:26" ht="12.75" customHeight="1" x14ac:dyDescent="0.3">
      <c r="A950" s="53"/>
      <c r="B950" s="53"/>
      <c r="C950" s="53"/>
      <c r="D950" s="53"/>
      <c r="E950" s="53"/>
      <c r="F950" s="53"/>
      <c r="G950" s="53"/>
      <c r="H950" s="53"/>
      <c r="I950" s="53"/>
      <c r="J950" s="53"/>
      <c r="K950" s="53"/>
      <c r="L950" s="53"/>
      <c r="M950" s="53"/>
      <c r="N950" s="53"/>
      <c r="O950" s="53"/>
      <c r="P950" s="53"/>
      <c r="Q950" s="53"/>
      <c r="R950" s="53"/>
      <c r="S950" s="53"/>
      <c r="T950" s="53"/>
      <c r="U950" s="53"/>
      <c r="V950" s="53"/>
      <c r="W950" s="53"/>
      <c r="X950" s="53"/>
      <c r="Y950" s="53"/>
      <c r="Z950" s="53"/>
    </row>
    <row r="951" spans="1:26" ht="12.75" customHeight="1" x14ac:dyDescent="0.3">
      <c r="A951" s="53"/>
      <c r="B951" s="53"/>
      <c r="C951" s="53"/>
      <c r="D951" s="53"/>
      <c r="E951" s="53"/>
      <c r="F951" s="53"/>
      <c r="G951" s="53"/>
      <c r="H951" s="53"/>
      <c r="I951" s="53"/>
      <c r="J951" s="53"/>
      <c r="K951" s="53"/>
      <c r="L951" s="53"/>
      <c r="M951" s="53"/>
      <c r="N951" s="53"/>
      <c r="O951" s="53"/>
      <c r="P951" s="53"/>
      <c r="Q951" s="53"/>
      <c r="R951" s="53"/>
      <c r="S951" s="53"/>
      <c r="T951" s="53"/>
      <c r="U951" s="53"/>
      <c r="V951" s="53"/>
      <c r="W951" s="53"/>
      <c r="X951" s="53"/>
      <c r="Y951" s="53"/>
      <c r="Z951" s="53"/>
    </row>
    <row r="952" spans="1:26" ht="12.75" customHeight="1" x14ac:dyDescent="0.3">
      <c r="A952" s="53"/>
      <c r="B952" s="53"/>
      <c r="C952" s="53"/>
      <c r="D952" s="53"/>
      <c r="E952" s="53"/>
      <c r="F952" s="53"/>
      <c r="G952" s="53"/>
      <c r="H952" s="53"/>
      <c r="I952" s="53"/>
      <c r="J952" s="53"/>
      <c r="K952" s="53"/>
      <c r="L952" s="53"/>
      <c r="M952" s="53"/>
      <c r="N952" s="53"/>
      <c r="O952" s="53"/>
      <c r="P952" s="53"/>
      <c r="Q952" s="53"/>
      <c r="R952" s="53"/>
      <c r="S952" s="53"/>
      <c r="T952" s="53"/>
      <c r="U952" s="53"/>
      <c r="V952" s="53"/>
      <c r="W952" s="53"/>
      <c r="X952" s="53"/>
      <c r="Y952" s="53"/>
      <c r="Z952" s="53"/>
    </row>
    <row r="953" spans="1:26" ht="12.75" customHeight="1" x14ac:dyDescent="0.3">
      <c r="A953" s="53"/>
      <c r="B953" s="53"/>
      <c r="C953" s="53"/>
      <c r="D953" s="53"/>
      <c r="E953" s="53"/>
      <c r="F953" s="53"/>
      <c r="G953" s="53"/>
      <c r="H953" s="53"/>
      <c r="I953" s="53"/>
      <c r="J953" s="53"/>
      <c r="K953" s="53"/>
      <c r="L953" s="53"/>
      <c r="M953" s="53"/>
      <c r="N953" s="53"/>
      <c r="O953" s="53"/>
      <c r="P953" s="53"/>
      <c r="Q953" s="53"/>
      <c r="R953" s="53"/>
      <c r="S953" s="53"/>
      <c r="T953" s="53"/>
      <c r="U953" s="53"/>
      <c r="V953" s="53"/>
      <c r="W953" s="53"/>
      <c r="X953" s="53"/>
      <c r="Y953" s="53"/>
      <c r="Z953" s="53"/>
    </row>
    <row r="954" spans="1:26" ht="12.75" customHeight="1" x14ac:dyDescent="0.3">
      <c r="A954" s="53"/>
      <c r="B954" s="53"/>
      <c r="C954" s="53"/>
      <c r="D954" s="53"/>
      <c r="E954" s="53"/>
      <c r="F954" s="53"/>
      <c r="G954" s="53"/>
      <c r="H954" s="53"/>
      <c r="I954" s="53"/>
      <c r="J954" s="53"/>
      <c r="K954" s="53"/>
      <c r="L954" s="53"/>
      <c r="M954" s="53"/>
      <c r="N954" s="53"/>
      <c r="O954" s="53"/>
      <c r="P954" s="53"/>
      <c r="Q954" s="53"/>
      <c r="R954" s="53"/>
      <c r="S954" s="53"/>
      <c r="T954" s="53"/>
      <c r="U954" s="53"/>
      <c r="V954" s="53"/>
      <c r="W954" s="53"/>
      <c r="X954" s="53"/>
      <c r="Y954" s="53"/>
      <c r="Z954" s="53"/>
    </row>
    <row r="955" spans="1:26" ht="12.75" customHeight="1" x14ac:dyDescent="0.3">
      <c r="A955" s="53"/>
      <c r="B955" s="53"/>
      <c r="C955" s="53"/>
      <c r="D955" s="53"/>
      <c r="E955" s="53"/>
      <c r="F955" s="53"/>
      <c r="G955" s="53"/>
      <c r="H955" s="53"/>
      <c r="I955" s="53"/>
      <c r="J955" s="53"/>
      <c r="K955" s="53"/>
      <c r="L955" s="53"/>
      <c r="M955" s="53"/>
      <c r="N955" s="53"/>
      <c r="O955" s="53"/>
      <c r="P955" s="53"/>
      <c r="Q955" s="53"/>
      <c r="R955" s="53"/>
      <c r="S955" s="53"/>
      <c r="T955" s="53"/>
      <c r="U955" s="53"/>
      <c r="V955" s="53"/>
      <c r="W955" s="53"/>
      <c r="X955" s="53"/>
      <c r="Y955" s="53"/>
      <c r="Z955" s="53"/>
    </row>
    <row r="956" spans="1:26" ht="12.75" customHeight="1" x14ac:dyDescent="0.3">
      <c r="A956" s="53"/>
      <c r="B956" s="53"/>
      <c r="C956" s="53"/>
      <c r="D956" s="53"/>
      <c r="E956" s="53"/>
      <c r="F956" s="53"/>
      <c r="G956" s="53"/>
      <c r="H956" s="53"/>
      <c r="I956" s="53"/>
      <c r="J956" s="53"/>
      <c r="K956" s="53"/>
      <c r="L956" s="53"/>
      <c r="M956" s="53"/>
      <c r="N956" s="53"/>
      <c r="O956" s="53"/>
      <c r="P956" s="53"/>
      <c r="Q956" s="53"/>
      <c r="R956" s="53"/>
      <c r="S956" s="53"/>
      <c r="T956" s="53"/>
      <c r="U956" s="53"/>
      <c r="V956" s="53"/>
      <c r="W956" s="53"/>
      <c r="X956" s="53"/>
      <c r="Y956" s="53"/>
      <c r="Z956" s="53"/>
    </row>
    <row r="957" spans="1:26" ht="12.75" customHeight="1" x14ac:dyDescent="0.3">
      <c r="A957" s="53"/>
      <c r="B957" s="53"/>
      <c r="C957" s="53"/>
      <c r="D957" s="53"/>
      <c r="E957" s="53"/>
      <c r="F957" s="53"/>
      <c r="G957" s="53"/>
      <c r="H957" s="53"/>
      <c r="I957" s="53"/>
      <c r="J957" s="53"/>
      <c r="K957" s="53"/>
      <c r="L957" s="53"/>
      <c r="M957" s="53"/>
      <c r="N957" s="53"/>
      <c r="O957" s="53"/>
      <c r="P957" s="53"/>
      <c r="Q957" s="53"/>
      <c r="R957" s="53"/>
      <c r="S957" s="53"/>
      <c r="T957" s="53"/>
      <c r="U957" s="53"/>
      <c r="V957" s="53"/>
      <c r="W957" s="53"/>
      <c r="X957" s="53"/>
      <c r="Y957" s="53"/>
      <c r="Z957" s="53"/>
    </row>
    <row r="958" spans="1:26" ht="12.75" customHeight="1" x14ac:dyDescent="0.3">
      <c r="A958" s="53"/>
      <c r="B958" s="53"/>
      <c r="C958" s="53"/>
      <c r="D958" s="53"/>
      <c r="E958" s="53"/>
      <c r="F958" s="53"/>
      <c r="G958" s="53"/>
      <c r="H958" s="53"/>
      <c r="I958" s="53"/>
      <c r="J958" s="53"/>
      <c r="K958" s="53"/>
      <c r="L958" s="53"/>
      <c r="M958" s="53"/>
      <c r="N958" s="53"/>
      <c r="O958" s="53"/>
      <c r="P958" s="53"/>
      <c r="Q958" s="53"/>
      <c r="R958" s="53"/>
      <c r="S958" s="53"/>
      <c r="T958" s="53"/>
      <c r="U958" s="53"/>
      <c r="V958" s="53"/>
      <c r="W958" s="53"/>
      <c r="X958" s="53"/>
      <c r="Y958" s="53"/>
      <c r="Z958" s="53"/>
    </row>
    <row r="959" spans="1:26" ht="12.75" customHeight="1" x14ac:dyDescent="0.3">
      <c r="A959" s="53"/>
      <c r="B959" s="53"/>
      <c r="C959" s="53"/>
      <c r="D959" s="53"/>
      <c r="E959" s="53"/>
      <c r="F959" s="53"/>
      <c r="G959" s="53"/>
      <c r="H959" s="53"/>
      <c r="I959" s="53"/>
      <c r="J959" s="53"/>
      <c r="K959" s="53"/>
      <c r="L959" s="53"/>
      <c r="M959" s="53"/>
      <c r="N959" s="53"/>
      <c r="O959" s="53"/>
      <c r="P959" s="53"/>
      <c r="Q959" s="53"/>
      <c r="R959" s="53"/>
      <c r="S959" s="53"/>
      <c r="T959" s="53"/>
      <c r="U959" s="53"/>
      <c r="V959" s="53"/>
      <c r="W959" s="53"/>
      <c r="X959" s="53"/>
      <c r="Y959" s="53"/>
      <c r="Z959" s="53"/>
    </row>
    <row r="960" spans="1:26" ht="12.75" customHeight="1" x14ac:dyDescent="0.3">
      <c r="A960" s="53"/>
      <c r="B960" s="53"/>
      <c r="C960" s="53"/>
      <c r="D960" s="53"/>
      <c r="E960" s="53"/>
      <c r="F960" s="53"/>
      <c r="G960" s="53"/>
      <c r="H960" s="53"/>
      <c r="I960" s="53"/>
      <c r="J960" s="53"/>
      <c r="K960" s="53"/>
      <c r="L960" s="53"/>
      <c r="M960" s="53"/>
      <c r="N960" s="53"/>
      <c r="O960" s="53"/>
      <c r="P960" s="53"/>
      <c r="Q960" s="53"/>
      <c r="R960" s="53"/>
      <c r="S960" s="53"/>
      <c r="T960" s="53"/>
      <c r="U960" s="53"/>
      <c r="V960" s="53"/>
      <c r="W960" s="53"/>
      <c r="X960" s="53"/>
      <c r="Y960" s="53"/>
      <c r="Z960" s="53"/>
    </row>
    <row r="961" spans="1:26" ht="12.75" customHeight="1" x14ac:dyDescent="0.3">
      <c r="A961" s="53"/>
      <c r="B961" s="53"/>
      <c r="C961" s="53"/>
      <c r="D961" s="53"/>
      <c r="E961" s="53"/>
      <c r="F961" s="53"/>
      <c r="G961" s="53"/>
      <c r="H961" s="53"/>
      <c r="I961" s="53"/>
      <c r="J961" s="53"/>
      <c r="K961" s="53"/>
      <c r="L961" s="53"/>
      <c r="M961" s="53"/>
      <c r="N961" s="53"/>
      <c r="O961" s="53"/>
      <c r="P961" s="53"/>
      <c r="Q961" s="53"/>
      <c r="R961" s="53"/>
      <c r="S961" s="53"/>
      <c r="T961" s="53"/>
      <c r="U961" s="53"/>
      <c r="V961" s="53"/>
      <c r="W961" s="53"/>
      <c r="X961" s="53"/>
      <c r="Y961" s="53"/>
      <c r="Z961" s="53"/>
    </row>
    <row r="962" spans="1:26" ht="12.75" customHeight="1" x14ac:dyDescent="0.3">
      <c r="A962" s="53"/>
      <c r="B962" s="53"/>
      <c r="C962" s="53"/>
      <c r="D962" s="53"/>
      <c r="E962" s="53"/>
      <c r="F962" s="53"/>
      <c r="G962" s="53"/>
      <c r="H962" s="53"/>
      <c r="I962" s="53"/>
      <c r="J962" s="53"/>
      <c r="K962" s="53"/>
      <c r="L962" s="53"/>
      <c r="M962" s="53"/>
      <c r="N962" s="53"/>
      <c r="O962" s="53"/>
      <c r="P962" s="53"/>
      <c r="Q962" s="53"/>
      <c r="R962" s="53"/>
      <c r="S962" s="53"/>
      <c r="T962" s="53"/>
      <c r="U962" s="53"/>
      <c r="V962" s="53"/>
      <c r="W962" s="53"/>
      <c r="X962" s="53"/>
      <c r="Y962" s="53"/>
      <c r="Z962" s="53"/>
    </row>
    <row r="963" spans="1:26" ht="12.75" customHeight="1" x14ac:dyDescent="0.3">
      <c r="A963" s="53"/>
      <c r="B963" s="53"/>
      <c r="C963" s="53"/>
      <c r="D963" s="53"/>
      <c r="E963" s="53"/>
      <c r="F963" s="53"/>
      <c r="G963" s="53"/>
      <c r="H963" s="53"/>
      <c r="I963" s="53"/>
      <c r="J963" s="53"/>
      <c r="K963" s="53"/>
      <c r="L963" s="53"/>
      <c r="M963" s="53"/>
      <c r="N963" s="53"/>
      <c r="O963" s="53"/>
      <c r="P963" s="53"/>
      <c r="Q963" s="53"/>
      <c r="R963" s="53"/>
      <c r="S963" s="53"/>
      <c r="T963" s="53"/>
      <c r="U963" s="53"/>
      <c r="V963" s="53"/>
      <c r="W963" s="53"/>
      <c r="X963" s="53"/>
      <c r="Y963" s="53"/>
      <c r="Z963" s="53"/>
    </row>
    <row r="964" spans="1:26" ht="12.75" customHeight="1" x14ac:dyDescent="0.3">
      <c r="A964" s="53"/>
      <c r="B964" s="53"/>
      <c r="C964" s="53"/>
      <c r="D964" s="53"/>
      <c r="E964" s="53"/>
      <c r="F964" s="53"/>
      <c r="G964" s="53"/>
      <c r="H964" s="53"/>
      <c r="I964" s="53"/>
      <c r="J964" s="53"/>
      <c r="K964" s="53"/>
      <c r="L964" s="53"/>
      <c r="M964" s="53"/>
      <c r="N964" s="53"/>
      <c r="O964" s="53"/>
      <c r="P964" s="53"/>
      <c r="Q964" s="53"/>
      <c r="R964" s="53"/>
      <c r="S964" s="53"/>
      <c r="T964" s="53"/>
      <c r="U964" s="53"/>
      <c r="V964" s="53"/>
      <c r="W964" s="53"/>
      <c r="X964" s="53"/>
      <c r="Y964" s="53"/>
      <c r="Z964" s="53"/>
    </row>
    <row r="965" spans="1:26" ht="12.75" customHeight="1" x14ac:dyDescent="0.3">
      <c r="A965" s="53"/>
      <c r="B965" s="53"/>
      <c r="C965" s="53"/>
      <c r="D965" s="53"/>
      <c r="E965" s="53"/>
      <c r="F965" s="53"/>
      <c r="G965" s="53"/>
      <c r="H965" s="53"/>
      <c r="I965" s="53"/>
      <c r="J965" s="53"/>
      <c r="K965" s="53"/>
      <c r="L965" s="53"/>
      <c r="M965" s="53"/>
      <c r="N965" s="53"/>
      <c r="O965" s="53"/>
      <c r="P965" s="53"/>
      <c r="Q965" s="53"/>
      <c r="R965" s="53"/>
      <c r="S965" s="53"/>
      <c r="T965" s="53"/>
      <c r="U965" s="53"/>
      <c r="V965" s="53"/>
      <c r="W965" s="53"/>
      <c r="X965" s="53"/>
      <c r="Y965" s="53"/>
      <c r="Z965" s="53"/>
    </row>
    <row r="966" spans="1:26" ht="12.75" customHeight="1" x14ac:dyDescent="0.3">
      <c r="A966" s="53"/>
      <c r="B966" s="53"/>
      <c r="C966" s="53"/>
      <c r="D966" s="53"/>
      <c r="E966" s="53"/>
      <c r="F966" s="53"/>
      <c r="G966" s="53"/>
      <c r="H966" s="53"/>
      <c r="I966" s="53"/>
      <c r="J966" s="53"/>
      <c r="K966" s="53"/>
      <c r="L966" s="53"/>
      <c r="M966" s="53"/>
      <c r="N966" s="53"/>
      <c r="O966" s="53"/>
      <c r="P966" s="53"/>
      <c r="Q966" s="53"/>
      <c r="R966" s="53"/>
      <c r="S966" s="53"/>
      <c r="T966" s="53"/>
      <c r="U966" s="53"/>
      <c r="V966" s="53"/>
      <c r="W966" s="53"/>
      <c r="X966" s="53"/>
      <c r="Y966" s="53"/>
      <c r="Z966" s="53"/>
    </row>
    <row r="967" spans="1:26" ht="12.75" customHeight="1" x14ac:dyDescent="0.3">
      <c r="A967" s="53"/>
      <c r="B967" s="53"/>
      <c r="C967" s="53"/>
      <c r="D967" s="53"/>
      <c r="E967" s="53"/>
      <c r="F967" s="53"/>
      <c r="G967" s="53"/>
      <c r="H967" s="53"/>
      <c r="I967" s="53"/>
      <c r="J967" s="53"/>
      <c r="K967" s="53"/>
      <c r="L967" s="53"/>
      <c r="M967" s="53"/>
      <c r="N967" s="53"/>
      <c r="O967" s="53"/>
      <c r="P967" s="53"/>
      <c r="Q967" s="53"/>
      <c r="R967" s="53"/>
      <c r="S967" s="53"/>
      <c r="T967" s="53"/>
      <c r="U967" s="53"/>
      <c r="V967" s="53"/>
      <c r="W967" s="53"/>
      <c r="X967" s="53"/>
      <c r="Y967" s="53"/>
      <c r="Z967" s="53"/>
    </row>
    <row r="968" spans="1:26" ht="12.75" customHeight="1" x14ac:dyDescent="0.3">
      <c r="A968" s="53"/>
      <c r="B968" s="53"/>
      <c r="C968" s="53"/>
      <c r="D968" s="53"/>
      <c r="E968" s="53"/>
      <c r="F968" s="53"/>
      <c r="G968" s="53"/>
      <c r="H968" s="53"/>
      <c r="I968" s="53"/>
      <c r="J968" s="53"/>
      <c r="K968" s="53"/>
      <c r="L968" s="53"/>
      <c r="M968" s="53"/>
      <c r="N968" s="53"/>
      <c r="O968" s="53"/>
      <c r="P968" s="53"/>
      <c r="Q968" s="53"/>
      <c r="R968" s="53"/>
      <c r="S968" s="53"/>
      <c r="T968" s="53"/>
      <c r="U968" s="53"/>
      <c r="V968" s="53"/>
      <c r="W968" s="53"/>
      <c r="X968" s="53"/>
      <c r="Y968" s="53"/>
      <c r="Z968" s="53"/>
    </row>
    <row r="969" spans="1:26" ht="12.75" customHeight="1" x14ac:dyDescent="0.3">
      <c r="A969" s="53"/>
      <c r="B969" s="53"/>
      <c r="C969" s="53"/>
      <c r="D969" s="53"/>
      <c r="E969" s="53"/>
      <c r="F969" s="53"/>
      <c r="G969" s="53"/>
      <c r="H969" s="53"/>
      <c r="I969" s="53"/>
      <c r="J969" s="53"/>
      <c r="K969" s="53"/>
      <c r="L969" s="53"/>
      <c r="M969" s="53"/>
      <c r="N969" s="53"/>
      <c r="O969" s="53"/>
      <c r="P969" s="53"/>
      <c r="Q969" s="53"/>
      <c r="R969" s="53"/>
      <c r="S969" s="53"/>
      <c r="T969" s="53"/>
      <c r="U969" s="53"/>
      <c r="V969" s="53"/>
      <c r="W969" s="53"/>
      <c r="X969" s="53"/>
      <c r="Y969" s="53"/>
      <c r="Z969" s="53"/>
    </row>
    <row r="970" spans="1:26" ht="12.75" customHeight="1" x14ac:dyDescent="0.3">
      <c r="A970" s="53"/>
      <c r="B970" s="53"/>
      <c r="C970" s="53"/>
      <c r="D970" s="53"/>
      <c r="E970" s="53"/>
      <c r="F970" s="53"/>
      <c r="G970" s="53"/>
      <c r="H970" s="53"/>
      <c r="I970" s="53"/>
      <c r="J970" s="53"/>
      <c r="K970" s="53"/>
      <c r="L970" s="53"/>
      <c r="M970" s="53"/>
      <c r="N970" s="53"/>
      <c r="O970" s="53"/>
      <c r="P970" s="53"/>
      <c r="Q970" s="53"/>
      <c r="R970" s="53"/>
      <c r="S970" s="53"/>
      <c r="T970" s="53"/>
      <c r="U970" s="53"/>
      <c r="V970" s="53"/>
      <c r="W970" s="53"/>
      <c r="X970" s="53"/>
      <c r="Y970" s="53"/>
      <c r="Z970" s="53"/>
    </row>
    <row r="971" spans="1:26" ht="12.75" customHeight="1" x14ac:dyDescent="0.3">
      <c r="A971" s="53"/>
      <c r="B971" s="53"/>
      <c r="C971" s="53"/>
      <c r="D971" s="53"/>
      <c r="E971" s="53"/>
      <c r="F971" s="53"/>
      <c r="G971" s="53"/>
      <c r="H971" s="53"/>
      <c r="I971" s="53"/>
      <c r="J971" s="53"/>
      <c r="K971" s="53"/>
      <c r="L971" s="53"/>
      <c r="M971" s="53"/>
      <c r="N971" s="53"/>
      <c r="O971" s="53"/>
      <c r="P971" s="53"/>
      <c r="Q971" s="53"/>
      <c r="R971" s="53"/>
      <c r="S971" s="53"/>
      <c r="T971" s="53"/>
      <c r="U971" s="53"/>
      <c r="V971" s="53"/>
      <c r="W971" s="53"/>
      <c r="X971" s="53"/>
      <c r="Y971" s="53"/>
      <c r="Z971" s="53"/>
    </row>
    <row r="972" spans="1:26" ht="12.75" customHeight="1" x14ac:dyDescent="0.3">
      <c r="A972" s="53"/>
      <c r="B972" s="53"/>
      <c r="C972" s="53"/>
      <c r="D972" s="53"/>
      <c r="E972" s="53"/>
      <c r="F972" s="53"/>
      <c r="G972" s="53"/>
      <c r="H972" s="53"/>
      <c r="I972" s="53"/>
      <c r="J972" s="53"/>
      <c r="K972" s="53"/>
      <c r="L972" s="53"/>
      <c r="M972" s="53"/>
      <c r="N972" s="53"/>
      <c r="O972" s="53"/>
      <c r="P972" s="53"/>
      <c r="Q972" s="53"/>
      <c r="R972" s="53"/>
      <c r="S972" s="53"/>
      <c r="T972" s="53"/>
      <c r="U972" s="53"/>
      <c r="V972" s="53"/>
      <c r="W972" s="53"/>
      <c r="X972" s="53"/>
      <c r="Y972" s="53"/>
      <c r="Z972" s="53"/>
    </row>
    <row r="973" spans="1:26" ht="12.75" customHeight="1" x14ac:dyDescent="0.3">
      <c r="A973" s="53"/>
      <c r="B973" s="53"/>
      <c r="C973" s="53"/>
      <c r="D973" s="53"/>
      <c r="E973" s="53"/>
      <c r="F973" s="53"/>
      <c r="G973" s="53"/>
      <c r="H973" s="53"/>
      <c r="I973" s="53"/>
      <c r="J973" s="53"/>
      <c r="K973" s="53"/>
      <c r="L973" s="53"/>
      <c r="M973" s="53"/>
      <c r="N973" s="53"/>
      <c r="O973" s="53"/>
      <c r="P973" s="53"/>
      <c r="Q973" s="53"/>
      <c r="R973" s="53"/>
      <c r="S973" s="53"/>
      <c r="T973" s="53"/>
      <c r="U973" s="53"/>
      <c r="V973" s="53"/>
      <c r="W973" s="53"/>
      <c r="X973" s="53"/>
      <c r="Y973" s="53"/>
      <c r="Z973" s="53"/>
    </row>
    <row r="974" spans="1:26" ht="12.75" customHeight="1" x14ac:dyDescent="0.3">
      <c r="A974" s="53"/>
      <c r="B974" s="53"/>
      <c r="C974" s="53"/>
      <c r="D974" s="53"/>
      <c r="E974" s="53"/>
      <c r="F974" s="53"/>
      <c r="G974" s="53"/>
      <c r="H974" s="53"/>
      <c r="I974" s="53"/>
      <c r="J974" s="53"/>
      <c r="K974" s="53"/>
      <c r="L974" s="53"/>
      <c r="M974" s="53"/>
      <c r="N974" s="53"/>
      <c r="O974" s="53"/>
      <c r="P974" s="53"/>
      <c r="Q974" s="53"/>
      <c r="R974" s="53"/>
      <c r="S974" s="53"/>
      <c r="T974" s="53"/>
      <c r="U974" s="53"/>
      <c r="V974" s="53"/>
      <c r="W974" s="53"/>
      <c r="X974" s="53"/>
      <c r="Y974" s="53"/>
      <c r="Z974" s="53"/>
    </row>
    <row r="975" spans="1:26" ht="12.75" customHeight="1" x14ac:dyDescent="0.3">
      <c r="A975" s="53"/>
      <c r="B975" s="53"/>
      <c r="C975" s="53"/>
      <c r="D975" s="53"/>
      <c r="E975" s="53"/>
      <c r="F975" s="53"/>
      <c r="G975" s="53"/>
      <c r="H975" s="53"/>
      <c r="I975" s="53"/>
      <c r="J975" s="53"/>
      <c r="K975" s="53"/>
      <c r="L975" s="53"/>
      <c r="M975" s="53"/>
      <c r="N975" s="53"/>
      <c r="O975" s="53"/>
      <c r="P975" s="53"/>
      <c r="Q975" s="53"/>
      <c r="R975" s="53"/>
      <c r="S975" s="53"/>
      <c r="T975" s="53"/>
      <c r="U975" s="53"/>
      <c r="V975" s="53"/>
      <c r="W975" s="53"/>
      <c r="X975" s="53"/>
      <c r="Y975" s="53"/>
      <c r="Z975" s="53"/>
    </row>
    <row r="976" spans="1:26" ht="12.75" customHeight="1" x14ac:dyDescent="0.3">
      <c r="A976" s="53"/>
      <c r="B976" s="53"/>
      <c r="C976" s="53"/>
      <c r="D976" s="53"/>
      <c r="E976" s="53"/>
      <c r="F976" s="53"/>
      <c r="G976" s="53"/>
      <c r="H976" s="53"/>
      <c r="I976" s="53"/>
      <c r="J976" s="53"/>
      <c r="K976" s="53"/>
      <c r="L976" s="53"/>
      <c r="M976" s="53"/>
      <c r="N976" s="53"/>
      <c r="O976" s="53"/>
      <c r="P976" s="53"/>
      <c r="Q976" s="53"/>
      <c r="R976" s="53"/>
      <c r="S976" s="53"/>
      <c r="T976" s="53"/>
      <c r="U976" s="53"/>
      <c r="V976" s="53"/>
      <c r="W976" s="53"/>
      <c r="X976" s="53"/>
      <c r="Y976" s="53"/>
      <c r="Z976" s="53"/>
    </row>
    <row r="977" spans="1:26" ht="12.75" customHeight="1" x14ac:dyDescent="0.3">
      <c r="A977" s="53"/>
      <c r="B977" s="53"/>
      <c r="C977" s="53"/>
      <c r="D977" s="53"/>
      <c r="E977" s="53"/>
      <c r="F977" s="53"/>
      <c r="G977" s="53"/>
      <c r="H977" s="53"/>
      <c r="I977" s="53"/>
      <c r="J977" s="53"/>
      <c r="K977" s="53"/>
      <c r="L977" s="53"/>
      <c r="M977" s="53"/>
      <c r="N977" s="53"/>
      <c r="O977" s="53"/>
      <c r="P977" s="53"/>
      <c r="Q977" s="53"/>
      <c r="R977" s="53"/>
      <c r="S977" s="53"/>
      <c r="T977" s="53"/>
      <c r="U977" s="53"/>
      <c r="V977" s="53"/>
      <c r="W977" s="53"/>
      <c r="X977" s="53"/>
      <c r="Y977" s="53"/>
      <c r="Z977" s="53"/>
    </row>
    <row r="978" spans="1:26" ht="12.75" customHeight="1" x14ac:dyDescent="0.3">
      <c r="A978" s="53"/>
      <c r="B978" s="53"/>
      <c r="C978" s="53"/>
      <c r="D978" s="53"/>
      <c r="E978" s="53"/>
      <c r="F978" s="53"/>
      <c r="G978" s="53"/>
      <c r="H978" s="53"/>
      <c r="I978" s="53"/>
      <c r="J978" s="53"/>
      <c r="K978" s="53"/>
      <c r="L978" s="53"/>
      <c r="M978" s="53"/>
      <c r="N978" s="53"/>
      <c r="O978" s="53"/>
      <c r="P978" s="53"/>
      <c r="Q978" s="53"/>
      <c r="R978" s="53"/>
      <c r="S978" s="53"/>
      <c r="T978" s="53"/>
      <c r="U978" s="53"/>
      <c r="V978" s="53"/>
      <c r="W978" s="53"/>
      <c r="X978" s="53"/>
      <c r="Y978" s="53"/>
      <c r="Z978" s="53"/>
    </row>
    <row r="979" spans="1:26" ht="12.75" customHeight="1" x14ac:dyDescent="0.3">
      <c r="A979" s="53"/>
      <c r="B979" s="53"/>
      <c r="C979" s="53"/>
      <c r="D979" s="53"/>
      <c r="E979" s="53"/>
      <c r="F979" s="53"/>
      <c r="G979" s="53"/>
      <c r="H979" s="53"/>
      <c r="I979" s="53"/>
      <c r="J979" s="53"/>
      <c r="K979" s="53"/>
      <c r="L979" s="53"/>
      <c r="M979" s="53"/>
      <c r="N979" s="53"/>
      <c r="O979" s="53"/>
      <c r="P979" s="53"/>
      <c r="Q979" s="53"/>
      <c r="R979" s="53"/>
      <c r="S979" s="53"/>
      <c r="T979" s="53"/>
      <c r="U979" s="53"/>
      <c r="V979" s="53"/>
      <c r="W979" s="53"/>
      <c r="X979" s="53"/>
      <c r="Y979" s="53"/>
      <c r="Z979" s="53"/>
    </row>
    <row r="980" spans="1:26" ht="12.75" customHeight="1" x14ac:dyDescent="0.3">
      <c r="A980" s="53"/>
      <c r="B980" s="53"/>
      <c r="C980" s="53"/>
      <c r="D980" s="53"/>
      <c r="E980" s="53"/>
      <c r="F980" s="53"/>
      <c r="G980" s="53"/>
      <c r="H980" s="53"/>
      <c r="I980" s="53"/>
      <c r="J980" s="53"/>
      <c r="K980" s="53"/>
      <c r="L980" s="53"/>
      <c r="M980" s="53"/>
      <c r="N980" s="53"/>
      <c r="O980" s="53"/>
      <c r="P980" s="53"/>
      <c r="Q980" s="53"/>
      <c r="R980" s="53"/>
      <c r="S980" s="53"/>
      <c r="T980" s="53"/>
      <c r="U980" s="53"/>
      <c r="V980" s="53"/>
      <c r="W980" s="53"/>
      <c r="X980" s="53"/>
      <c r="Y980" s="53"/>
      <c r="Z980" s="53"/>
    </row>
    <row r="981" spans="1:26" ht="12.75" customHeight="1" x14ac:dyDescent="0.3">
      <c r="A981" s="53"/>
      <c r="B981" s="53"/>
      <c r="C981" s="53"/>
      <c r="D981" s="53"/>
      <c r="E981" s="53"/>
      <c r="F981" s="53"/>
      <c r="G981" s="53"/>
      <c r="H981" s="53"/>
      <c r="I981" s="53"/>
      <c r="J981" s="53"/>
      <c r="K981" s="53"/>
      <c r="L981" s="53"/>
      <c r="M981" s="53"/>
      <c r="N981" s="53"/>
      <c r="O981" s="53"/>
      <c r="P981" s="53"/>
      <c r="Q981" s="53"/>
      <c r="R981" s="53"/>
      <c r="S981" s="53"/>
      <c r="T981" s="53"/>
      <c r="U981" s="53"/>
      <c r="V981" s="53"/>
      <c r="W981" s="53"/>
      <c r="X981" s="53"/>
      <c r="Y981" s="53"/>
      <c r="Z981" s="53"/>
    </row>
    <row r="982" spans="1:26" ht="12.75" customHeight="1" x14ac:dyDescent="0.3">
      <c r="A982" s="53"/>
      <c r="B982" s="53"/>
      <c r="C982" s="53"/>
      <c r="D982" s="53"/>
      <c r="E982" s="53"/>
      <c r="F982" s="53"/>
      <c r="G982" s="53"/>
      <c r="H982" s="53"/>
      <c r="I982" s="53"/>
      <c r="J982" s="53"/>
      <c r="K982" s="53"/>
      <c r="L982" s="53"/>
      <c r="M982" s="53"/>
      <c r="N982" s="53"/>
      <c r="O982" s="53"/>
      <c r="P982" s="53"/>
      <c r="Q982" s="53"/>
      <c r="R982" s="53"/>
      <c r="S982" s="53"/>
      <c r="T982" s="53"/>
      <c r="U982" s="53"/>
      <c r="V982" s="53"/>
      <c r="W982" s="53"/>
      <c r="X982" s="53"/>
      <c r="Y982" s="53"/>
      <c r="Z982" s="53"/>
    </row>
    <row r="983" spans="1:26" ht="12.75" customHeight="1" x14ac:dyDescent="0.3">
      <c r="A983" s="53"/>
      <c r="B983" s="53"/>
      <c r="C983" s="53"/>
      <c r="D983" s="53"/>
      <c r="E983" s="53"/>
      <c r="F983" s="53"/>
      <c r="G983" s="53"/>
      <c r="H983" s="53"/>
      <c r="I983" s="53"/>
      <c r="J983" s="53"/>
      <c r="K983" s="53"/>
      <c r="L983" s="53"/>
      <c r="M983" s="53"/>
      <c r="N983" s="53"/>
      <c r="O983" s="53"/>
      <c r="P983" s="53"/>
      <c r="Q983" s="53"/>
      <c r="R983" s="53"/>
      <c r="S983" s="53"/>
      <c r="T983" s="53"/>
      <c r="U983" s="53"/>
      <c r="V983" s="53"/>
      <c r="W983" s="53"/>
      <c r="X983" s="53"/>
      <c r="Y983" s="53"/>
      <c r="Z983" s="53"/>
    </row>
    <row r="984" spans="1:26" ht="12.75" customHeight="1" x14ac:dyDescent="0.3">
      <c r="A984" s="53"/>
      <c r="B984" s="53"/>
      <c r="C984" s="53"/>
      <c r="D984" s="53"/>
      <c r="E984" s="53"/>
      <c r="F984" s="53"/>
      <c r="G984" s="53"/>
      <c r="H984" s="53"/>
      <c r="I984" s="53"/>
      <c r="J984" s="53"/>
      <c r="K984" s="53"/>
      <c r="L984" s="53"/>
      <c r="M984" s="53"/>
      <c r="N984" s="53"/>
      <c r="O984" s="53"/>
      <c r="P984" s="53"/>
      <c r="Q984" s="53"/>
      <c r="R984" s="53"/>
      <c r="S984" s="53"/>
      <c r="T984" s="53"/>
      <c r="U984" s="53"/>
      <c r="V984" s="53"/>
      <c r="W984" s="53"/>
      <c r="X984" s="53"/>
      <c r="Y984" s="53"/>
      <c r="Z984" s="53"/>
    </row>
    <row r="985" spans="1:26" ht="12.75" customHeight="1" x14ac:dyDescent="0.3">
      <c r="A985" s="53"/>
      <c r="B985" s="53"/>
      <c r="C985" s="53"/>
      <c r="D985" s="53"/>
      <c r="E985" s="53"/>
      <c r="F985" s="53"/>
      <c r="G985" s="53"/>
      <c r="H985" s="53"/>
      <c r="I985" s="53"/>
      <c r="J985" s="53"/>
      <c r="K985" s="53"/>
      <c r="L985" s="53"/>
      <c r="M985" s="53"/>
      <c r="N985" s="53"/>
      <c r="O985" s="53"/>
      <c r="P985" s="53"/>
      <c r="Q985" s="53"/>
      <c r="R985" s="53"/>
      <c r="S985" s="53"/>
      <c r="T985" s="53"/>
      <c r="U985" s="53"/>
      <c r="V985" s="53"/>
      <c r="W985" s="53"/>
      <c r="X985" s="53"/>
      <c r="Y985" s="53"/>
      <c r="Z985" s="53"/>
    </row>
    <row r="986" spans="1:26" ht="12.75" customHeight="1" x14ac:dyDescent="0.3">
      <c r="A986" s="53"/>
      <c r="B986" s="53"/>
      <c r="C986" s="53"/>
      <c r="D986" s="53"/>
      <c r="E986" s="53"/>
      <c r="F986" s="53"/>
      <c r="G986" s="53"/>
      <c r="H986" s="53"/>
      <c r="I986" s="53"/>
      <c r="J986" s="53"/>
      <c r="K986" s="53"/>
      <c r="L986" s="53"/>
      <c r="M986" s="53"/>
      <c r="N986" s="53"/>
      <c r="O986" s="53"/>
      <c r="P986" s="53"/>
      <c r="Q986" s="53"/>
      <c r="R986" s="53"/>
      <c r="S986" s="53"/>
      <c r="T986" s="53"/>
      <c r="U986" s="53"/>
      <c r="V986" s="53"/>
      <c r="W986" s="53"/>
      <c r="X986" s="53"/>
      <c r="Y986" s="53"/>
      <c r="Z986" s="53"/>
    </row>
    <row r="987" spans="1:26" ht="12.75" customHeight="1" x14ac:dyDescent="0.3">
      <c r="A987" s="53"/>
      <c r="B987" s="53"/>
      <c r="C987" s="53"/>
      <c r="D987" s="53"/>
      <c r="E987" s="53"/>
      <c r="F987" s="53"/>
      <c r="G987" s="53"/>
      <c r="H987" s="53"/>
      <c r="I987" s="53"/>
      <c r="J987" s="53"/>
      <c r="K987" s="53"/>
      <c r="L987" s="53"/>
      <c r="M987" s="53"/>
      <c r="N987" s="53"/>
      <c r="O987" s="53"/>
      <c r="P987" s="53"/>
      <c r="Q987" s="53"/>
      <c r="R987" s="53"/>
      <c r="S987" s="53"/>
      <c r="T987" s="53"/>
      <c r="U987" s="53"/>
      <c r="V987" s="53"/>
      <c r="W987" s="53"/>
      <c r="X987" s="53"/>
      <c r="Y987" s="53"/>
      <c r="Z987" s="53"/>
    </row>
    <row r="988" spans="1:26" ht="12.75" customHeight="1" x14ac:dyDescent="0.3">
      <c r="A988" s="53"/>
      <c r="B988" s="53"/>
      <c r="C988" s="53"/>
      <c r="D988" s="53"/>
      <c r="E988" s="53"/>
      <c r="F988" s="53"/>
      <c r="G988" s="53"/>
      <c r="H988" s="53"/>
      <c r="I988" s="53"/>
      <c r="J988" s="53"/>
      <c r="K988" s="53"/>
      <c r="L988" s="53"/>
      <c r="M988" s="53"/>
      <c r="N988" s="53"/>
      <c r="O988" s="53"/>
      <c r="P988" s="53"/>
      <c r="Q988" s="53"/>
      <c r="R988" s="53"/>
      <c r="S988" s="53"/>
      <c r="T988" s="53"/>
      <c r="U988" s="53"/>
      <c r="V988" s="53"/>
      <c r="W988" s="53"/>
      <c r="X988" s="53"/>
      <c r="Y988" s="53"/>
      <c r="Z988" s="53"/>
    </row>
    <row r="989" spans="1:26" ht="12.75" customHeight="1" x14ac:dyDescent="0.3">
      <c r="A989" s="53"/>
      <c r="B989" s="53"/>
      <c r="C989" s="53"/>
      <c r="D989" s="53"/>
      <c r="E989" s="53"/>
      <c r="F989" s="53"/>
      <c r="G989" s="53"/>
      <c r="H989" s="53"/>
      <c r="I989" s="53"/>
      <c r="J989" s="53"/>
      <c r="K989" s="53"/>
      <c r="L989" s="53"/>
      <c r="M989" s="53"/>
      <c r="N989" s="53"/>
      <c r="O989" s="53"/>
      <c r="P989" s="53"/>
      <c r="Q989" s="53"/>
      <c r="R989" s="53"/>
      <c r="S989" s="53"/>
      <c r="T989" s="53"/>
      <c r="U989" s="53"/>
      <c r="V989" s="53"/>
      <c r="W989" s="53"/>
      <c r="X989" s="53"/>
      <c r="Y989" s="53"/>
      <c r="Z989" s="53"/>
    </row>
    <row r="990" spans="1:26" ht="12.75" customHeight="1" x14ac:dyDescent="0.3">
      <c r="A990" s="53"/>
      <c r="B990" s="53"/>
      <c r="C990" s="53"/>
      <c r="D990" s="53"/>
      <c r="E990" s="53"/>
      <c r="F990" s="53"/>
      <c r="G990" s="53"/>
      <c r="H990" s="53"/>
      <c r="I990" s="53"/>
      <c r="J990" s="53"/>
      <c r="K990" s="53"/>
      <c r="L990" s="53"/>
      <c r="M990" s="53"/>
      <c r="N990" s="53"/>
      <c r="O990" s="53"/>
      <c r="P990" s="53"/>
      <c r="Q990" s="53"/>
      <c r="R990" s="53"/>
      <c r="S990" s="53"/>
      <c r="T990" s="53"/>
      <c r="U990" s="53"/>
      <c r="V990" s="53"/>
      <c r="W990" s="53"/>
      <c r="X990" s="53"/>
      <c r="Y990" s="53"/>
      <c r="Z990" s="53"/>
    </row>
    <row r="991" spans="1:26" ht="12.75" customHeight="1" x14ac:dyDescent="0.3">
      <c r="A991" s="53"/>
      <c r="B991" s="53"/>
      <c r="C991" s="53"/>
      <c r="D991" s="53"/>
      <c r="E991" s="53"/>
      <c r="F991" s="53"/>
      <c r="G991" s="53"/>
      <c r="H991" s="53"/>
      <c r="I991" s="53"/>
      <c r="J991" s="53"/>
      <c r="K991" s="53"/>
      <c r="L991" s="53"/>
      <c r="M991" s="53"/>
      <c r="N991" s="53"/>
      <c r="O991" s="53"/>
      <c r="P991" s="53"/>
      <c r="Q991" s="53"/>
      <c r="R991" s="53"/>
      <c r="S991" s="53"/>
      <c r="T991" s="53"/>
      <c r="U991" s="53"/>
      <c r="V991" s="53"/>
      <c r="W991" s="53"/>
      <c r="X991" s="53"/>
      <c r="Y991" s="53"/>
      <c r="Z991" s="53"/>
    </row>
    <row r="992" spans="1:26" ht="12.75" customHeight="1" x14ac:dyDescent="0.3">
      <c r="A992" s="53"/>
      <c r="B992" s="53"/>
      <c r="C992" s="53"/>
      <c r="D992" s="53"/>
      <c r="E992" s="53"/>
      <c r="F992" s="53"/>
      <c r="G992" s="53"/>
      <c r="H992" s="53"/>
      <c r="I992" s="53"/>
      <c r="J992" s="53"/>
      <c r="K992" s="53"/>
      <c r="L992" s="53"/>
      <c r="M992" s="53"/>
      <c r="N992" s="53"/>
      <c r="O992" s="53"/>
      <c r="P992" s="53"/>
      <c r="Q992" s="53"/>
      <c r="R992" s="53"/>
      <c r="S992" s="53"/>
      <c r="T992" s="53"/>
      <c r="U992" s="53"/>
      <c r="V992" s="53"/>
      <c r="W992" s="53"/>
      <c r="X992" s="53"/>
      <c r="Y992" s="53"/>
      <c r="Z992" s="53"/>
    </row>
    <row r="993" spans="1:26" ht="12.75" customHeight="1" x14ac:dyDescent="0.3">
      <c r="A993" s="53"/>
      <c r="B993" s="53"/>
      <c r="C993" s="53"/>
      <c r="D993" s="53"/>
      <c r="E993" s="53"/>
      <c r="F993" s="53"/>
      <c r="G993" s="53"/>
      <c r="H993" s="53"/>
      <c r="I993" s="53"/>
      <c r="J993" s="53"/>
      <c r="K993" s="53"/>
      <c r="L993" s="53"/>
      <c r="M993" s="53"/>
      <c r="N993" s="53"/>
      <c r="O993" s="53"/>
      <c r="P993" s="53"/>
      <c r="Q993" s="53"/>
      <c r="R993" s="53"/>
      <c r="S993" s="53"/>
      <c r="T993" s="53"/>
      <c r="U993" s="53"/>
      <c r="V993" s="53"/>
      <c r="W993" s="53"/>
      <c r="X993" s="53"/>
      <c r="Y993" s="53"/>
      <c r="Z993" s="53"/>
    </row>
    <row r="994" spans="1:26" ht="12.75" customHeight="1" x14ac:dyDescent="0.3">
      <c r="A994" s="53"/>
      <c r="B994" s="53"/>
      <c r="C994" s="53"/>
      <c r="D994" s="53"/>
      <c r="E994" s="53"/>
      <c r="F994" s="53"/>
      <c r="G994" s="53"/>
      <c r="H994" s="53"/>
      <c r="I994" s="53"/>
      <c r="J994" s="53"/>
      <c r="K994" s="53"/>
      <c r="L994" s="53"/>
      <c r="M994" s="53"/>
      <c r="N994" s="53"/>
      <c r="O994" s="53"/>
      <c r="P994" s="53"/>
      <c r="Q994" s="53"/>
      <c r="R994" s="53"/>
      <c r="S994" s="53"/>
      <c r="T994" s="53"/>
      <c r="U994" s="53"/>
      <c r="V994" s="53"/>
      <c r="W994" s="53"/>
      <c r="X994" s="53"/>
      <c r="Y994" s="53"/>
      <c r="Z994" s="53"/>
    </row>
    <row r="995" spans="1:26" ht="12.75" customHeight="1" x14ac:dyDescent="0.3">
      <c r="A995" s="53"/>
      <c r="B995" s="53"/>
      <c r="C995" s="53"/>
      <c r="D995" s="53"/>
      <c r="E995" s="53"/>
      <c r="F995" s="53"/>
      <c r="G995" s="53"/>
      <c r="H995" s="53"/>
      <c r="I995" s="53"/>
      <c r="J995" s="53"/>
      <c r="K995" s="53"/>
      <c r="L995" s="53"/>
      <c r="M995" s="53"/>
      <c r="N995" s="53"/>
      <c r="O995" s="53"/>
      <c r="P995" s="53"/>
      <c r="Q995" s="53"/>
      <c r="R995" s="53"/>
      <c r="S995" s="53"/>
      <c r="T995" s="53"/>
      <c r="U995" s="53"/>
      <c r="V995" s="53"/>
      <c r="W995" s="53"/>
      <c r="X995" s="53"/>
      <c r="Y995" s="53"/>
      <c r="Z995" s="53"/>
    </row>
    <row r="996" spans="1:26" ht="12.75" customHeight="1" x14ac:dyDescent="0.3">
      <c r="A996" s="53"/>
      <c r="B996" s="53"/>
      <c r="C996" s="53"/>
      <c r="D996" s="53"/>
      <c r="E996" s="53"/>
      <c r="F996" s="53"/>
      <c r="G996" s="53"/>
      <c r="H996" s="53"/>
      <c r="I996" s="53"/>
      <c r="J996" s="53"/>
      <c r="K996" s="53"/>
      <c r="L996" s="53"/>
      <c r="M996" s="53"/>
      <c r="N996" s="53"/>
      <c r="O996" s="53"/>
      <c r="P996" s="53"/>
      <c r="Q996" s="53"/>
      <c r="R996" s="53"/>
      <c r="S996" s="53"/>
      <c r="T996" s="53"/>
      <c r="U996" s="53"/>
      <c r="V996" s="53"/>
      <c r="W996" s="53"/>
      <c r="X996" s="53"/>
      <c r="Y996" s="53"/>
      <c r="Z996" s="53"/>
    </row>
    <row r="997" spans="1:26" ht="12.75" customHeight="1" x14ac:dyDescent="0.3">
      <c r="A997" s="53"/>
      <c r="B997" s="53"/>
      <c r="C997" s="53"/>
      <c r="D997" s="53"/>
      <c r="E997" s="53"/>
      <c r="F997" s="53"/>
      <c r="G997" s="53"/>
      <c r="H997" s="53"/>
      <c r="I997" s="53"/>
      <c r="J997" s="53"/>
      <c r="K997" s="53"/>
      <c r="L997" s="53"/>
      <c r="M997" s="53"/>
      <c r="N997" s="53"/>
      <c r="O997" s="53"/>
      <c r="P997" s="53"/>
      <c r="Q997" s="53"/>
      <c r="R997" s="53"/>
      <c r="S997" s="53"/>
      <c r="T997" s="53"/>
      <c r="U997" s="53"/>
      <c r="V997" s="53"/>
      <c r="W997" s="53"/>
      <c r="X997" s="53"/>
      <c r="Y997" s="53"/>
      <c r="Z997" s="53"/>
    </row>
    <row r="998" spans="1:26" ht="12.75" customHeight="1" x14ac:dyDescent="0.3">
      <c r="A998" s="53"/>
      <c r="B998" s="53"/>
      <c r="C998" s="53"/>
      <c r="D998" s="53"/>
      <c r="E998" s="53"/>
      <c r="F998" s="53"/>
      <c r="G998" s="53"/>
      <c r="H998" s="53"/>
      <c r="I998" s="53"/>
      <c r="J998" s="53"/>
      <c r="K998" s="53"/>
      <c r="L998" s="53"/>
      <c r="M998" s="53"/>
      <c r="N998" s="53"/>
      <c r="O998" s="53"/>
      <c r="P998" s="53"/>
      <c r="Q998" s="53"/>
      <c r="R998" s="53"/>
      <c r="S998" s="53"/>
      <c r="T998" s="53"/>
      <c r="U998" s="53"/>
      <c r="V998" s="53"/>
      <c r="W998" s="53"/>
      <c r="X998" s="53"/>
      <c r="Y998" s="53"/>
      <c r="Z998" s="53"/>
    </row>
    <row r="999" spans="1:26" ht="12.75" customHeight="1" x14ac:dyDescent="0.3">
      <c r="A999" s="53"/>
      <c r="B999" s="53"/>
      <c r="C999" s="53"/>
      <c r="D999" s="53"/>
      <c r="E999" s="53"/>
      <c r="F999" s="53"/>
      <c r="G999" s="53"/>
      <c r="H999" s="53"/>
      <c r="I999" s="53"/>
      <c r="J999" s="53"/>
      <c r="K999" s="53"/>
      <c r="L999" s="53"/>
      <c r="M999" s="53"/>
      <c r="N999" s="53"/>
      <c r="O999" s="53"/>
      <c r="P999" s="53"/>
      <c r="Q999" s="53"/>
      <c r="R999" s="53"/>
      <c r="S999" s="53"/>
      <c r="T999" s="53"/>
      <c r="U999" s="53"/>
      <c r="V999" s="53"/>
      <c r="W999" s="53"/>
      <c r="X999" s="53"/>
      <c r="Y999" s="53"/>
      <c r="Z999" s="53"/>
    </row>
    <row r="1000" spans="1:26" ht="12.75" customHeight="1" x14ac:dyDescent="0.3">
      <c r="A1000" s="53"/>
      <c r="B1000" s="53"/>
      <c r="C1000" s="53"/>
      <c r="D1000" s="53"/>
      <c r="E1000" s="53"/>
      <c r="F1000" s="53"/>
      <c r="G1000" s="53"/>
      <c r="H1000" s="53"/>
      <c r="I1000" s="53"/>
      <c r="J1000" s="53"/>
      <c r="K1000" s="53"/>
      <c r="L1000" s="53"/>
      <c r="M1000" s="53"/>
      <c r="N1000" s="53"/>
      <c r="O1000" s="53"/>
      <c r="P1000" s="53"/>
      <c r="Q1000" s="53"/>
      <c r="R1000" s="53"/>
      <c r="S1000" s="53"/>
      <c r="T1000" s="53"/>
      <c r="U1000" s="53"/>
      <c r="V1000" s="53"/>
      <c r="W1000" s="53"/>
      <c r="X1000" s="53"/>
      <c r="Y1000" s="53"/>
      <c r="Z1000" s="53"/>
    </row>
    <row r="1001" spans="1:26" ht="12.75" customHeight="1" x14ac:dyDescent="0.3">
      <c r="A1001" s="53"/>
      <c r="B1001" s="53"/>
      <c r="C1001" s="53"/>
      <c r="D1001" s="53"/>
      <c r="E1001" s="53"/>
      <c r="F1001" s="53"/>
      <c r="G1001" s="53"/>
      <c r="H1001" s="53"/>
      <c r="I1001" s="53"/>
      <c r="J1001" s="53"/>
      <c r="K1001" s="53"/>
      <c r="L1001" s="53"/>
      <c r="M1001" s="53"/>
      <c r="N1001" s="53"/>
      <c r="O1001" s="53"/>
      <c r="P1001" s="53"/>
      <c r="Q1001" s="53"/>
      <c r="R1001" s="53"/>
      <c r="S1001" s="53"/>
      <c r="T1001" s="53"/>
      <c r="U1001" s="53"/>
      <c r="V1001" s="53"/>
      <c r="W1001" s="53"/>
      <c r="X1001" s="53"/>
      <c r="Y1001" s="53"/>
      <c r="Z1001" s="53"/>
    </row>
  </sheetData>
  <sheetProtection algorithmName="SHA-512" hashValue="z4HMs9GmtBB0a2nBE3R034musbPfOAgM9/3ANOx5TaHqfDdZPORQ7OEXh1JKK5SXSEJF+/m3ysKllUM+sBFTew==" saltValue="WIflmRpSerw0zQcjuNbZdw==" spinCount="100000" sheet="1" selectLockedCells="1"/>
  <mergeCells count="13">
    <mergeCell ref="B8:D8"/>
    <mergeCell ref="I8:L8"/>
    <mergeCell ref="E2:O3"/>
    <mergeCell ref="B6:D6"/>
    <mergeCell ref="I6:L6"/>
    <mergeCell ref="B7:D7"/>
    <mergeCell ref="I7:L7"/>
    <mergeCell ref="B9:D9"/>
    <mergeCell ref="I9:L9"/>
    <mergeCell ref="B10:D10"/>
    <mergeCell ref="I10:L10"/>
    <mergeCell ref="B11:D11"/>
    <mergeCell ref="I11:L11"/>
  </mergeCells>
  <pageMargins left="0.7" right="0.7" top="0.75" bottom="0.75" header="0" footer="0"/>
  <pageSetup paperSize="9" orientation="portrait"/>
  <colBreaks count="1" manualBreakCount="1">
    <brk id="16" man="1"/>
  </colBreaks>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C8C8C8"/>
  </sheetPr>
  <dimension ref="A1:Z1001"/>
  <sheetViews>
    <sheetView showGridLines="0" showRowColHeaders="0" zoomScale="70" zoomScaleNormal="70" workbookViewId="0">
      <selection activeCell="D6" sqref="D6:M6"/>
    </sheetView>
  </sheetViews>
  <sheetFormatPr baseColWidth="10" defaultColWidth="14.44140625" defaultRowHeight="15" customHeight="1" x14ac:dyDescent="0.3"/>
  <cols>
    <col min="1" max="3" width="10.5546875" style="54" customWidth="1"/>
    <col min="4" max="12" width="12" style="54" customWidth="1"/>
    <col min="13" max="13" width="12.5546875" style="54" customWidth="1"/>
    <col min="14" max="26" width="7.44140625" style="54" customWidth="1"/>
    <col min="27" max="16384" width="14.44140625" style="54"/>
  </cols>
  <sheetData>
    <row r="1" spans="1:26" ht="45" customHeight="1" x14ac:dyDescent="0.3">
      <c r="A1" s="53"/>
      <c r="B1" s="53"/>
      <c r="C1" s="53"/>
      <c r="D1" s="53"/>
      <c r="E1" s="53"/>
      <c r="F1" s="53"/>
      <c r="G1" s="53"/>
      <c r="H1" s="53"/>
      <c r="I1" s="53"/>
      <c r="J1" s="53"/>
      <c r="K1" s="53"/>
      <c r="L1" s="53"/>
      <c r="M1" s="53"/>
      <c r="N1" s="60"/>
      <c r="O1" s="60"/>
      <c r="P1" s="60"/>
      <c r="Q1" s="53"/>
      <c r="R1" s="53"/>
      <c r="S1" s="53"/>
      <c r="T1" s="53"/>
      <c r="U1" s="53"/>
      <c r="V1" s="53"/>
      <c r="W1" s="53"/>
      <c r="X1" s="53"/>
      <c r="Y1" s="53"/>
      <c r="Z1" s="53"/>
    </row>
    <row r="2" spans="1:26" ht="45" customHeight="1" x14ac:dyDescent="0.3">
      <c r="A2" s="53"/>
      <c r="B2" s="53"/>
      <c r="C2" s="53"/>
      <c r="D2" s="53"/>
      <c r="E2" s="53"/>
      <c r="F2" s="53"/>
      <c r="G2" s="53"/>
      <c r="H2" s="53"/>
      <c r="I2" s="53"/>
      <c r="J2" s="53"/>
      <c r="K2" s="53"/>
      <c r="L2" s="53"/>
      <c r="M2" s="53"/>
      <c r="N2" s="60"/>
      <c r="O2" s="60"/>
      <c r="P2" s="60"/>
      <c r="Q2" s="53"/>
      <c r="R2" s="53"/>
      <c r="S2" s="53"/>
      <c r="T2" s="53"/>
      <c r="U2" s="53"/>
      <c r="V2" s="53"/>
      <c r="W2" s="53"/>
      <c r="X2" s="53"/>
      <c r="Y2" s="53"/>
      <c r="Z2" s="53"/>
    </row>
    <row r="3" spans="1:26" ht="45" customHeight="1" x14ac:dyDescent="0.3">
      <c r="A3" s="53"/>
      <c r="B3" s="53"/>
      <c r="C3" s="53"/>
      <c r="D3" s="53"/>
      <c r="E3" s="53"/>
      <c r="F3" s="53"/>
      <c r="G3" s="53"/>
      <c r="H3" s="53"/>
      <c r="I3" s="53"/>
      <c r="J3" s="53"/>
      <c r="K3" s="53"/>
      <c r="L3" s="53"/>
      <c r="M3" s="53"/>
      <c r="N3" s="60"/>
      <c r="O3" s="60"/>
      <c r="P3" s="60"/>
      <c r="Q3" s="53"/>
      <c r="R3" s="53"/>
      <c r="S3" s="53"/>
      <c r="T3" s="53"/>
      <c r="U3" s="53"/>
      <c r="V3" s="53"/>
      <c r="W3" s="53"/>
      <c r="X3" s="53"/>
      <c r="Y3" s="53"/>
      <c r="Z3" s="53"/>
    </row>
    <row r="4" spans="1:26" ht="23.4" customHeight="1" x14ac:dyDescent="0.3">
      <c r="A4" s="53"/>
      <c r="B4" s="53"/>
      <c r="C4" s="53"/>
      <c r="D4" s="53"/>
      <c r="E4" s="53"/>
      <c r="F4" s="53"/>
      <c r="G4" s="53"/>
      <c r="H4" s="53"/>
      <c r="I4" s="53"/>
      <c r="J4" s="53"/>
      <c r="K4" s="53"/>
      <c r="L4" s="53"/>
      <c r="M4" s="53"/>
      <c r="N4" s="53"/>
      <c r="O4" s="53"/>
      <c r="P4" s="53"/>
      <c r="Q4" s="53"/>
      <c r="R4" s="53"/>
      <c r="S4" s="53"/>
      <c r="T4" s="53"/>
      <c r="U4" s="53"/>
      <c r="V4" s="53"/>
      <c r="W4" s="53"/>
      <c r="X4" s="53"/>
      <c r="Y4" s="53"/>
      <c r="Z4" s="53"/>
    </row>
    <row r="5" spans="1:26" ht="21" customHeight="1" x14ac:dyDescent="0.3">
      <c r="A5" s="53"/>
      <c r="B5" s="150" t="s">
        <v>354</v>
      </c>
      <c r="C5" s="151"/>
      <c r="D5" s="155" t="s">
        <v>355</v>
      </c>
      <c r="E5" s="156"/>
      <c r="F5" s="156"/>
      <c r="G5" s="156"/>
      <c r="H5" s="156"/>
      <c r="I5" s="156"/>
      <c r="J5" s="156"/>
      <c r="K5" s="156"/>
      <c r="L5" s="156"/>
      <c r="M5" s="157"/>
      <c r="N5" s="53"/>
      <c r="O5" s="53"/>
      <c r="P5" s="53"/>
      <c r="Q5" s="53"/>
      <c r="R5" s="53"/>
      <c r="S5" s="53"/>
      <c r="T5" s="53"/>
      <c r="U5" s="53"/>
      <c r="V5" s="53"/>
      <c r="W5" s="53"/>
      <c r="X5" s="53"/>
      <c r="Y5" s="53"/>
      <c r="Z5" s="53"/>
    </row>
    <row r="6" spans="1:26" ht="198.6" customHeight="1" x14ac:dyDescent="0.3">
      <c r="A6" s="53"/>
      <c r="B6" s="150" t="s">
        <v>356</v>
      </c>
      <c r="C6" s="158"/>
      <c r="D6" s="152"/>
      <c r="E6" s="153"/>
      <c r="F6" s="153"/>
      <c r="G6" s="153"/>
      <c r="H6" s="153"/>
      <c r="I6" s="153"/>
      <c r="J6" s="153"/>
      <c r="K6" s="153"/>
      <c r="L6" s="153"/>
      <c r="M6" s="154"/>
      <c r="N6" s="53"/>
      <c r="O6" s="53"/>
      <c r="P6" s="53"/>
      <c r="Q6" s="53"/>
      <c r="R6" s="53"/>
      <c r="S6" s="53"/>
      <c r="T6" s="53"/>
      <c r="U6" s="53"/>
      <c r="V6" s="53"/>
      <c r="W6" s="53"/>
      <c r="X6" s="53"/>
      <c r="Y6" s="53"/>
      <c r="Z6" s="53"/>
    </row>
    <row r="7" spans="1:26" ht="86.4" customHeight="1" x14ac:dyDescent="0.3">
      <c r="A7" s="53"/>
      <c r="B7" s="150" t="s">
        <v>357</v>
      </c>
      <c r="C7" s="158"/>
      <c r="D7" s="152" t="s">
        <v>568</v>
      </c>
      <c r="E7" s="153"/>
      <c r="F7" s="153"/>
      <c r="G7" s="153"/>
      <c r="H7" s="153"/>
      <c r="I7" s="153"/>
      <c r="J7" s="153"/>
      <c r="K7" s="153"/>
      <c r="L7" s="153"/>
      <c r="M7" s="154"/>
      <c r="N7" s="53"/>
      <c r="O7" s="53"/>
      <c r="P7" s="53"/>
      <c r="Q7" s="53"/>
      <c r="R7" s="53"/>
      <c r="S7" s="53"/>
      <c r="T7" s="53"/>
      <c r="U7" s="53"/>
      <c r="V7" s="53"/>
      <c r="W7" s="53"/>
      <c r="X7" s="53"/>
      <c r="Y7" s="53"/>
      <c r="Z7" s="53"/>
    </row>
    <row r="8" spans="1:26" ht="132" customHeight="1" x14ac:dyDescent="0.3">
      <c r="A8" s="53"/>
      <c r="B8" s="150" t="s">
        <v>358</v>
      </c>
      <c r="C8" s="151"/>
      <c r="D8" s="152" t="s">
        <v>564</v>
      </c>
      <c r="E8" s="153"/>
      <c r="F8" s="153"/>
      <c r="G8" s="153"/>
      <c r="H8" s="153"/>
      <c r="I8" s="153"/>
      <c r="J8" s="153"/>
      <c r="K8" s="153"/>
      <c r="L8" s="153"/>
      <c r="M8" s="154"/>
      <c r="N8" s="53"/>
      <c r="O8" s="53"/>
      <c r="P8" s="53"/>
      <c r="Q8" s="53"/>
      <c r="R8" s="53"/>
      <c r="S8" s="53"/>
      <c r="T8" s="53"/>
      <c r="U8" s="53"/>
      <c r="V8" s="53"/>
      <c r="W8" s="53"/>
      <c r="X8" s="53"/>
      <c r="Y8" s="53"/>
      <c r="Z8" s="53"/>
    </row>
    <row r="9" spans="1:26" ht="198.6" customHeight="1" x14ac:dyDescent="0.3">
      <c r="A9" s="53"/>
      <c r="B9" s="150" t="s">
        <v>359</v>
      </c>
      <c r="C9" s="151"/>
      <c r="D9" s="152" t="s">
        <v>565</v>
      </c>
      <c r="E9" s="153"/>
      <c r="F9" s="153"/>
      <c r="G9" s="153"/>
      <c r="H9" s="153"/>
      <c r="I9" s="153"/>
      <c r="J9" s="153"/>
      <c r="K9" s="153"/>
      <c r="L9" s="153"/>
      <c r="M9" s="154"/>
      <c r="N9" s="53"/>
      <c r="O9" s="53"/>
      <c r="P9" s="53"/>
      <c r="Q9" s="53"/>
      <c r="R9" s="53"/>
      <c r="S9" s="53"/>
      <c r="T9" s="53"/>
      <c r="U9" s="53"/>
      <c r="V9" s="53"/>
      <c r="W9" s="53"/>
      <c r="X9" s="53"/>
      <c r="Y9" s="53"/>
      <c r="Z9" s="53"/>
    </row>
    <row r="10" spans="1:26" ht="198.6" customHeight="1" x14ac:dyDescent="0.3">
      <c r="A10" s="53"/>
      <c r="B10" s="150" t="s">
        <v>360</v>
      </c>
      <c r="C10" s="151"/>
      <c r="D10" s="152" t="s">
        <v>566</v>
      </c>
      <c r="E10" s="153"/>
      <c r="F10" s="153"/>
      <c r="G10" s="153"/>
      <c r="H10" s="153"/>
      <c r="I10" s="153"/>
      <c r="J10" s="153"/>
      <c r="K10" s="153"/>
      <c r="L10" s="153"/>
      <c r="M10" s="154"/>
      <c r="N10" s="53"/>
      <c r="O10" s="53"/>
      <c r="P10" s="53"/>
      <c r="Q10" s="53"/>
      <c r="R10" s="53"/>
      <c r="S10" s="53"/>
      <c r="T10" s="53"/>
      <c r="U10" s="53"/>
      <c r="V10" s="53"/>
      <c r="W10" s="53"/>
      <c r="X10" s="53"/>
      <c r="Y10" s="53"/>
      <c r="Z10" s="53"/>
    </row>
    <row r="11" spans="1:26" ht="135" customHeight="1" x14ac:dyDescent="0.3">
      <c r="A11" s="53"/>
      <c r="B11" s="150" t="s">
        <v>361</v>
      </c>
      <c r="C11" s="151"/>
      <c r="D11" s="152" t="s">
        <v>567</v>
      </c>
      <c r="E11" s="153"/>
      <c r="F11" s="153"/>
      <c r="G11" s="153"/>
      <c r="H11" s="153"/>
      <c r="I11" s="153"/>
      <c r="J11" s="153"/>
      <c r="K11" s="153"/>
      <c r="L11" s="153"/>
      <c r="M11" s="154"/>
      <c r="N11" s="53"/>
      <c r="O11" s="53"/>
      <c r="P11" s="53"/>
      <c r="Q11" s="53"/>
      <c r="R11" s="53"/>
      <c r="S11" s="53"/>
      <c r="T11" s="53"/>
      <c r="U11" s="53"/>
      <c r="V11" s="53"/>
      <c r="W11" s="53"/>
      <c r="X11" s="53"/>
      <c r="Y11" s="53"/>
      <c r="Z11" s="53"/>
    </row>
    <row r="12" spans="1:26" ht="18" customHeight="1" x14ac:dyDescent="0.3">
      <c r="A12" s="53"/>
      <c r="B12" s="53"/>
      <c r="C12" s="53"/>
      <c r="D12" s="61"/>
      <c r="E12" s="61"/>
      <c r="F12" s="61"/>
      <c r="G12" s="61"/>
      <c r="H12" s="61"/>
      <c r="I12" s="61"/>
      <c r="J12" s="61"/>
      <c r="K12" s="61"/>
      <c r="L12" s="61"/>
      <c r="M12" s="61"/>
      <c r="N12" s="53"/>
      <c r="O12" s="53"/>
      <c r="P12" s="53"/>
      <c r="Q12" s="53"/>
      <c r="R12" s="53"/>
      <c r="S12" s="53"/>
      <c r="T12" s="53"/>
      <c r="U12" s="53"/>
      <c r="V12" s="53"/>
      <c r="W12" s="53"/>
      <c r="X12" s="53"/>
      <c r="Y12" s="53"/>
      <c r="Z12" s="53"/>
    </row>
    <row r="13" spans="1:26" ht="36.75" customHeight="1" x14ac:dyDescent="0.3">
      <c r="A13" s="53"/>
      <c r="B13" s="53"/>
      <c r="C13" s="53"/>
      <c r="D13" s="61"/>
      <c r="E13" s="61"/>
      <c r="F13" s="61"/>
      <c r="G13" s="61"/>
      <c r="H13" s="61"/>
      <c r="I13" s="61"/>
      <c r="J13" s="61"/>
      <c r="K13" s="61"/>
      <c r="L13" s="61"/>
      <c r="M13" s="61"/>
      <c r="N13" s="53"/>
      <c r="O13" s="53"/>
      <c r="P13" s="53"/>
      <c r="Q13" s="53"/>
      <c r="R13" s="53"/>
      <c r="S13" s="53"/>
      <c r="T13" s="53"/>
      <c r="U13" s="53"/>
      <c r="V13" s="53"/>
      <c r="W13" s="53"/>
      <c r="X13" s="53"/>
      <c r="Y13" s="53"/>
      <c r="Z13" s="53"/>
    </row>
    <row r="14" spans="1:26" ht="36.75" customHeight="1" x14ac:dyDescent="0.3">
      <c r="A14" s="53"/>
      <c r="B14" s="53"/>
      <c r="C14" s="53"/>
      <c r="D14" s="61"/>
      <c r="E14" s="61"/>
      <c r="F14" s="61"/>
      <c r="G14" s="61"/>
      <c r="H14" s="61"/>
      <c r="I14" s="61"/>
      <c r="J14" s="61"/>
      <c r="K14" s="61"/>
      <c r="L14" s="61"/>
      <c r="M14" s="61"/>
      <c r="N14" s="53"/>
      <c r="O14" s="53"/>
      <c r="P14" s="53"/>
      <c r="Q14" s="53"/>
      <c r="R14" s="53"/>
      <c r="S14" s="53"/>
      <c r="T14" s="53"/>
      <c r="U14" s="53"/>
      <c r="V14" s="53"/>
      <c r="W14" s="53"/>
      <c r="X14" s="53"/>
      <c r="Y14" s="53"/>
      <c r="Z14" s="53"/>
    </row>
    <row r="15" spans="1:26" ht="36.75" customHeight="1" x14ac:dyDescent="0.3">
      <c r="A15" s="53"/>
      <c r="B15" s="53"/>
      <c r="C15" s="53"/>
      <c r="D15" s="61"/>
      <c r="E15" s="61"/>
      <c r="F15" s="61"/>
      <c r="G15" s="61"/>
      <c r="H15" s="61"/>
      <c r="I15" s="61"/>
      <c r="J15" s="61"/>
      <c r="K15" s="61"/>
      <c r="L15" s="61"/>
      <c r="M15" s="61"/>
      <c r="N15" s="53"/>
      <c r="O15" s="53"/>
      <c r="P15" s="53"/>
      <c r="Q15" s="53"/>
      <c r="R15" s="53"/>
      <c r="S15" s="53"/>
      <c r="T15" s="53"/>
      <c r="U15" s="53"/>
      <c r="V15" s="53"/>
      <c r="W15" s="53"/>
      <c r="X15" s="53"/>
      <c r="Y15" s="53"/>
      <c r="Z15" s="53"/>
    </row>
    <row r="16" spans="1:26" ht="36.75" customHeight="1" x14ac:dyDescent="0.3">
      <c r="A16" s="53"/>
      <c r="B16" s="53"/>
      <c r="C16" s="53"/>
      <c r="D16" s="61"/>
      <c r="E16" s="61"/>
      <c r="F16" s="61"/>
      <c r="G16" s="61"/>
      <c r="H16" s="61"/>
      <c r="I16" s="61"/>
      <c r="J16" s="61"/>
      <c r="K16" s="61"/>
      <c r="L16" s="61"/>
      <c r="M16" s="61"/>
      <c r="N16" s="53"/>
      <c r="O16" s="53"/>
      <c r="P16" s="53"/>
      <c r="Q16" s="53"/>
      <c r="R16" s="53"/>
      <c r="S16" s="53"/>
      <c r="T16" s="53"/>
      <c r="U16" s="53"/>
      <c r="V16" s="53"/>
      <c r="W16" s="53"/>
      <c r="X16" s="53"/>
      <c r="Y16" s="53"/>
      <c r="Z16" s="53"/>
    </row>
    <row r="17" spans="1:26" ht="36.75" customHeight="1" x14ac:dyDescent="0.3">
      <c r="A17" s="53"/>
      <c r="B17" s="53"/>
      <c r="C17" s="53"/>
      <c r="D17" s="61"/>
      <c r="E17" s="61"/>
      <c r="F17" s="61"/>
      <c r="G17" s="61"/>
      <c r="H17" s="61"/>
      <c r="I17" s="61"/>
      <c r="J17" s="61"/>
      <c r="K17" s="61"/>
      <c r="L17" s="61"/>
      <c r="M17" s="61"/>
      <c r="N17" s="53"/>
      <c r="O17" s="53"/>
      <c r="P17" s="53"/>
      <c r="Q17" s="53"/>
      <c r="R17" s="53"/>
      <c r="S17" s="53"/>
      <c r="T17" s="53"/>
      <c r="U17" s="53"/>
      <c r="V17" s="53"/>
      <c r="W17" s="53"/>
      <c r="X17" s="53"/>
      <c r="Y17" s="53"/>
      <c r="Z17" s="53"/>
    </row>
    <row r="18" spans="1:26" ht="36.75" customHeight="1" x14ac:dyDescent="0.3">
      <c r="A18" s="53"/>
      <c r="B18" s="53"/>
      <c r="C18" s="53"/>
      <c r="D18" s="61"/>
      <c r="E18" s="61"/>
      <c r="F18" s="61"/>
      <c r="G18" s="61"/>
      <c r="H18" s="61"/>
      <c r="I18" s="61"/>
      <c r="J18" s="61"/>
      <c r="K18" s="61"/>
      <c r="L18" s="61"/>
      <c r="M18" s="61"/>
      <c r="N18" s="53"/>
      <c r="O18" s="53"/>
      <c r="P18" s="53"/>
      <c r="Q18" s="53"/>
      <c r="R18" s="53"/>
      <c r="S18" s="53"/>
      <c r="T18" s="53"/>
      <c r="U18" s="53"/>
      <c r="V18" s="53"/>
      <c r="W18" s="53"/>
      <c r="X18" s="53"/>
      <c r="Y18" s="53"/>
      <c r="Z18" s="53"/>
    </row>
    <row r="19" spans="1:26" ht="36.75" customHeight="1" x14ac:dyDescent="0.3">
      <c r="A19" s="53"/>
      <c r="B19" s="53"/>
      <c r="C19" s="53"/>
      <c r="D19" s="61"/>
      <c r="E19" s="61"/>
      <c r="F19" s="61"/>
      <c r="G19" s="61"/>
      <c r="H19" s="61"/>
      <c r="I19" s="61"/>
      <c r="J19" s="61"/>
      <c r="K19" s="61"/>
      <c r="L19" s="61"/>
      <c r="M19" s="61"/>
      <c r="N19" s="53"/>
      <c r="O19" s="53"/>
      <c r="P19" s="53"/>
      <c r="Q19" s="53"/>
      <c r="R19" s="53"/>
      <c r="S19" s="53"/>
      <c r="T19" s="53"/>
      <c r="U19" s="53"/>
      <c r="V19" s="53"/>
      <c r="W19" s="53"/>
      <c r="X19" s="53"/>
      <c r="Y19" s="53"/>
      <c r="Z19" s="53"/>
    </row>
    <row r="20" spans="1:26" ht="36.75" customHeight="1" x14ac:dyDescent="0.3">
      <c r="A20" s="53"/>
      <c r="B20" s="53"/>
      <c r="C20" s="53"/>
      <c r="D20" s="53"/>
      <c r="E20" s="53"/>
      <c r="F20" s="53"/>
      <c r="G20" s="53"/>
      <c r="H20" s="53"/>
      <c r="I20" s="53"/>
      <c r="J20" s="53"/>
      <c r="K20" s="53"/>
      <c r="L20" s="53"/>
      <c r="M20" s="53"/>
      <c r="N20" s="53"/>
      <c r="O20" s="53"/>
      <c r="P20" s="53"/>
      <c r="Q20" s="53"/>
      <c r="R20" s="53"/>
      <c r="S20" s="53"/>
      <c r="T20" s="53"/>
      <c r="U20" s="53"/>
      <c r="V20" s="53"/>
      <c r="W20" s="53"/>
      <c r="X20" s="53"/>
      <c r="Y20" s="53"/>
      <c r="Z20" s="53"/>
    </row>
    <row r="21" spans="1:26" ht="36.75" customHeight="1" x14ac:dyDescent="0.3">
      <c r="A21" s="53"/>
      <c r="B21" s="53"/>
      <c r="C21" s="53"/>
      <c r="D21" s="53"/>
      <c r="E21" s="53"/>
      <c r="F21" s="53"/>
      <c r="G21" s="53"/>
      <c r="H21" s="53"/>
      <c r="I21" s="53"/>
      <c r="J21" s="53"/>
      <c r="K21" s="53"/>
      <c r="L21" s="53"/>
      <c r="M21" s="53"/>
      <c r="N21" s="53"/>
      <c r="O21" s="53"/>
      <c r="P21" s="53"/>
      <c r="Q21" s="53"/>
      <c r="R21" s="53"/>
      <c r="S21" s="53"/>
      <c r="T21" s="53"/>
      <c r="U21" s="53"/>
      <c r="V21" s="53"/>
      <c r="W21" s="53"/>
      <c r="X21" s="53"/>
      <c r="Y21" s="53"/>
      <c r="Z21" s="53"/>
    </row>
    <row r="22" spans="1:26" ht="12.75" customHeight="1" x14ac:dyDescent="0.3">
      <c r="A22" s="53"/>
      <c r="B22" s="53"/>
      <c r="C22" s="53"/>
      <c r="D22" s="53"/>
      <c r="E22" s="53"/>
      <c r="F22" s="53"/>
      <c r="G22" s="53"/>
      <c r="H22" s="53"/>
      <c r="I22" s="53"/>
      <c r="J22" s="53"/>
      <c r="K22" s="53"/>
      <c r="L22" s="53"/>
      <c r="M22" s="53"/>
      <c r="N22" s="53"/>
      <c r="O22" s="53"/>
      <c r="P22" s="53"/>
      <c r="Q22" s="53"/>
      <c r="R22" s="53"/>
      <c r="S22" s="53"/>
      <c r="T22" s="53"/>
      <c r="U22" s="53"/>
      <c r="V22" s="53"/>
      <c r="W22" s="53"/>
      <c r="X22" s="53"/>
      <c r="Y22" s="53"/>
      <c r="Z22" s="53"/>
    </row>
    <row r="23" spans="1:26" ht="12.75" customHeight="1" x14ac:dyDescent="0.3">
      <c r="A23" s="53"/>
      <c r="B23" s="53"/>
      <c r="C23" s="53"/>
      <c r="D23" s="53"/>
      <c r="E23" s="53"/>
      <c r="F23" s="53"/>
      <c r="G23" s="53"/>
      <c r="H23" s="53"/>
      <c r="I23" s="53"/>
      <c r="J23" s="53"/>
      <c r="K23" s="53"/>
      <c r="L23" s="53"/>
      <c r="M23" s="53"/>
      <c r="N23" s="53"/>
      <c r="O23" s="53"/>
      <c r="P23" s="53"/>
      <c r="Q23" s="53"/>
      <c r="R23" s="53"/>
      <c r="S23" s="53"/>
      <c r="T23" s="53"/>
      <c r="U23" s="53"/>
      <c r="V23" s="53"/>
      <c r="W23" s="53"/>
      <c r="X23" s="53"/>
      <c r="Y23" s="53"/>
      <c r="Z23" s="53"/>
    </row>
    <row r="24" spans="1:26" ht="12.75" customHeight="1" x14ac:dyDescent="0.3">
      <c r="A24" s="53"/>
      <c r="B24" s="53"/>
      <c r="C24" s="53"/>
      <c r="D24" s="53"/>
      <c r="E24" s="53"/>
      <c r="F24" s="53"/>
      <c r="G24" s="53"/>
      <c r="H24" s="53"/>
      <c r="I24" s="53"/>
      <c r="J24" s="53"/>
      <c r="K24" s="53"/>
      <c r="L24" s="53"/>
      <c r="M24" s="53"/>
      <c r="N24" s="53"/>
      <c r="O24" s="53"/>
      <c r="P24" s="53"/>
      <c r="Q24" s="53"/>
      <c r="R24" s="53"/>
      <c r="S24" s="53"/>
      <c r="T24" s="53"/>
      <c r="U24" s="53"/>
      <c r="V24" s="53"/>
      <c r="W24" s="53"/>
      <c r="X24" s="53"/>
      <c r="Y24" s="53"/>
      <c r="Z24" s="53"/>
    </row>
    <row r="25" spans="1:26" ht="12.75" customHeight="1" x14ac:dyDescent="0.3">
      <c r="A25" s="53"/>
      <c r="B25" s="53"/>
      <c r="C25" s="53"/>
      <c r="D25" s="53"/>
      <c r="E25" s="53"/>
      <c r="F25" s="53"/>
      <c r="G25" s="53"/>
      <c r="H25" s="53"/>
      <c r="I25" s="53"/>
      <c r="J25" s="53"/>
      <c r="K25" s="53"/>
      <c r="L25" s="53"/>
      <c r="M25" s="53"/>
      <c r="N25" s="53"/>
      <c r="O25" s="53"/>
      <c r="P25" s="53"/>
      <c r="Q25" s="53"/>
      <c r="R25" s="53"/>
      <c r="S25" s="53"/>
      <c r="T25" s="53"/>
      <c r="U25" s="53"/>
      <c r="V25" s="53"/>
      <c r="W25" s="53"/>
      <c r="X25" s="53"/>
      <c r="Y25" s="53"/>
      <c r="Z25" s="53"/>
    </row>
    <row r="26" spans="1:26" ht="12.75" customHeight="1" x14ac:dyDescent="0.3">
      <c r="A26" s="53"/>
      <c r="B26" s="53"/>
      <c r="C26" s="53"/>
      <c r="D26" s="53"/>
      <c r="E26" s="53"/>
      <c r="F26" s="53"/>
      <c r="G26" s="53"/>
      <c r="H26" s="53"/>
      <c r="I26" s="53"/>
      <c r="J26" s="53"/>
      <c r="K26" s="53"/>
      <c r="L26" s="53"/>
      <c r="M26" s="53"/>
      <c r="N26" s="53"/>
      <c r="O26" s="53"/>
      <c r="P26" s="53"/>
      <c r="Q26" s="53"/>
      <c r="R26" s="53"/>
      <c r="S26" s="53"/>
      <c r="T26" s="53"/>
      <c r="U26" s="53"/>
      <c r="V26" s="53"/>
      <c r="W26" s="53"/>
      <c r="X26" s="53"/>
      <c r="Y26" s="53"/>
      <c r="Z26" s="53"/>
    </row>
    <row r="27" spans="1:26" ht="12.75" customHeight="1" x14ac:dyDescent="0.3">
      <c r="A27" s="53"/>
      <c r="B27" s="53"/>
      <c r="C27" s="53"/>
      <c r="D27" s="53"/>
      <c r="E27" s="53"/>
      <c r="F27" s="53"/>
      <c r="G27" s="53"/>
      <c r="H27" s="53"/>
      <c r="I27" s="53"/>
      <c r="J27" s="53"/>
      <c r="K27" s="53"/>
      <c r="L27" s="53"/>
      <c r="M27" s="53"/>
      <c r="N27" s="53"/>
      <c r="O27" s="53"/>
      <c r="P27" s="53"/>
      <c r="Q27" s="53"/>
      <c r="R27" s="53"/>
      <c r="S27" s="53"/>
      <c r="T27" s="53"/>
      <c r="U27" s="53"/>
      <c r="V27" s="53"/>
      <c r="W27" s="53"/>
      <c r="X27" s="53"/>
      <c r="Y27" s="53"/>
      <c r="Z27" s="53"/>
    </row>
    <row r="28" spans="1:26" ht="12.75" customHeight="1" x14ac:dyDescent="0.3">
      <c r="A28" s="53"/>
      <c r="B28" s="53"/>
      <c r="C28" s="53"/>
      <c r="D28" s="53"/>
      <c r="E28" s="53"/>
      <c r="F28" s="53"/>
      <c r="G28" s="53"/>
      <c r="H28" s="53"/>
      <c r="I28" s="53"/>
      <c r="J28" s="53"/>
      <c r="K28" s="53"/>
      <c r="L28" s="53"/>
      <c r="M28" s="53"/>
      <c r="N28" s="53"/>
      <c r="O28" s="53"/>
      <c r="P28" s="53"/>
      <c r="Q28" s="53"/>
      <c r="R28" s="53"/>
      <c r="S28" s="53"/>
      <c r="T28" s="53"/>
      <c r="U28" s="53"/>
      <c r="V28" s="53"/>
      <c r="W28" s="53"/>
      <c r="X28" s="53"/>
      <c r="Y28" s="53"/>
      <c r="Z28" s="53"/>
    </row>
    <row r="29" spans="1:26" ht="12.75" customHeight="1" x14ac:dyDescent="0.3">
      <c r="A29" s="53"/>
      <c r="B29" s="53"/>
      <c r="C29" s="53"/>
      <c r="D29" s="53"/>
      <c r="E29" s="53"/>
      <c r="F29" s="53"/>
      <c r="G29" s="53"/>
      <c r="H29" s="53"/>
      <c r="I29" s="53"/>
      <c r="J29" s="53"/>
      <c r="K29" s="53"/>
      <c r="L29" s="53"/>
      <c r="M29" s="53"/>
      <c r="N29" s="53"/>
      <c r="O29" s="53"/>
      <c r="P29" s="53"/>
      <c r="Q29" s="53"/>
      <c r="R29" s="53"/>
      <c r="S29" s="53"/>
      <c r="T29" s="53"/>
      <c r="U29" s="53"/>
      <c r="V29" s="53"/>
      <c r="W29" s="53"/>
      <c r="X29" s="53"/>
      <c r="Y29" s="53"/>
      <c r="Z29" s="53"/>
    </row>
    <row r="30" spans="1:26" ht="12.75" customHeight="1" x14ac:dyDescent="0.3">
      <c r="A30" s="53"/>
      <c r="B30" s="53"/>
      <c r="C30" s="53"/>
      <c r="D30" s="53"/>
      <c r="E30" s="53"/>
      <c r="F30" s="53"/>
      <c r="G30" s="53"/>
      <c r="H30" s="53"/>
      <c r="I30" s="53"/>
      <c r="J30" s="53"/>
      <c r="K30" s="53"/>
      <c r="L30" s="53"/>
      <c r="M30" s="53"/>
      <c r="N30" s="53"/>
      <c r="O30" s="53"/>
      <c r="P30" s="53"/>
      <c r="Q30" s="53"/>
      <c r="R30" s="53"/>
      <c r="S30" s="53"/>
      <c r="T30" s="53"/>
      <c r="U30" s="53"/>
      <c r="V30" s="53"/>
      <c r="W30" s="53"/>
      <c r="X30" s="53"/>
      <c r="Y30" s="53"/>
      <c r="Z30" s="53"/>
    </row>
    <row r="31" spans="1:26" ht="12.75" customHeight="1" x14ac:dyDescent="0.3">
      <c r="A31" s="53"/>
      <c r="B31" s="53"/>
      <c r="C31" s="53"/>
      <c r="D31" s="53"/>
      <c r="E31" s="53"/>
      <c r="F31" s="53"/>
      <c r="G31" s="53"/>
      <c r="H31" s="53"/>
      <c r="I31" s="53"/>
      <c r="J31" s="53"/>
      <c r="K31" s="53"/>
      <c r="L31" s="53"/>
      <c r="M31" s="53"/>
      <c r="N31" s="53"/>
      <c r="O31" s="53"/>
      <c r="P31" s="53"/>
      <c r="Q31" s="53"/>
      <c r="R31" s="53"/>
      <c r="S31" s="53"/>
      <c r="T31" s="53"/>
      <c r="U31" s="53"/>
      <c r="V31" s="53"/>
      <c r="W31" s="53"/>
      <c r="X31" s="53"/>
      <c r="Y31" s="53"/>
      <c r="Z31" s="53"/>
    </row>
    <row r="32" spans="1:26" ht="12.75" customHeight="1" x14ac:dyDescent="0.3">
      <c r="A32" s="53"/>
      <c r="B32" s="53"/>
      <c r="C32" s="53"/>
      <c r="D32" s="53"/>
      <c r="E32" s="53"/>
      <c r="F32" s="53"/>
      <c r="G32" s="53"/>
      <c r="H32" s="53"/>
      <c r="I32" s="53"/>
      <c r="J32" s="53"/>
      <c r="K32" s="53"/>
      <c r="L32" s="53"/>
      <c r="M32" s="53"/>
      <c r="N32" s="53"/>
      <c r="O32" s="53"/>
      <c r="P32" s="53"/>
      <c r="Q32" s="53"/>
      <c r="R32" s="53"/>
      <c r="S32" s="53"/>
      <c r="T32" s="53"/>
      <c r="U32" s="53"/>
      <c r="V32" s="53"/>
      <c r="W32" s="53"/>
      <c r="X32" s="53"/>
      <c r="Y32" s="53"/>
      <c r="Z32" s="53"/>
    </row>
    <row r="33" spans="1:26" ht="12.75" customHeight="1" x14ac:dyDescent="0.3">
      <c r="A33" s="53"/>
      <c r="B33" s="53"/>
      <c r="C33" s="53"/>
      <c r="D33" s="53"/>
      <c r="E33" s="53"/>
      <c r="F33" s="53"/>
      <c r="G33" s="53"/>
      <c r="H33" s="53"/>
      <c r="I33" s="53"/>
      <c r="J33" s="53"/>
      <c r="K33" s="53"/>
      <c r="L33" s="53"/>
      <c r="M33" s="53"/>
      <c r="N33" s="53"/>
      <c r="O33" s="53"/>
      <c r="P33" s="53"/>
      <c r="Q33" s="53"/>
      <c r="R33" s="53"/>
      <c r="S33" s="53"/>
      <c r="T33" s="53"/>
      <c r="U33" s="53"/>
      <c r="V33" s="53"/>
      <c r="W33" s="53"/>
      <c r="X33" s="53"/>
      <c r="Y33" s="53"/>
      <c r="Z33" s="53"/>
    </row>
    <row r="34" spans="1:26" ht="12.75" customHeight="1" x14ac:dyDescent="0.3">
      <c r="A34" s="53"/>
      <c r="B34" s="53"/>
      <c r="C34" s="53"/>
      <c r="D34" s="53"/>
      <c r="E34" s="53"/>
      <c r="F34" s="53"/>
      <c r="G34" s="53"/>
      <c r="H34" s="53"/>
      <c r="I34" s="53"/>
      <c r="J34" s="53"/>
      <c r="K34" s="53"/>
      <c r="L34" s="53"/>
      <c r="M34" s="53"/>
      <c r="N34" s="53"/>
      <c r="O34" s="53"/>
      <c r="P34" s="53"/>
      <c r="Q34" s="53"/>
      <c r="R34" s="53"/>
      <c r="S34" s="53"/>
      <c r="T34" s="53"/>
      <c r="U34" s="53"/>
      <c r="V34" s="53"/>
      <c r="W34" s="53"/>
      <c r="X34" s="53"/>
      <c r="Y34" s="53"/>
      <c r="Z34" s="53"/>
    </row>
    <row r="35" spans="1:26" ht="12.75" customHeight="1" x14ac:dyDescent="0.3">
      <c r="A35" s="53"/>
      <c r="B35" s="53"/>
      <c r="C35" s="53"/>
      <c r="D35" s="53"/>
      <c r="E35" s="53"/>
      <c r="F35" s="53"/>
      <c r="G35" s="53"/>
      <c r="H35" s="53"/>
      <c r="I35" s="53"/>
      <c r="J35" s="53"/>
      <c r="K35" s="53"/>
      <c r="L35" s="53"/>
      <c r="M35" s="53"/>
      <c r="N35" s="53"/>
      <c r="O35" s="53"/>
      <c r="P35" s="53"/>
      <c r="Q35" s="53"/>
      <c r="R35" s="53"/>
      <c r="S35" s="53"/>
      <c r="T35" s="53"/>
      <c r="U35" s="53"/>
      <c r="V35" s="53"/>
      <c r="W35" s="53"/>
      <c r="X35" s="53"/>
      <c r="Y35" s="53"/>
      <c r="Z35" s="53"/>
    </row>
    <row r="36" spans="1:26" ht="12.75" customHeight="1" x14ac:dyDescent="0.3">
      <c r="A36" s="53"/>
      <c r="B36" s="53"/>
      <c r="C36" s="53"/>
      <c r="D36" s="53"/>
      <c r="E36" s="53"/>
      <c r="F36" s="53"/>
      <c r="G36" s="53"/>
      <c r="H36" s="53"/>
      <c r="I36" s="53"/>
      <c r="J36" s="53"/>
      <c r="K36" s="53"/>
      <c r="L36" s="53"/>
      <c r="M36" s="53"/>
      <c r="N36" s="53"/>
      <c r="O36" s="53"/>
      <c r="P36" s="53"/>
      <c r="Q36" s="53"/>
      <c r="R36" s="53"/>
      <c r="S36" s="53"/>
      <c r="T36" s="53"/>
      <c r="U36" s="53"/>
      <c r="V36" s="53"/>
      <c r="W36" s="53"/>
      <c r="X36" s="53"/>
      <c r="Y36" s="53"/>
      <c r="Z36" s="53"/>
    </row>
    <row r="37" spans="1:26" ht="12.75" customHeight="1" x14ac:dyDescent="0.3">
      <c r="A37" s="53"/>
      <c r="B37" s="53"/>
      <c r="C37" s="53"/>
      <c r="D37" s="53"/>
      <c r="E37" s="53"/>
      <c r="F37" s="53"/>
      <c r="G37" s="53"/>
      <c r="H37" s="53"/>
      <c r="I37" s="53"/>
      <c r="J37" s="53"/>
      <c r="K37" s="53"/>
      <c r="L37" s="53"/>
      <c r="M37" s="53"/>
      <c r="N37" s="53"/>
      <c r="O37" s="53"/>
      <c r="P37" s="53"/>
      <c r="Q37" s="53"/>
      <c r="R37" s="53"/>
      <c r="S37" s="53"/>
      <c r="T37" s="53"/>
      <c r="U37" s="53"/>
      <c r="V37" s="53"/>
      <c r="W37" s="53"/>
      <c r="X37" s="53"/>
      <c r="Y37" s="53"/>
      <c r="Z37" s="53"/>
    </row>
    <row r="38" spans="1:26" ht="12.75" customHeight="1" x14ac:dyDescent="0.3">
      <c r="A38" s="53"/>
      <c r="B38" s="53"/>
      <c r="C38" s="53"/>
      <c r="D38" s="53"/>
      <c r="E38" s="53"/>
      <c r="F38" s="53"/>
      <c r="G38" s="53"/>
      <c r="H38" s="53"/>
      <c r="I38" s="53"/>
      <c r="J38" s="53"/>
      <c r="K38" s="53"/>
      <c r="L38" s="53"/>
      <c r="M38" s="53"/>
      <c r="N38" s="53"/>
      <c r="O38" s="53"/>
      <c r="P38" s="53"/>
      <c r="Q38" s="53"/>
      <c r="R38" s="53"/>
      <c r="S38" s="53"/>
      <c r="T38" s="53"/>
      <c r="U38" s="53"/>
      <c r="V38" s="53"/>
      <c r="W38" s="53"/>
      <c r="X38" s="53"/>
      <c r="Y38" s="53"/>
      <c r="Z38" s="53"/>
    </row>
    <row r="39" spans="1:26" ht="12.75" customHeight="1" x14ac:dyDescent="0.3">
      <c r="A39" s="53"/>
      <c r="B39" s="53"/>
      <c r="C39" s="53"/>
      <c r="D39" s="53"/>
      <c r="E39" s="53"/>
      <c r="F39" s="53"/>
      <c r="G39" s="53"/>
      <c r="H39" s="53"/>
      <c r="I39" s="53"/>
      <c r="J39" s="53"/>
      <c r="K39" s="53"/>
      <c r="L39" s="53"/>
      <c r="M39" s="53"/>
      <c r="N39" s="53"/>
      <c r="O39" s="53"/>
      <c r="P39" s="53"/>
      <c r="Q39" s="53"/>
      <c r="R39" s="53"/>
      <c r="S39" s="53"/>
      <c r="T39" s="53"/>
      <c r="U39" s="53"/>
      <c r="V39" s="53"/>
      <c r="W39" s="53"/>
      <c r="X39" s="53"/>
      <c r="Y39" s="53"/>
      <c r="Z39" s="53"/>
    </row>
    <row r="40" spans="1:26" ht="12.75" customHeight="1" x14ac:dyDescent="0.3">
      <c r="A40" s="53"/>
      <c r="B40" s="53"/>
      <c r="C40" s="53"/>
      <c r="D40" s="53"/>
      <c r="E40" s="53"/>
      <c r="F40" s="53"/>
      <c r="G40" s="53"/>
      <c r="H40" s="53"/>
      <c r="I40" s="53"/>
      <c r="J40" s="53"/>
      <c r="K40" s="53"/>
      <c r="L40" s="53"/>
      <c r="M40" s="53"/>
      <c r="N40" s="53"/>
      <c r="O40" s="53"/>
      <c r="P40" s="53"/>
      <c r="Q40" s="53"/>
      <c r="R40" s="53"/>
      <c r="S40" s="53"/>
      <c r="T40" s="53"/>
      <c r="U40" s="53"/>
      <c r="V40" s="53"/>
      <c r="W40" s="53"/>
      <c r="X40" s="53"/>
      <c r="Y40" s="53"/>
      <c r="Z40" s="53"/>
    </row>
    <row r="41" spans="1:26" ht="12.75" customHeight="1" x14ac:dyDescent="0.3">
      <c r="A41" s="53"/>
      <c r="B41" s="53"/>
      <c r="C41" s="53"/>
      <c r="D41" s="53"/>
      <c r="E41" s="53"/>
      <c r="F41" s="53"/>
      <c r="G41" s="53"/>
      <c r="H41" s="53"/>
      <c r="I41" s="53"/>
      <c r="J41" s="53"/>
      <c r="K41" s="53"/>
      <c r="L41" s="53"/>
      <c r="M41" s="53"/>
      <c r="N41" s="53"/>
      <c r="O41" s="53"/>
      <c r="P41" s="53"/>
      <c r="Q41" s="53"/>
      <c r="R41" s="53"/>
      <c r="S41" s="53"/>
      <c r="T41" s="53"/>
      <c r="U41" s="53"/>
      <c r="V41" s="53"/>
      <c r="W41" s="53"/>
      <c r="X41" s="53"/>
      <c r="Y41" s="53"/>
      <c r="Z41" s="53"/>
    </row>
    <row r="42" spans="1:26" ht="12.75" customHeight="1" x14ac:dyDescent="0.3">
      <c r="A42" s="53"/>
      <c r="B42" s="53"/>
      <c r="C42" s="53"/>
      <c r="D42" s="53"/>
      <c r="E42" s="53"/>
      <c r="F42" s="53"/>
      <c r="G42" s="53"/>
      <c r="H42" s="53"/>
      <c r="I42" s="53"/>
      <c r="J42" s="53"/>
      <c r="K42" s="53"/>
      <c r="L42" s="53"/>
      <c r="M42" s="53"/>
      <c r="N42" s="53"/>
      <c r="O42" s="53"/>
      <c r="P42" s="53"/>
      <c r="Q42" s="53"/>
      <c r="R42" s="53"/>
      <c r="S42" s="53"/>
      <c r="T42" s="53"/>
      <c r="U42" s="53"/>
      <c r="V42" s="53"/>
      <c r="W42" s="53"/>
      <c r="X42" s="53"/>
      <c r="Y42" s="53"/>
      <c r="Z42" s="53"/>
    </row>
    <row r="43" spans="1:26" ht="12.75" customHeight="1" x14ac:dyDescent="0.3">
      <c r="A43" s="53"/>
      <c r="B43" s="53"/>
      <c r="C43" s="53"/>
      <c r="D43" s="53"/>
      <c r="E43" s="53"/>
      <c r="F43" s="53"/>
      <c r="G43" s="53"/>
      <c r="H43" s="53"/>
      <c r="I43" s="53"/>
      <c r="J43" s="53"/>
      <c r="K43" s="53"/>
      <c r="L43" s="53"/>
      <c r="M43" s="53"/>
      <c r="N43" s="53"/>
      <c r="O43" s="53"/>
      <c r="P43" s="53"/>
      <c r="Q43" s="53"/>
      <c r="R43" s="53"/>
      <c r="S43" s="53"/>
      <c r="T43" s="53"/>
      <c r="U43" s="53"/>
      <c r="V43" s="53"/>
      <c r="W43" s="53"/>
      <c r="X43" s="53"/>
      <c r="Y43" s="53"/>
      <c r="Z43" s="53"/>
    </row>
    <row r="44" spans="1:26" ht="12.75" customHeight="1" x14ac:dyDescent="0.3">
      <c r="A44" s="53"/>
      <c r="B44" s="53"/>
      <c r="C44" s="53"/>
      <c r="D44" s="53"/>
      <c r="E44" s="53"/>
      <c r="F44" s="53"/>
      <c r="G44" s="53"/>
      <c r="H44" s="53"/>
      <c r="I44" s="53"/>
      <c r="J44" s="53"/>
      <c r="K44" s="53"/>
      <c r="L44" s="53"/>
      <c r="M44" s="53"/>
      <c r="N44" s="53"/>
      <c r="O44" s="53"/>
      <c r="P44" s="53"/>
      <c r="Q44" s="53"/>
      <c r="R44" s="53"/>
      <c r="S44" s="53"/>
      <c r="T44" s="53"/>
      <c r="U44" s="53"/>
      <c r="V44" s="53"/>
      <c r="W44" s="53"/>
      <c r="X44" s="53"/>
      <c r="Y44" s="53"/>
      <c r="Z44" s="53"/>
    </row>
    <row r="45" spans="1:26" ht="12.75" customHeight="1" x14ac:dyDescent="0.3">
      <c r="A45" s="53"/>
      <c r="B45" s="53"/>
      <c r="C45" s="53"/>
      <c r="D45" s="53"/>
      <c r="E45" s="53"/>
      <c r="F45" s="53"/>
      <c r="G45" s="53"/>
      <c r="H45" s="53"/>
      <c r="I45" s="53"/>
      <c r="J45" s="53"/>
      <c r="K45" s="53"/>
      <c r="L45" s="53"/>
      <c r="M45" s="53"/>
      <c r="N45" s="53"/>
      <c r="O45" s="53"/>
      <c r="P45" s="53"/>
      <c r="Q45" s="53"/>
      <c r="R45" s="53"/>
      <c r="S45" s="53"/>
      <c r="T45" s="53"/>
      <c r="U45" s="53"/>
      <c r="V45" s="53"/>
      <c r="W45" s="53"/>
      <c r="X45" s="53"/>
      <c r="Y45" s="53"/>
      <c r="Z45" s="53"/>
    </row>
    <row r="46" spans="1:26" ht="12.75" customHeight="1" x14ac:dyDescent="0.3">
      <c r="A46" s="53"/>
      <c r="B46" s="53"/>
      <c r="C46" s="53"/>
      <c r="D46" s="53"/>
      <c r="E46" s="53"/>
      <c r="F46" s="53"/>
      <c r="G46" s="53"/>
      <c r="H46" s="53"/>
      <c r="I46" s="53"/>
      <c r="J46" s="53"/>
      <c r="K46" s="53"/>
      <c r="L46" s="53"/>
      <c r="M46" s="53"/>
      <c r="N46" s="53"/>
      <c r="O46" s="53"/>
      <c r="P46" s="53"/>
      <c r="Q46" s="53"/>
      <c r="R46" s="53"/>
      <c r="S46" s="53"/>
      <c r="T46" s="53"/>
      <c r="U46" s="53"/>
      <c r="V46" s="53"/>
      <c r="W46" s="53"/>
      <c r="X46" s="53"/>
      <c r="Y46" s="53"/>
      <c r="Z46" s="53"/>
    </row>
    <row r="47" spans="1:26" ht="12.75" customHeight="1" x14ac:dyDescent="0.3">
      <c r="A47" s="53"/>
      <c r="B47" s="53"/>
      <c r="C47" s="53"/>
      <c r="D47" s="53"/>
      <c r="E47" s="53"/>
      <c r="F47" s="53"/>
      <c r="G47" s="53"/>
      <c r="H47" s="53"/>
      <c r="I47" s="53"/>
      <c r="J47" s="53"/>
      <c r="K47" s="53"/>
      <c r="L47" s="53"/>
      <c r="M47" s="53"/>
      <c r="N47" s="53"/>
      <c r="O47" s="53"/>
      <c r="P47" s="53"/>
      <c r="Q47" s="53"/>
      <c r="R47" s="53"/>
      <c r="S47" s="53"/>
      <c r="T47" s="53"/>
      <c r="U47" s="53"/>
      <c r="V47" s="53"/>
      <c r="W47" s="53"/>
      <c r="X47" s="53"/>
      <c r="Y47" s="53"/>
      <c r="Z47" s="53"/>
    </row>
    <row r="48" spans="1:26" ht="12.75" customHeight="1" x14ac:dyDescent="0.3">
      <c r="A48" s="53"/>
      <c r="B48" s="53"/>
      <c r="C48" s="53"/>
      <c r="D48" s="53"/>
      <c r="E48" s="53"/>
      <c r="F48" s="53"/>
      <c r="G48" s="53"/>
      <c r="H48" s="53"/>
      <c r="I48" s="53"/>
      <c r="J48" s="53"/>
      <c r="K48" s="53"/>
      <c r="L48" s="53"/>
      <c r="M48" s="53"/>
      <c r="N48" s="53"/>
      <c r="O48" s="53"/>
      <c r="P48" s="53"/>
      <c r="Q48" s="53"/>
      <c r="R48" s="53"/>
      <c r="S48" s="53"/>
      <c r="T48" s="53"/>
      <c r="U48" s="53"/>
      <c r="V48" s="53"/>
      <c r="W48" s="53"/>
      <c r="X48" s="53"/>
      <c r="Y48" s="53"/>
      <c r="Z48" s="53"/>
    </row>
    <row r="49" spans="1:26" ht="12.75" customHeight="1" x14ac:dyDescent="0.3">
      <c r="A49" s="53"/>
      <c r="B49" s="53"/>
      <c r="C49" s="53"/>
      <c r="D49" s="53"/>
      <c r="E49" s="53"/>
      <c r="F49" s="53"/>
      <c r="G49" s="53"/>
      <c r="H49" s="53"/>
      <c r="I49" s="53"/>
      <c r="J49" s="53"/>
      <c r="K49" s="53"/>
      <c r="L49" s="53"/>
      <c r="M49" s="53"/>
      <c r="N49" s="53"/>
      <c r="O49" s="53"/>
      <c r="P49" s="53"/>
      <c r="Q49" s="53"/>
      <c r="R49" s="53"/>
      <c r="S49" s="53"/>
      <c r="T49" s="53"/>
      <c r="U49" s="53"/>
      <c r="V49" s="53"/>
      <c r="W49" s="53"/>
      <c r="X49" s="53"/>
      <c r="Y49" s="53"/>
      <c r="Z49" s="53"/>
    </row>
    <row r="50" spans="1:26" ht="12.75" customHeight="1" x14ac:dyDescent="0.3">
      <c r="A50" s="53"/>
      <c r="B50" s="53"/>
      <c r="C50" s="53"/>
      <c r="D50" s="53"/>
      <c r="E50" s="53"/>
      <c r="F50" s="53"/>
      <c r="G50" s="53"/>
      <c r="H50" s="53"/>
      <c r="I50" s="53"/>
      <c r="J50" s="53"/>
      <c r="K50" s="53"/>
      <c r="L50" s="53"/>
      <c r="M50" s="53"/>
      <c r="N50" s="53"/>
      <c r="O50" s="53"/>
      <c r="P50" s="53"/>
      <c r="Q50" s="53"/>
      <c r="R50" s="53"/>
      <c r="S50" s="53"/>
      <c r="T50" s="53"/>
      <c r="U50" s="53"/>
      <c r="V50" s="53"/>
      <c r="W50" s="53"/>
      <c r="X50" s="53"/>
      <c r="Y50" s="53"/>
      <c r="Z50" s="53"/>
    </row>
    <row r="51" spans="1:26" ht="12.75" customHeight="1" x14ac:dyDescent="0.3">
      <c r="A51" s="53"/>
      <c r="B51" s="53"/>
      <c r="C51" s="53"/>
      <c r="D51" s="53"/>
      <c r="E51" s="53"/>
      <c r="F51" s="53"/>
      <c r="G51" s="53"/>
      <c r="H51" s="53"/>
      <c r="I51" s="53"/>
      <c r="J51" s="53"/>
      <c r="K51" s="53"/>
      <c r="L51" s="53"/>
      <c r="M51" s="53"/>
      <c r="N51" s="53"/>
      <c r="O51" s="53"/>
      <c r="P51" s="53"/>
      <c r="Q51" s="53"/>
      <c r="R51" s="53"/>
      <c r="S51" s="53"/>
      <c r="T51" s="53"/>
      <c r="U51" s="53"/>
      <c r="V51" s="53"/>
      <c r="W51" s="53"/>
      <c r="X51" s="53"/>
      <c r="Y51" s="53"/>
      <c r="Z51" s="53"/>
    </row>
    <row r="52" spans="1:26" ht="12.75" customHeight="1" x14ac:dyDescent="0.3">
      <c r="A52" s="53"/>
      <c r="B52" s="53"/>
      <c r="C52" s="53"/>
      <c r="D52" s="53"/>
      <c r="E52" s="53"/>
      <c r="F52" s="53"/>
      <c r="G52" s="53"/>
      <c r="H52" s="53"/>
      <c r="I52" s="53"/>
      <c r="J52" s="53"/>
      <c r="K52" s="53"/>
      <c r="L52" s="53"/>
      <c r="M52" s="53"/>
      <c r="N52" s="53"/>
      <c r="O52" s="53"/>
      <c r="P52" s="53"/>
      <c r="Q52" s="53"/>
      <c r="R52" s="53"/>
      <c r="S52" s="53"/>
      <c r="T52" s="53"/>
      <c r="U52" s="53"/>
      <c r="V52" s="53"/>
      <c r="W52" s="53"/>
      <c r="X52" s="53"/>
      <c r="Y52" s="53"/>
      <c r="Z52" s="53"/>
    </row>
    <row r="53" spans="1:26" ht="12.75" customHeight="1" x14ac:dyDescent="0.3">
      <c r="A53" s="53"/>
      <c r="B53" s="53"/>
      <c r="C53" s="53"/>
      <c r="D53" s="53"/>
      <c r="E53" s="53"/>
      <c r="F53" s="53"/>
      <c r="G53" s="53"/>
      <c r="H53" s="53"/>
      <c r="I53" s="53"/>
      <c r="J53" s="53"/>
      <c r="K53" s="53"/>
      <c r="L53" s="53"/>
      <c r="M53" s="53"/>
      <c r="N53" s="53"/>
      <c r="O53" s="53"/>
      <c r="P53" s="53"/>
      <c r="Q53" s="53"/>
      <c r="R53" s="53"/>
      <c r="S53" s="53"/>
      <c r="T53" s="53"/>
      <c r="U53" s="53"/>
      <c r="V53" s="53"/>
      <c r="W53" s="53"/>
      <c r="X53" s="53"/>
      <c r="Y53" s="53"/>
      <c r="Z53" s="53"/>
    </row>
    <row r="54" spans="1:26" ht="12.75" customHeight="1" x14ac:dyDescent="0.3">
      <c r="A54" s="53"/>
      <c r="B54" s="53"/>
      <c r="C54" s="53"/>
      <c r="D54" s="53"/>
      <c r="E54" s="53"/>
      <c r="F54" s="53"/>
      <c r="G54" s="53"/>
      <c r="H54" s="53"/>
      <c r="I54" s="53"/>
      <c r="J54" s="53"/>
      <c r="K54" s="53"/>
      <c r="L54" s="53"/>
      <c r="M54" s="53"/>
      <c r="N54" s="53"/>
      <c r="O54" s="53"/>
      <c r="P54" s="53"/>
      <c r="Q54" s="53"/>
      <c r="R54" s="53"/>
      <c r="S54" s="53"/>
      <c r="T54" s="53"/>
      <c r="U54" s="53"/>
      <c r="V54" s="53"/>
      <c r="W54" s="53"/>
      <c r="X54" s="53"/>
      <c r="Y54" s="53"/>
      <c r="Z54" s="53"/>
    </row>
    <row r="55" spans="1:26" ht="12.75" customHeight="1" x14ac:dyDescent="0.3">
      <c r="A55" s="53"/>
      <c r="B55" s="53"/>
      <c r="C55" s="53"/>
      <c r="D55" s="53"/>
      <c r="E55" s="53"/>
      <c r="F55" s="53"/>
      <c r="G55" s="53"/>
      <c r="H55" s="53"/>
      <c r="I55" s="53"/>
      <c r="J55" s="53"/>
      <c r="K55" s="53"/>
      <c r="L55" s="53"/>
      <c r="M55" s="53"/>
      <c r="N55" s="53"/>
      <c r="O55" s="53"/>
      <c r="P55" s="53"/>
      <c r="Q55" s="53"/>
      <c r="R55" s="53"/>
      <c r="S55" s="53"/>
      <c r="T55" s="53"/>
      <c r="U55" s="53"/>
      <c r="V55" s="53"/>
      <c r="W55" s="53"/>
      <c r="X55" s="53"/>
      <c r="Y55" s="53"/>
      <c r="Z55" s="53"/>
    </row>
    <row r="56" spans="1:26" ht="12.75" customHeight="1" x14ac:dyDescent="0.3">
      <c r="A56" s="53"/>
      <c r="B56" s="53"/>
      <c r="C56" s="53"/>
      <c r="D56" s="53"/>
      <c r="E56" s="53"/>
      <c r="F56" s="53"/>
      <c r="G56" s="53"/>
      <c r="H56" s="53"/>
      <c r="I56" s="53"/>
      <c r="J56" s="53"/>
      <c r="K56" s="53"/>
      <c r="L56" s="53"/>
      <c r="M56" s="53"/>
      <c r="N56" s="53"/>
      <c r="O56" s="53"/>
      <c r="P56" s="53"/>
      <c r="Q56" s="53"/>
      <c r="R56" s="53"/>
      <c r="S56" s="53"/>
      <c r="T56" s="53"/>
      <c r="U56" s="53"/>
      <c r="V56" s="53"/>
      <c r="W56" s="53"/>
      <c r="X56" s="53"/>
      <c r="Y56" s="53"/>
      <c r="Z56" s="53"/>
    </row>
    <row r="57" spans="1:26" ht="12.75" customHeight="1" x14ac:dyDescent="0.3">
      <c r="A57" s="53"/>
      <c r="B57" s="53"/>
      <c r="C57" s="53"/>
      <c r="D57" s="53"/>
      <c r="E57" s="53"/>
      <c r="F57" s="53"/>
      <c r="G57" s="53"/>
      <c r="H57" s="53"/>
      <c r="I57" s="53"/>
      <c r="J57" s="53"/>
      <c r="K57" s="53"/>
      <c r="L57" s="53"/>
      <c r="M57" s="53"/>
      <c r="N57" s="53"/>
      <c r="O57" s="53"/>
      <c r="P57" s="53"/>
      <c r="Q57" s="53"/>
      <c r="R57" s="53"/>
      <c r="S57" s="53"/>
      <c r="T57" s="53"/>
      <c r="U57" s="53"/>
      <c r="V57" s="53"/>
      <c r="W57" s="53"/>
      <c r="X57" s="53"/>
      <c r="Y57" s="53"/>
      <c r="Z57" s="53"/>
    </row>
    <row r="58" spans="1:26" ht="12.75" customHeight="1" x14ac:dyDescent="0.3">
      <c r="A58" s="53"/>
      <c r="B58" s="53"/>
      <c r="C58" s="53"/>
      <c r="D58" s="53"/>
      <c r="E58" s="53"/>
      <c r="F58" s="53"/>
      <c r="G58" s="53"/>
      <c r="H58" s="53"/>
      <c r="I58" s="53"/>
      <c r="J58" s="53"/>
      <c r="K58" s="53"/>
      <c r="L58" s="53"/>
      <c r="M58" s="53"/>
      <c r="N58" s="53"/>
      <c r="O58" s="53"/>
      <c r="P58" s="53"/>
      <c r="Q58" s="53"/>
      <c r="R58" s="53"/>
      <c r="S58" s="53"/>
      <c r="T58" s="53"/>
      <c r="U58" s="53"/>
      <c r="V58" s="53"/>
      <c r="W58" s="53"/>
      <c r="X58" s="53"/>
      <c r="Y58" s="53"/>
      <c r="Z58" s="53"/>
    </row>
    <row r="59" spans="1:26" ht="12.75" customHeight="1" x14ac:dyDescent="0.3">
      <c r="A59" s="53"/>
      <c r="B59" s="53"/>
      <c r="C59" s="53"/>
      <c r="D59" s="53"/>
      <c r="E59" s="53"/>
      <c r="F59" s="53"/>
      <c r="G59" s="53"/>
      <c r="H59" s="53"/>
      <c r="I59" s="53"/>
      <c r="J59" s="53"/>
      <c r="K59" s="53"/>
      <c r="L59" s="53"/>
      <c r="M59" s="53"/>
      <c r="N59" s="53"/>
      <c r="O59" s="53"/>
      <c r="P59" s="53"/>
      <c r="Q59" s="53"/>
      <c r="R59" s="53"/>
      <c r="S59" s="53"/>
      <c r="T59" s="53"/>
      <c r="U59" s="53"/>
      <c r="V59" s="53"/>
      <c r="W59" s="53"/>
      <c r="X59" s="53"/>
      <c r="Y59" s="53"/>
      <c r="Z59" s="53"/>
    </row>
    <row r="60" spans="1:26" ht="12.75" customHeight="1" x14ac:dyDescent="0.3">
      <c r="A60" s="53"/>
      <c r="B60" s="53"/>
      <c r="C60" s="53"/>
      <c r="D60" s="53"/>
      <c r="E60" s="53"/>
      <c r="F60" s="53"/>
      <c r="G60" s="53"/>
      <c r="H60" s="53"/>
      <c r="I60" s="53"/>
      <c r="J60" s="53"/>
      <c r="K60" s="53"/>
      <c r="L60" s="53"/>
      <c r="M60" s="53"/>
      <c r="N60" s="53"/>
      <c r="O60" s="53"/>
      <c r="P60" s="53"/>
      <c r="Q60" s="53"/>
      <c r="R60" s="53"/>
      <c r="S60" s="53"/>
      <c r="T60" s="53"/>
      <c r="U60" s="53"/>
      <c r="V60" s="53"/>
      <c r="W60" s="53"/>
      <c r="X60" s="53"/>
      <c r="Y60" s="53"/>
      <c r="Z60" s="53"/>
    </row>
    <row r="61" spans="1:26" ht="12.75" customHeight="1" x14ac:dyDescent="0.3">
      <c r="A61" s="53"/>
      <c r="B61" s="53"/>
      <c r="C61" s="53"/>
      <c r="D61" s="53"/>
      <c r="E61" s="53"/>
      <c r="F61" s="53"/>
      <c r="G61" s="53"/>
      <c r="H61" s="53"/>
      <c r="I61" s="53"/>
      <c r="J61" s="53"/>
      <c r="K61" s="53"/>
      <c r="L61" s="53"/>
      <c r="M61" s="53"/>
      <c r="N61" s="53"/>
      <c r="O61" s="53"/>
      <c r="P61" s="53"/>
      <c r="Q61" s="53"/>
      <c r="R61" s="53"/>
      <c r="S61" s="53"/>
      <c r="T61" s="53"/>
      <c r="U61" s="53"/>
      <c r="V61" s="53"/>
      <c r="W61" s="53"/>
      <c r="X61" s="53"/>
      <c r="Y61" s="53"/>
      <c r="Z61" s="53"/>
    </row>
    <row r="62" spans="1:26" ht="12.75" customHeight="1" x14ac:dyDescent="0.3">
      <c r="A62" s="53"/>
      <c r="B62" s="53"/>
      <c r="C62" s="53"/>
      <c r="D62" s="53"/>
      <c r="E62" s="53"/>
      <c r="F62" s="53"/>
      <c r="G62" s="53"/>
      <c r="H62" s="53"/>
      <c r="I62" s="53"/>
      <c r="J62" s="53"/>
      <c r="K62" s="53"/>
      <c r="L62" s="53"/>
      <c r="M62" s="53"/>
      <c r="N62" s="53"/>
      <c r="O62" s="53"/>
      <c r="P62" s="53"/>
      <c r="Q62" s="53"/>
      <c r="R62" s="53"/>
      <c r="S62" s="53"/>
      <c r="T62" s="53"/>
      <c r="U62" s="53"/>
      <c r="V62" s="53"/>
      <c r="W62" s="53"/>
      <c r="X62" s="53"/>
      <c r="Y62" s="53"/>
      <c r="Z62" s="53"/>
    </row>
    <row r="63" spans="1:26" ht="12.75" customHeight="1" x14ac:dyDescent="0.3">
      <c r="A63" s="53"/>
      <c r="B63" s="53"/>
      <c r="C63" s="53"/>
      <c r="D63" s="53"/>
      <c r="E63" s="53"/>
      <c r="F63" s="53"/>
      <c r="G63" s="53"/>
      <c r="H63" s="53"/>
      <c r="I63" s="53"/>
      <c r="J63" s="53"/>
      <c r="K63" s="53"/>
      <c r="L63" s="53"/>
      <c r="M63" s="53"/>
      <c r="N63" s="53"/>
      <c r="O63" s="53"/>
      <c r="P63" s="53"/>
      <c r="Q63" s="53"/>
      <c r="R63" s="53"/>
      <c r="S63" s="53"/>
      <c r="T63" s="53"/>
      <c r="U63" s="53"/>
      <c r="V63" s="53"/>
      <c r="W63" s="53"/>
      <c r="X63" s="53"/>
      <c r="Y63" s="53"/>
      <c r="Z63" s="53"/>
    </row>
    <row r="64" spans="1:26" ht="12.75" customHeight="1" x14ac:dyDescent="0.3">
      <c r="A64" s="53"/>
      <c r="B64" s="53"/>
      <c r="C64" s="53"/>
      <c r="D64" s="53"/>
      <c r="E64" s="53"/>
      <c r="F64" s="53"/>
      <c r="G64" s="53"/>
      <c r="H64" s="53"/>
      <c r="I64" s="53"/>
      <c r="J64" s="53"/>
      <c r="K64" s="53"/>
      <c r="L64" s="53"/>
      <c r="M64" s="53"/>
      <c r="N64" s="53"/>
      <c r="O64" s="53"/>
      <c r="P64" s="53"/>
      <c r="Q64" s="53"/>
      <c r="R64" s="53"/>
      <c r="S64" s="53"/>
      <c r="T64" s="53"/>
      <c r="U64" s="53"/>
      <c r="V64" s="53"/>
      <c r="W64" s="53"/>
      <c r="X64" s="53"/>
      <c r="Y64" s="53"/>
      <c r="Z64" s="53"/>
    </row>
    <row r="65" spans="1:26" ht="12.75" customHeight="1" x14ac:dyDescent="0.3">
      <c r="A65" s="53"/>
      <c r="B65" s="53"/>
      <c r="C65" s="53"/>
      <c r="D65" s="53"/>
      <c r="E65" s="53"/>
      <c r="F65" s="53"/>
      <c r="G65" s="53"/>
      <c r="H65" s="53"/>
      <c r="I65" s="53"/>
      <c r="J65" s="53"/>
      <c r="K65" s="53"/>
      <c r="L65" s="53"/>
      <c r="M65" s="53"/>
      <c r="N65" s="53"/>
      <c r="O65" s="53"/>
      <c r="P65" s="53"/>
      <c r="Q65" s="53"/>
      <c r="R65" s="53"/>
      <c r="S65" s="53"/>
      <c r="T65" s="53"/>
      <c r="U65" s="53"/>
      <c r="V65" s="53"/>
      <c r="W65" s="53"/>
      <c r="X65" s="53"/>
      <c r="Y65" s="53"/>
      <c r="Z65" s="53"/>
    </row>
    <row r="66" spans="1:26" ht="12.75" customHeight="1" x14ac:dyDescent="0.3">
      <c r="A66" s="53"/>
      <c r="B66" s="53"/>
      <c r="C66" s="53"/>
      <c r="D66" s="53"/>
      <c r="E66" s="53"/>
      <c r="F66" s="53"/>
      <c r="G66" s="53"/>
      <c r="H66" s="53"/>
      <c r="I66" s="53"/>
      <c r="J66" s="53"/>
      <c r="K66" s="53"/>
      <c r="L66" s="53"/>
      <c r="M66" s="53"/>
      <c r="N66" s="53"/>
      <c r="O66" s="53"/>
      <c r="P66" s="53"/>
      <c r="Q66" s="53"/>
      <c r="R66" s="53"/>
      <c r="S66" s="53"/>
      <c r="T66" s="53"/>
      <c r="U66" s="53"/>
      <c r="V66" s="53"/>
      <c r="W66" s="53"/>
      <c r="X66" s="53"/>
      <c r="Y66" s="53"/>
      <c r="Z66" s="53"/>
    </row>
    <row r="67" spans="1:26" ht="12.75" customHeight="1" x14ac:dyDescent="0.3">
      <c r="A67" s="53"/>
      <c r="B67" s="53"/>
      <c r="C67" s="53"/>
      <c r="D67" s="53"/>
      <c r="E67" s="53"/>
      <c r="F67" s="53"/>
      <c r="G67" s="53"/>
      <c r="H67" s="53"/>
      <c r="I67" s="53"/>
      <c r="J67" s="53"/>
      <c r="K67" s="53"/>
      <c r="L67" s="53"/>
      <c r="M67" s="53"/>
      <c r="N67" s="53"/>
      <c r="O67" s="53"/>
      <c r="P67" s="53"/>
      <c r="Q67" s="53"/>
      <c r="R67" s="53"/>
      <c r="S67" s="53"/>
      <c r="T67" s="53"/>
      <c r="U67" s="53"/>
      <c r="V67" s="53"/>
      <c r="W67" s="53"/>
      <c r="X67" s="53"/>
      <c r="Y67" s="53"/>
      <c r="Z67" s="53"/>
    </row>
    <row r="68" spans="1:26" ht="12.75" customHeight="1" x14ac:dyDescent="0.3">
      <c r="A68" s="53"/>
      <c r="B68" s="53"/>
      <c r="C68" s="53"/>
      <c r="D68" s="53"/>
      <c r="E68" s="53"/>
      <c r="F68" s="53"/>
      <c r="G68" s="53"/>
      <c r="H68" s="53"/>
      <c r="I68" s="53"/>
      <c r="J68" s="53"/>
      <c r="K68" s="53"/>
      <c r="L68" s="53"/>
      <c r="M68" s="53"/>
      <c r="N68" s="53"/>
      <c r="O68" s="53"/>
      <c r="P68" s="53"/>
      <c r="Q68" s="53"/>
      <c r="R68" s="53"/>
      <c r="S68" s="53"/>
      <c r="T68" s="53"/>
      <c r="U68" s="53"/>
      <c r="V68" s="53"/>
      <c r="W68" s="53"/>
      <c r="X68" s="53"/>
      <c r="Y68" s="53"/>
      <c r="Z68" s="53"/>
    </row>
    <row r="69" spans="1:26" ht="12.75" customHeight="1" x14ac:dyDescent="0.3">
      <c r="A69" s="53"/>
      <c r="B69" s="53"/>
      <c r="C69" s="53"/>
      <c r="D69" s="53"/>
      <c r="E69" s="53"/>
      <c r="F69" s="53"/>
      <c r="G69" s="53"/>
      <c r="H69" s="53"/>
      <c r="I69" s="53"/>
      <c r="J69" s="53"/>
      <c r="K69" s="53"/>
      <c r="L69" s="53"/>
      <c r="M69" s="53"/>
      <c r="N69" s="53"/>
      <c r="O69" s="53"/>
      <c r="P69" s="53"/>
      <c r="Q69" s="53"/>
      <c r="R69" s="53"/>
      <c r="S69" s="53"/>
      <c r="T69" s="53"/>
      <c r="U69" s="53"/>
      <c r="V69" s="53"/>
      <c r="W69" s="53"/>
      <c r="X69" s="53"/>
      <c r="Y69" s="53"/>
      <c r="Z69" s="53"/>
    </row>
    <row r="70" spans="1:26" ht="12.75" customHeight="1" x14ac:dyDescent="0.3">
      <c r="A70" s="53"/>
      <c r="B70" s="53"/>
      <c r="C70" s="53"/>
      <c r="D70" s="53"/>
      <c r="E70" s="53"/>
      <c r="F70" s="53"/>
      <c r="G70" s="53"/>
      <c r="H70" s="53"/>
      <c r="I70" s="53"/>
      <c r="J70" s="53"/>
      <c r="K70" s="53"/>
      <c r="L70" s="53"/>
      <c r="M70" s="53"/>
      <c r="N70" s="53"/>
      <c r="O70" s="53"/>
      <c r="P70" s="53"/>
      <c r="Q70" s="53"/>
      <c r="R70" s="53"/>
      <c r="S70" s="53"/>
      <c r="T70" s="53"/>
      <c r="U70" s="53"/>
      <c r="V70" s="53"/>
      <c r="W70" s="53"/>
      <c r="X70" s="53"/>
      <c r="Y70" s="53"/>
      <c r="Z70" s="53"/>
    </row>
    <row r="71" spans="1:26" ht="12.75" customHeight="1" x14ac:dyDescent="0.3">
      <c r="A71" s="53"/>
      <c r="B71" s="53"/>
      <c r="C71" s="53"/>
      <c r="D71" s="53"/>
      <c r="E71" s="53"/>
      <c r="F71" s="53"/>
      <c r="G71" s="53"/>
      <c r="H71" s="53"/>
      <c r="I71" s="53"/>
      <c r="J71" s="53"/>
      <c r="K71" s="53"/>
      <c r="L71" s="53"/>
      <c r="M71" s="53"/>
      <c r="N71" s="53"/>
      <c r="O71" s="53"/>
      <c r="P71" s="53"/>
      <c r="Q71" s="53"/>
      <c r="R71" s="53"/>
      <c r="S71" s="53"/>
      <c r="T71" s="53"/>
      <c r="U71" s="53"/>
      <c r="V71" s="53"/>
      <c r="W71" s="53"/>
      <c r="X71" s="53"/>
      <c r="Y71" s="53"/>
      <c r="Z71" s="53"/>
    </row>
    <row r="72" spans="1:26" ht="12.75" customHeight="1" x14ac:dyDescent="0.3">
      <c r="A72" s="53"/>
      <c r="B72" s="53"/>
      <c r="C72" s="53"/>
      <c r="D72" s="53"/>
      <c r="E72" s="53"/>
      <c r="F72" s="53"/>
      <c r="G72" s="53"/>
      <c r="H72" s="53"/>
      <c r="I72" s="53"/>
      <c r="J72" s="53"/>
      <c r="K72" s="53"/>
      <c r="L72" s="53"/>
      <c r="M72" s="53"/>
      <c r="N72" s="53"/>
      <c r="O72" s="53"/>
      <c r="P72" s="53"/>
      <c r="Q72" s="53"/>
      <c r="R72" s="53"/>
      <c r="S72" s="53"/>
      <c r="T72" s="53"/>
      <c r="U72" s="53"/>
      <c r="V72" s="53"/>
      <c r="W72" s="53"/>
      <c r="X72" s="53"/>
      <c r="Y72" s="53"/>
      <c r="Z72" s="53"/>
    </row>
    <row r="73" spans="1:26" ht="12.75" customHeight="1" x14ac:dyDescent="0.3">
      <c r="A73" s="53"/>
      <c r="B73" s="53"/>
      <c r="C73" s="53"/>
      <c r="D73" s="53"/>
      <c r="E73" s="53"/>
      <c r="F73" s="53"/>
      <c r="G73" s="53"/>
      <c r="H73" s="53"/>
      <c r="I73" s="53"/>
      <c r="J73" s="53"/>
      <c r="K73" s="53"/>
      <c r="L73" s="53"/>
      <c r="M73" s="53"/>
      <c r="N73" s="53"/>
      <c r="O73" s="53"/>
      <c r="P73" s="53"/>
      <c r="Q73" s="53"/>
      <c r="R73" s="53"/>
      <c r="S73" s="53"/>
      <c r="T73" s="53"/>
      <c r="U73" s="53"/>
      <c r="V73" s="53"/>
      <c r="W73" s="53"/>
      <c r="X73" s="53"/>
      <c r="Y73" s="53"/>
      <c r="Z73" s="53"/>
    </row>
    <row r="74" spans="1:26" ht="12.75" customHeight="1" x14ac:dyDescent="0.3">
      <c r="A74" s="53"/>
      <c r="B74" s="53"/>
      <c r="C74" s="53"/>
      <c r="D74" s="53"/>
      <c r="E74" s="53"/>
      <c r="F74" s="53"/>
      <c r="G74" s="53"/>
      <c r="H74" s="53"/>
      <c r="I74" s="53"/>
      <c r="J74" s="53"/>
      <c r="K74" s="53"/>
      <c r="L74" s="53"/>
      <c r="M74" s="53"/>
      <c r="N74" s="53"/>
      <c r="O74" s="53"/>
      <c r="P74" s="53"/>
      <c r="Q74" s="53"/>
      <c r="R74" s="53"/>
      <c r="S74" s="53"/>
      <c r="T74" s="53"/>
      <c r="U74" s="53"/>
      <c r="V74" s="53"/>
      <c r="W74" s="53"/>
      <c r="X74" s="53"/>
      <c r="Y74" s="53"/>
      <c r="Z74" s="53"/>
    </row>
    <row r="75" spans="1:26" ht="12.75" customHeight="1" x14ac:dyDescent="0.3">
      <c r="A75" s="53"/>
      <c r="B75" s="53"/>
      <c r="C75" s="53"/>
      <c r="D75" s="53"/>
      <c r="E75" s="53"/>
      <c r="F75" s="53"/>
      <c r="G75" s="53"/>
      <c r="H75" s="53"/>
      <c r="I75" s="53"/>
      <c r="J75" s="53"/>
      <c r="K75" s="53"/>
      <c r="L75" s="53"/>
      <c r="M75" s="53"/>
      <c r="N75" s="53"/>
      <c r="O75" s="53"/>
      <c r="P75" s="53"/>
      <c r="Q75" s="53"/>
      <c r="R75" s="53"/>
      <c r="S75" s="53"/>
      <c r="T75" s="53"/>
      <c r="U75" s="53"/>
      <c r="V75" s="53"/>
      <c r="W75" s="53"/>
      <c r="X75" s="53"/>
      <c r="Y75" s="53"/>
      <c r="Z75" s="53"/>
    </row>
    <row r="76" spans="1:26" ht="12.75" customHeight="1" x14ac:dyDescent="0.3">
      <c r="A76" s="53"/>
      <c r="B76" s="53"/>
      <c r="C76" s="53"/>
      <c r="D76" s="53"/>
      <c r="E76" s="53"/>
      <c r="F76" s="53"/>
      <c r="G76" s="53"/>
      <c r="H76" s="53"/>
      <c r="I76" s="53"/>
      <c r="J76" s="53"/>
      <c r="K76" s="53"/>
      <c r="L76" s="53"/>
      <c r="M76" s="53"/>
      <c r="N76" s="53"/>
      <c r="O76" s="53"/>
      <c r="P76" s="53"/>
      <c r="Q76" s="53"/>
      <c r="R76" s="53"/>
      <c r="S76" s="53"/>
      <c r="T76" s="53"/>
      <c r="U76" s="53"/>
      <c r="V76" s="53"/>
      <c r="W76" s="53"/>
      <c r="X76" s="53"/>
      <c r="Y76" s="53"/>
      <c r="Z76" s="53"/>
    </row>
    <row r="77" spans="1:26" ht="12.75" customHeight="1" x14ac:dyDescent="0.3">
      <c r="A77" s="53"/>
      <c r="B77" s="53"/>
      <c r="C77" s="53"/>
      <c r="D77" s="53"/>
      <c r="E77" s="53"/>
      <c r="F77" s="53"/>
      <c r="G77" s="53"/>
      <c r="H77" s="53"/>
      <c r="I77" s="53"/>
      <c r="J77" s="53"/>
      <c r="K77" s="53"/>
      <c r="L77" s="53"/>
      <c r="M77" s="53"/>
      <c r="N77" s="53"/>
      <c r="O77" s="53"/>
      <c r="P77" s="53"/>
      <c r="Q77" s="53"/>
      <c r="R77" s="53"/>
      <c r="S77" s="53"/>
      <c r="T77" s="53"/>
      <c r="U77" s="53"/>
      <c r="V77" s="53"/>
      <c r="W77" s="53"/>
      <c r="X77" s="53"/>
      <c r="Y77" s="53"/>
      <c r="Z77" s="53"/>
    </row>
    <row r="78" spans="1:26" ht="12.75" customHeight="1" x14ac:dyDescent="0.3">
      <c r="A78" s="53"/>
      <c r="B78" s="53"/>
      <c r="C78" s="53"/>
      <c r="D78" s="53"/>
      <c r="E78" s="53"/>
      <c r="F78" s="53"/>
      <c r="G78" s="53"/>
      <c r="H78" s="53"/>
      <c r="I78" s="53"/>
      <c r="J78" s="53"/>
      <c r="K78" s="53"/>
      <c r="L78" s="53"/>
      <c r="M78" s="53"/>
      <c r="N78" s="53"/>
      <c r="O78" s="53"/>
      <c r="P78" s="53"/>
      <c r="Q78" s="53"/>
      <c r="R78" s="53"/>
      <c r="S78" s="53"/>
      <c r="T78" s="53"/>
      <c r="U78" s="53"/>
      <c r="V78" s="53"/>
      <c r="W78" s="53"/>
      <c r="X78" s="53"/>
      <c r="Y78" s="53"/>
      <c r="Z78" s="53"/>
    </row>
    <row r="79" spans="1:26" ht="12.75" customHeight="1" x14ac:dyDescent="0.3">
      <c r="A79" s="53"/>
      <c r="B79" s="53"/>
      <c r="C79" s="53"/>
      <c r="D79" s="53"/>
      <c r="E79" s="53"/>
      <c r="F79" s="53"/>
      <c r="G79" s="53"/>
      <c r="H79" s="53"/>
      <c r="I79" s="53"/>
      <c r="J79" s="53"/>
      <c r="K79" s="53"/>
      <c r="L79" s="53"/>
      <c r="M79" s="53"/>
      <c r="N79" s="53"/>
      <c r="O79" s="53"/>
      <c r="P79" s="53"/>
      <c r="Q79" s="53"/>
      <c r="R79" s="53"/>
      <c r="S79" s="53"/>
      <c r="T79" s="53"/>
      <c r="U79" s="53"/>
      <c r="V79" s="53"/>
      <c r="W79" s="53"/>
      <c r="X79" s="53"/>
      <c r="Y79" s="53"/>
      <c r="Z79" s="53"/>
    </row>
    <row r="80" spans="1:26" ht="12.75" customHeight="1" x14ac:dyDescent="0.3">
      <c r="A80" s="53"/>
      <c r="B80" s="53"/>
      <c r="C80" s="53"/>
      <c r="D80" s="53"/>
      <c r="E80" s="53"/>
      <c r="F80" s="53"/>
      <c r="G80" s="53"/>
      <c r="H80" s="53"/>
      <c r="I80" s="53"/>
      <c r="J80" s="53"/>
      <c r="K80" s="53"/>
      <c r="L80" s="53"/>
      <c r="M80" s="53"/>
      <c r="N80" s="53"/>
      <c r="O80" s="53"/>
      <c r="P80" s="53"/>
      <c r="Q80" s="53"/>
      <c r="R80" s="53"/>
      <c r="S80" s="53"/>
      <c r="T80" s="53"/>
      <c r="U80" s="53"/>
      <c r="V80" s="53"/>
      <c r="W80" s="53"/>
      <c r="X80" s="53"/>
      <c r="Y80" s="53"/>
      <c r="Z80" s="53"/>
    </row>
    <row r="81" spans="1:26" ht="12.75" customHeight="1" x14ac:dyDescent="0.3">
      <c r="A81" s="53"/>
      <c r="B81" s="53"/>
      <c r="C81" s="53"/>
      <c r="D81" s="53"/>
      <c r="E81" s="53"/>
      <c r="F81" s="53"/>
      <c r="G81" s="53"/>
      <c r="H81" s="53"/>
      <c r="I81" s="53"/>
      <c r="J81" s="53"/>
      <c r="K81" s="53"/>
      <c r="L81" s="53"/>
      <c r="M81" s="53"/>
      <c r="N81" s="53"/>
      <c r="O81" s="53"/>
      <c r="P81" s="53"/>
      <c r="Q81" s="53"/>
      <c r="R81" s="53"/>
      <c r="S81" s="53"/>
      <c r="T81" s="53"/>
      <c r="U81" s="53"/>
      <c r="V81" s="53"/>
      <c r="W81" s="53"/>
      <c r="X81" s="53"/>
      <c r="Y81" s="53"/>
      <c r="Z81" s="53"/>
    </row>
    <row r="82" spans="1:26" ht="12.75" customHeight="1" x14ac:dyDescent="0.3">
      <c r="A82" s="53"/>
      <c r="B82" s="53"/>
      <c r="C82" s="53"/>
      <c r="D82" s="53"/>
      <c r="E82" s="53"/>
      <c r="F82" s="53"/>
      <c r="G82" s="53"/>
      <c r="H82" s="53"/>
      <c r="I82" s="53"/>
      <c r="J82" s="53"/>
      <c r="K82" s="53"/>
      <c r="L82" s="53"/>
      <c r="M82" s="53"/>
      <c r="N82" s="53"/>
      <c r="O82" s="53"/>
      <c r="P82" s="53"/>
      <c r="Q82" s="53"/>
      <c r="R82" s="53"/>
      <c r="S82" s="53"/>
      <c r="T82" s="53"/>
      <c r="U82" s="53"/>
      <c r="V82" s="53"/>
      <c r="W82" s="53"/>
      <c r="X82" s="53"/>
      <c r="Y82" s="53"/>
      <c r="Z82" s="53"/>
    </row>
    <row r="83" spans="1:26" ht="12.75" customHeight="1" x14ac:dyDescent="0.3">
      <c r="A83" s="53"/>
      <c r="B83" s="53"/>
      <c r="C83" s="53"/>
      <c r="D83" s="53"/>
      <c r="E83" s="53"/>
      <c r="F83" s="53"/>
      <c r="G83" s="53"/>
      <c r="H83" s="53"/>
      <c r="I83" s="53"/>
      <c r="J83" s="53"/>
      <c r="K83" s="53"/>
      <c r="L83" s="53"/>
      <c r="M83" s="53"/>
      <c r="N83" s="53"/>
      <c r="O83" s="53"/>
      <c r="P83" s="53"/>
      <c r="Q83" s="53"/>
      <c r="R83" s="53"/>
      <c r="S83" s="53"/>
      <c r="T83" s="53"/>
      <c r="U83" s="53"/>
      <c r="V83" s="53"/>
      <c r="W83" s="53"/>
      <c r="X83" s="53"/>
      <c r="Y83" s="53"/>
      <c r="Z83" s="53"/>
    </row>
    <row r="84" spans="1:26" ht="12.75" customHeight="1" x14ac:dyDescent="0.3">
      <c r="A84" s="53"/>
      <c r="B84" s="53"/>
      <c r="C84" s="53"/>
      <c r="D84" s="53"/>
      <c r="E84" s="53"/>
      <c r="F84" s="53"/>
      <c r="G84" s="53"/>
      <c r="H84" s="53"/>
      <c r="I84" s="53"/>
      <c r="J84" s="53"/>
      <c r="K84" s="53"/>
      <c r="L84" s="53"/>
      <c r="M84" s="53"/>
      <c r="N84" s="53"/>
      <c r="O84" s="53"/>
      <c r="P84" s="53"/>
      <c r="Q84" s="53"/>
      <c r="R84" s="53"/>
      <c r="S84" s="53"/>
      <c r="T84" s="53"/>
      <c r="U84" s="53"/>
      <c r="V84" s="53"/>
      <c r="W84" s="53"/>
      <c r="X84" s="53"/>
      <c r="Y84" s="53"/>
      <c r="Z84" s="53"/>
    </row>
    <row r="85" spans="1:26" ht="12.75" customHeight="1" x14ac:dyDescent="0.3">
      <c r="A85" s="53"/>
      <c r="B85" s="53"/>
      <c r="C85" s="53"/>
      <c r="D85" s="53"/>
      <c r="E85" s="53"/>
      <c r="F85" s="53"/>
      <c r="G85" s="53"/>
      <c r="H85" s="53"/>
      <c r="I85" s="53"/>
      <c r="J85" s="53"/>
      <c r="K85" s="53"/>
      <c r="L85" s="53"/>
      <c r="M85" s="53"/>
      <c r="N85" s="53"/>
      <c r="O85" s="53"/>
      <c r="P85" s="53"/>
      <c r="Q85" s="53"/>
      <c r="R85" s="53"/>
      <c r="S85" s="53"/>
      <c r="T85" s="53"/>
      <c r="U85" s="53"/>
      <c r="V85" s="53"/>
      <c r="W85" s="53"/>
      <c r="X85" s="53"/>
      <c r="Y85" s="53"/>
      <c r="Z85" s="53"/>
    </row>
    <row r="86" spans="1:26" ht="12.75" customHeight="1" x14ac:dyDescent="0.3">
      <c r="A86" s="53"/>
      <c r="B86" s="53"/>
      <c r="C86" s="53"/>
      <c r="D86" s="53"/>
      <c r="E86" s="53"/>
      <c r="F86" s="53"/>
      <c r="G86" s="53"/>
      <c r="H86" s="53"/>
      <c r="I86" s="53"/>
      <c r="J86" s="53"/>
      <c r="K86" s="53"/>
      <c r="L86" s="53"/>
      <c r="M86" s="53"/>
      <c r="N86" s="53"/>
      <c r="O86" s="53"/>
      <c r="P86" s="53"/>
      <c r="Q86" s="53"/>
      <c r="R86" s="53"/>
      <c r="S86" s="53"/>
      <c r="T86" s="53"/>
      <c r="U86" s="53"/>
      <c r="V86" s="53"/>
      <c r="W86" s="53"/>
      <c r="X86" s="53"/>
      <c r="Y86" s="53"/>
      <c r="Z86" s="53"/>
    </row>
    <row r="87" spans="1:26" ht="12.75" customHeight="1" x14ac:dyDescent="0.3">
      <c r="A87" s="53"/>
      <c r="B87" s="53"/>
      <c r="C87" s="53"/>
      <c r="D87" s="53"/>
      <c r="E87" s="53"/>
      <c r="F87" s="53"/>
      <c r="G87" s="53"/>
      <c r="H87" s="53"/>
      <c r="I87" s="53"/>
      <c r="J87" s="53"/>
      <c r="K87" s="53"/>
      <c r="L87" s="53"/>
      <c r="M87" s="53"/>
      <c r="N87" s="53"/>
      <c r="O87" s="53"/>
      <c r="P87" s="53"/>
      <c r="Q87" s="53"/>
      <c r="R87" s="53"/>
      <c r="S87" s="53"/>
      <c r="T87" s="53"/>
      <c r="U87" s="53"/>
      <c r="V87" s="53"/>
      <c r="W87" s="53"/>
      <c r="X87" s="53"/>
      <c r="Y87" s="53"/>
      <c r="Z87" s="53"/>
    </row>
    <row r="88" spans="1:26" ht="12.75" customHeight="1" x14ac:dyDescent="0.3">
      <c r="A88" s="53"/>
      <c r="B88" s="53"/>
      <c r="C88" s="53"/>
      <c r="D88" s="53"/>
      <c r="E88" s="53"/>
      <c r="F88" s="53"/>
      <c r="G88" s="53"/>
      <c r="H88" s="53"/>
      <c r="I88" s="53"/>
      <c r="J88" s="53"/>
      <c r="K88" s="53"/>
      <c r="L88" s="53"/>
      <c r="M88" s="53"/>
      <c r="N88" s="53"/>
      <c r="O88" s="53"/>
      <c r="P88" s="53"/>
      <c r="Q88" s="53"/>
      <c r="R88" s="53"/>
      <c r="S88" s="53"/>
      <c r="T88" s="53"/>
      <c r="U88" s="53"/>
      <c r="V88" s="53"/>
      <c r="W88" s="53"/>
      <c r="X88" s="53"/>
      <c r="Y88" s="53"/>
      <c r="Z88" s="53"/>
    </row>
    <row r="89" spans="1:26" ht="12.75" customHeight="1" x14ac:dyDescent="0.3">
      <c r="A89" s="53"/>
      <c r="B89" s="53"/>
      <c r="C89" s="53"/>
      <c r="D89" s="53"/>
      <c r="E89" s="53"/>
      <c r="F89" s="53"/>
      <c r="G89" s="53"/>
      <c r="H89" s="53"/>
      <c r="I89" s="53"/>
      <c r="J89" s="53"/>
      <c r="K89" s="53"/>
      <c r="L89" s="53"/>
      <c r="M89" s="53"/>
      <c r="N89" s="53"/>
      <c r="O89" s="53"/>
      <c r="P89" s="53"/>
      <c r="Q89" s="53"/>
      <c r="R89" s="53"/>
      <c r="S89" s="53"/>
      <c r="T89" s="53"/>
      <c r="U89" s="53"/>
      <c r="V89" s="53"/>
      <c r="W89" s="53"/>
      <c r="X89" s="53"/>
      <c r="Y89" s="53"/>
      <c r="Z89" s="53"/>
    </row>
    <row r="90" spans="1:26" ht="12.75" customHeight="1" x14ac:dyDescent="0.3">
      <c r="A90" s="53"/>
      <c r="B90" s="53"/>
      <c r="C90" s="53"/>
      <c r="D90" s="53"/>
      <c r="E90" s="53"/>
      <c r="F90" s="53"/>
      <c r="G90" s="53"/>
      <c r="H90" s="53"/>
      <c r="I90" s="53"/>
      <c r="J90" s="53"/>
      <c r="K90" s="53"/>
      <c r="L90" s="53"/>
      <c r="M90" s="53"/>
      <c r="N90" s="53"/>
      <c r="O90" s="53"/>
      <c r="P90" s="53"/>
      <c r="Q90" s="53"/>
      <c r="R90" s="53"/>
      <c r="S90" s="53"/>
      <c r="T90" s="53"/>
      <c r="U90" s="53"/>
      <c r="V90" s="53"/>
      <c r="W90" s="53"/>
      <c r="X90" s="53"/>
      <c r="Y90" s="53"/>
      <c r="Z90" s="53"/>
    </row>
    <row r="91" spans="1:26" ht="12.75" customHeight="1" x14ac:dyDescent="0.3">
      <c r="A91" s="53"/>
      <c r="B91" s="53"/>
      <c r="C91" s="53"/>
      <c r="D91" s="53"/>
      <c r="E91" s="53"/>
      <c r="F91" s="53"/>
      <c r="G91" s="53"/>
      <c r="H91" s="53"/>
      <c r="I91" s="53"/>
      <c r="J91" s="53"/>
      <c r="K91" s="53"/>
      <c r="L91" s="53"/>
      <c r="M91" s="53"/>
      <c r="N91" s="53"/>
      <c r="O91" s="53"/>
      <c r="P91" s="53"/>
      <c r="Q91" s="53"/>
      <c r="R91" s="53"/>
      <c r="S91" s="53"/>
      <c r="T91" s="53"/>
      <c r="U91" s="53"/>
      <c r="V91" s="53"/>
      <c r="W91" s="53"/>
      <c r="X91" s="53"/>
      <c r="Y91" s="53"/>
      <c r="Z91" s="53"/>
    </row>
    <row r="92" spans="1:26" ht="12.75" customHeight="1" x14ac:dyDescent="0.3">
      <c r="A92" s="53"/>
      <c r="B92" s="53"/>
      <c r="C92" s="53"/>
      <c r="D92" s="53"/>
      <c r="E92" s="53"/>
      <c r="F92" s="53"/>
      <c r="G92" s="53"/>
      <c r="H92" s="53"/>
      <c r="I92" s="53"/>
      <c r="J92" s="53"/>
      <c r="K92" s="53"/>
      <c r="L92" s="53"/>
      <c r="M92" s="53"/>
      <c r="N92" s="53"/>
      <c r="O92" s="53"/>
      <c r="P92" s="53"/>
      <c r="Q92" s="53"/>
      <c r="R92" s="53"/>
      <c r="S92" s="53"/>
      <c r="T92" s="53"/>
      <c r="U92" s="53"/>
      <c r="V92" s="53"/>
      <c r="W92" s="53"/>
      <c r="X92" s="53"/>
      <c r="Y92" s="53"/>
      <c r="Z92" s="53"/>
    </row>
    <row r="93" spans="1:26" ht="12.75" customHeight="1" x14ac:dyDescent="0.3">
      <c r="A93" s="53"/>
      <c r="B93" s="53"/>
      <c r="C93" s="53"/>
      <c r="D93" s="53"/>
      <c r="E93" s="53"/>
      <c r="F93" s="53"/>
      <c r="G93" s="53"/>
      <c r="H93" s="53"/>
      <c r="I93" s="53"/>
      <c r="J93" s="53"/>
      <c r="K93" s="53"/>
      <c r="L93" s="53"/>
      <c r="M93" s="53"/>
      <c r="N93" s="53"/>
      <c r="O93" s="53"/>
      <c r="P93" s="53"/>
      <c r="Q93" s="53"/>
      <c r="R93" s="53"/>
      <c r="S93" s="53"/>
      <c r="T93" s="53"/>
      <c r="U93" s="53"/>
      <c r="V93" s="53"/>
      <c r="W93" s="53"/>
      <c r="X93" s="53"/>
      <c r="Y93" s="53"/>
      <c r="Z93" s="53"/>
    </row>
    <row r="94" spans="1:26" ht="12.75" customHeight="1" x14ac:dyDescent="0.3">
      <c r="A94" s="53"/>
      <c r="B94" s="53"/>
      <c r="C94" s="53"/>
      <c r="D94" s="53"/>
      <c r="E94" s="53"/>
      <c r="F94" s="53"/>
      <c r="G94" s="53"/>
      <c r="H94" s="53"/>
      <c r="I94" s="53"/>
      <c r="J94" s="53"/>
      <c r="K94" s="53"/>
      <c r="L94" s="53"/>
      <c r="M94" s="53"/>
      <c r="N94" s="53"/>
      <c r="O94" s="53"/>
      <c r="P94" s="53"/>
      <c r="Q94" s="53"/>
      <c r="R94" s="53"/>
      <c r="S94" s="53"/>
      <c r="T94" s="53"/>
      <c r="U94" s="53"/>
      <c r="V94" s="53"/>
      <c r="W94" s="53"/>
      <c r="X94" s="53"/>
      <c r="Y94" s="53"/>
      <c r="Z94" s="53"/>
    </row>
    <row r="95" spans="1:26" ht="12.75" customHeight="1" x14ac:dyDescent="0.3">
      <c r="A95" s="53"/>
      <c r="B95" s="53"/>
      <c r="C95" s="53"/>
      <c r="D95" s="53"/>
      <c r="E95" s="53"/>
      <c r="F95" s="53"/>
      <c r="G95" s="53"/>
      <c r="H95" s="53"/>
      <c r="I95" s="53"/>
      <c r="J95" s="53"/>
      <c r="K95" s="53"/>
      <c r="L95" s="53"/>
      <c r="M95" s="53"/>
      <c r="N95" s="53"/>
      <c r="O95" s="53"/>
      <c r="P95" s="53"/>
      <c r="Q95" s="53"/>
      <c r="R95" s="53"/>
      <c r="S95" s="53"/>
      <c r="T95" s="53"/>
      <c r="U95" s="53"/>
      <c r="V95" s="53"/>
      <c r="W95" s="53"/>
      <c r="X95" s="53"/>
      <c r="Y95" s="53"/>
      <c r="Z95" s="53"/>
    </row>
    <row r="96" spans="1:26" ht="12.75" customHeight="1" x14ac:dyDescent="0.3">
      <c r="A96" s="53"/>
      <c r="B96" s="53"/>
      <c r="C96" s="53"/>
      <c r="D96" s="53"/>
      <c r="E96" s="53"/>
      <c r="F96" s="53"/>
      <c r="G96" s="53"/>
      <c r="H96" s="53"/>
      <c r="I96" s="53"/>
      <c r="J96" s="53"/>
      <c r="K96" s="53"/>
      <c r="L96" s="53"/>
      <c r="M96" s="53"/>
      <c r="N96" s="53"/>
      <c r="O96" s="53"/>
      <c r="P96" s="53"/>
      <c r="Q96" s="53"/>
      <c r="R96" s="53"/>
      <c r="S96" s="53"/>
      <c r="T96" s="53"/>
      <c r="U96" s="53"/>
      <c r="V96" s="53"/>
      <c r="W96" s="53"/>
      <c r="X96" s="53"/>
      <c r="Y96" s="53"/>
      <c r="Z96" s="53"/>
    </row>
    <row r="97" spans="1:26" ht="12.75" customHeight="1" x14ac:dyDescent="0.3">
      <c r="A97" s="53"/>
      <c r="B97" s="53"/>
      <c r="C97" s="53"/>
      <c r="D97" s="53"/>
      <c r="E97" s="53"/>
      <c r="F97" s="53"/>
      <c r="G97" s="53"/>
      <c r="H97" s="53"/>
      <c r="I97" s="53"/>
      <c r="J97" s="53"/>
      <c r="K97" s="53"/>
      <c r="L97" s="53"/>
      <c r="M97" s="53"/>
      <c r="N97" s="53"/>
      <c r="O97" s="53"/>
      <c r="P97" s="53"/>
      <c r="Q97" s="53"/>
      <c r="R97" s="53"/>
      <c r="S97" s="53"/>
      <c r="T97" s="53"/>
      <c r="U97" s="53"/>
      <c r="V97" s="53"/>
      <c r="W97" s="53"/>
      <c r="X97" s="53"/>
      <c r="Y97" s="53"/>
      <c r="Z97" s="53"/>
    </row>
    <row r="98" spans="1:26" ht="12.75" customHeight="1" x14ac:dyDescent="0.3">
      <c r="A98" s="53"/>
      <c r="B98" s="53"/>
      <c r="C98" s="53"/>
      <c r="D98" s="53"/>
      <c r="E98" s="53"/>
      <c r="F98" s="53"/>
      <c r="G98" s="53"/>
      <c r="H98" s="53"/>
      <c r="I98" s="53"/>
      <c r="J98" s="53"/>
      <c r="K98" s="53"/>
      <c r="L98" s="53"/>
      <c r="M98" s="53"/>
      <c r="N98" s="53"/>
      <c r="O98" s="53"/>
      <c r="P98" s="53"/>
      <c r="Q98" s="53"/>
      <c r="R98" s="53"/>
      <c r="S98" s="53"/>
      <c r="T98" s="53"/>
      <c r="U98" s="53"/>
      <c r="V98" s="53"/>
      <c r="W98" s="53"/>
      <c r="X98" s="53"/>
      <c r="Y98" s="53"/>
      <c r="Z98" s="53"/>
    </row>
    <row r="99" spans="1:26" ht="12.75" customHeight="1" x14ac:dyDescent="0.3">
      <c r="A99" s="53"/>
      <c r="B99" s="53"/>
      <c r="C99" s="53"/>
      <c r="D99" s="53"/>
      <c r="E99" s="53"/>
      <c r="F99" s="53"/>
      <c r="G99" s="53"/>
      <c r="H99" s="53"/>
      <c r="I99" s="53"/>
      <c r="J99" s="53"/>
      <c r="K99" s="53"/>
      <c r="L99" s="53"/>
      <c r="M99" s="53"/>
      <c r="N99" s="53"/>
      <c r="O99" s="53"/>
      <c r="P99" s="53"/>
      <c r="Q99" s="53"/>
      <c r="R99" s="53"/>
      <c r="S99" s="53"/>
      <c r="T99" s="53"/>
      <c r="U99" s="53"/>
      <c r="V99" s="53"/>
      <c r="W99" s="53"/>
      <c r="X99" s="53"/>
      <c r="Y99" s="53"/>
      <c r="Z99" s="53"/>
    </row>
    <row r="100" spans="1:26" ht="12.75" customHeight="1" x14ac:dyDescent="0.3">
      <c r="A100" s="53"/>
      <c r="B100" s="53"/>
      <c r="C100" s="53"/>
      <c r="D100" s="53"/>
      <c r="E100" s="53"/>
      <c r="F100" s="53"/>
      <c r="G100" s="53"/>
      <c r="H100" s="53"/>
      <c r="I100" s="53"/>
      <c r="J100" s="53"/>
      <c r="K100" s="53"/>
      <c r="L100" s="53"/>
      <c r="M100" s="53"/>
      <c r="N100" s="53"/>
      <c r="O100" s="53"/>
      <c r="P100" s="53"/>
      <c r="Q100" s="53"/>
      <c r="R100" s="53"/>
      <c r="S100" s="53"/>
      <c r="T100" s="53"/>
      <c r="U100" s="53"/>
      <c r="V100" s="53"/>
      <c r="W100" s="53"/>
      <c r="X100" s="53"/>
      <c r="Y100" s="53"/>
      <c r="Z100" s="53"/>
    </row>
    <row r="101" spans="1:26" ht="12.75" customHeight="1" x14ac:dyDescent="0.3">
      <c r="A101" s="53"/>
      <c r="B101" s="53"/>
      <c r="C101" s="53"/>
      <c r="D101" s="53"/>
      <c r="E101" s="53"/>
      <c r="F101" s="53"/>
      <c r="G101" s="53"/>
      <c r="H101" s="53"/>
      <c r="I101" s="53"/>
      <c r="J101" s="53"/>
      <c r="K101" s="53"/>
      <c r="L101" s="53"/>
      <c r="M101" s="53"/>
      <c r="N101" s="53"/>
      <c r="O101" s="53"/>
      <c r="P101" s="53"/>
      <c r="Q101" s="53"/>
      <c r="R101" s="53"/>
      <c r="S101" s="53"/>
      <c r="T101" s="53"/>
      <c r="U101" s="53"/>
      <c r="V101" s="53"/>
      <c r="W101" s="53"/>
      <c r="X101" s="53"/>
      <c r="Y101" s="53"/>
      <c r="Z101" s="53"/>
    </row>
    <row r="102" spans="1:26" ht="12.75" customHeight="1" x14ac:dyDescent="0.3">
      <c r="A102" s="53"/>
      <c r="B102" s="53"/>
      <c r="C102" s="53"/>
      <c r="D102" s="53"/>
      <c r="E102" s="53"/>
      <c r="F102" s="53"/>
      <c r="G102" s="53"/>
      <c r="H102" s="53"/>
      <c r="I102" s="53"/>
      <c r="J102" s="53"/>
      <c r="K102" s="53"/>
      <c r="L102" s="53"/>
      <c r="M102" s="53"/>
      <c r="N102" s="53"/>
      <c r="O102" s="53"/>
      <c r="P102" s="53"/>
      <c r="Q102" s="53"/>
      <c r="R102" s="53"/>
      <c r="S102" s="53"/>
      <c r="T102" s="53"/>
      <c r="U102" s="53"/>
      <c r="V102" s="53"/>
      <c r="W102" s="53"/>
      <c r="X102" s="53"/>
      <c r="Y102" s="53"/>
      <c r="Z102" s="53"/>
    </row>
    <row r="103" spans="1:26" ht="12.75" customHeight="1" x14ac:dyDescent="0.3">
      <c r="A103" s="53"/>
      <c r="B103" s="53"/>
      <c r="C103" s="53"/>
      <c r="D103" s="53"/>
      <c r="E103" s="53"/>
      <c r="F103" s="53"/>
      <c r="G103" s="53"/>
      <c r="H103" s="53"/>
      <c r="I103" s="53"/>
      <c r="J103" s="53"/>
      <c r="K103" s="53"/>
      <c r="L103" s="53"/>
      <c r="M103" s="53"/>
      <c r="N103" s="53"/>
      <c r="O103" s="53"/>
      <c r="P103" s="53"/>
      <c r="Q103" s="53"/>
      <c r="R103" s="53"/>
      <c r="S103" s="53"/>
      <c r="T103" s="53"/>
      <c r="U103" s="53"/>
      <c r="V103" s="53"/>
      <c r="W103" s="53"/>
      <c r="X103" s="53"/>
      <c r="Y103" s="53"/>
      <c r="Z103" s="53"/>
    </row>
    <row r="104" spans="1:26" ht="12.75" customHeight="1" x14ac:dyDescent="0.3">
      <c r="A104" s="53"/>
      <c r="B104" s="53"/>
      <c r="C104" s="53"/>
      <c r="D104" s="53"/>
      <c r="E104" s="53"/>
      <c r="F104" s="53"/>
      <c r="G104" s="53"/>
      <c r="H104" s="53"/>
      <c r="I104" s="53"/>
      <c r="J104" s="53"/>
      <c r="K104" s="53"/>
      <c r="L104" s="53"/>
      <c r="M104" s="53"/>
      <c r="N104" s="53"/>
      <c r="O104" s="53"/>
      <c r="P104" s="53"/>
      <c r="Q104" s="53"/>
      <c r="R104" s="53"/>
      <c r="S104" s="53"/>
      <c r="T104" s="53"/>
      <c r="U104" s="53"/>
      <c r="V104" s="53"/>
      <c r="W104" s="53"/>
      <c r="X104" s="53"/>
      <c r="Y104" s="53"/>
      <c r="Z104" s="53"/>
    </row>
    <row r="105" spans="1:26" ht="12.75" customHeight="1" x14ac:dyDescent="0.3">
      <c r="A105" s="53"/>
      <c r="B105" s="53"/>
      <c r="C105" s="53"/>
      <c r="D105" s="53"/>
      <c r="E105" s="53"/>
      <c r="F105" s="53"/>
      <c r="G105" s="53"/>
      <c r="H105" s="53"/>
      <c r="I105" s="53"/>
      <c r="J105" s="53"/>
      <c r="K105" s="53"/>
      <c r="L105" s="53"/>
      <c r="M105" s="53"/>
      <c r="N105" s="53"/>
      <c r="O105" s="53"/>
      <c r="P105" s="53"/>
      <c r="Q105" s="53"/>
      <c r="R105" s="53"/>
      <c r="S105" s="53"/>
      <c r="T105" s="53"/>
      <c r="U105" s="53"/>
      <c r="V105" s="53"/>
      <c r="W105" s="53"/>
      <c r="X105" s="53"/>
      <c r="Y105" s="53"/>
      <c r="Z105" s="53"/>
    </row>
    <row r="106" spans="1:26" ht="12.75" customHeight="1" x14ac:dyDescent="0.3">
      <c r="A106" s="53"/>
      <c r="B106" s="53"/>
      <c r="C106" s="53"/>
      <c r="D106" s="53"/>
      <c r="E106" s="53"/>
      <c r="F106" s="53"/>
      <c r="G106" s="53"/>
      <c r="H106" s="53"/>
      <c r="I106" s="53"/>
      <c r="J106" s="53"/>
      <c r="K106" s="53"/>
      <c r="L106" s="53"/>
      <c r="M106" s="53"/>
      <c r="N106" s="53"/>
      <c r="O106" s="53"/>
      <c r="P106" s="53"/>
      <c r="Q106" s="53"/>
      <c r="R106" s="53"/>
      <c r="S106" s="53"/>
      <c r="T106" s="53"/>
      <c r="U106" s="53"/>
      <c r="V106" s="53"/>
      <c r="W106" s="53"/>
      <c r="X106" s="53"/>
      <c r="Y106" s="53"/>
      <c r="Z106" s="53"/>
    </row>
    <row r="107" spans="1:26" ht="12.75" customHeight="1" x14ac:dyDescent="0.3">
      <c r="A107" s="53"/>
      <c r="B107" s="53"/>
      <c r="C107" s="53"/>
      <c r="D107" s="53"/>
      <c r="E107" s="53"/>
      <c r="F107" s="53"/>
      <c r="G107" s="53"/>
      <c r="H107" s="53"/>
      <c r="I107" s="53"/>
      <c r="J107" s="53"/>
      <c r="K107" s="53"/>
      <c r="L107" s="53"/>
      <c r="M107" s="53"/>
      <c r="N107" s="53"/>
      <c r="O107" s="53"/>
      <c r="P107" s="53"/>
      <c r="Q107" s="53"/>
      <c r="R107" s="53"/>
      <c r="S107" s="53"/>
      <c r="T107" s="53"/>
      <c r="U107" s="53"/>
      <c r="V107" s="53"/>
      <c r="W107" s="53"/>
      <c r="X107" s="53"/>
      <c r="Y107" s="53"/>
      <c r="Z107" s="53"/>
    </row>
    <row r="108" spans="1:26" ht="12.75" customHeight="1" x14ac:dyDescent="0.3">
      <c r="A108" s="53"/>
      <c r="B108" s="53"/>
      <c r="C108" s="53"/>
      <c r="D108" s="53"/>
      <c r="E108" s="53"/>
      <c r="F108" s="53"/>
      <c r="G108" s="53"/>
      <c r="H108" s="53"/>
      <c r="I108" s="53"/>
      <c r="J108" s="53"/>
      <c r="K108" s="53"/>
      <c r="L108" s="53"/>
      <c r="M108" s="53"/>
      <c r="N108" s="53"/>
      <c r="O108" s="53"/>
      <c r="P108" s="53"/>
      <c r="Q108" s="53"/>
      <c r="R108" s="53"/>
      <c r="S108" s="53"/>
      <c r="T108" s="53"/>
      <c r="U108" s="53"/>
      <c r="V108" s="53"/>
      <c r="W108" s="53"/>
      <c r="X108" s="53"/>
      <c r="Y108" s="53"/>
      <c r="Z108" s="53"/>
    </row>
    <row r="109" spans="1:26" ht="12.75" customHeight="1" x14ac:dyDescent="0.3">
      <c r="A109" s="53"/>
      <c r="B109" s="53"/>
      <c r="C109" s="53"/>
      <c r="D109" s="53"/>
      <c r="E109" s="53"/>
      <c r="F109" s="53"/>
      <c r="G109" s="53"/>
      <c r="H109" s="53"/>
      <c r="I109" s="53"/>
      <c r="J109" s="53"/>
      <c r="K109" s="53"/>
      <c r="L109" s="53"/>
      <c r="M109" s="53"/>
      <c r="N109" s="53"/>
      <c r="O109" s="53"/>
      <c r="P109" s="53"/>
      <c r="Q109" s="53"/>
      <c r="R109" s="53"/>
      <c r="S109" s="53"/>
      <c r="T109" s="53"/>
      <c r="U109" s="53"/>
      <c r="V109" s="53"/>
      <c r="W109" s="53"/>
      <c r="X109" s="53"/>
      <c r="Y109" s="53"/>
      <c r="Z109" s="53"/>
    </row>
    <row r="110" spans="1:26" ht="12.75" customHeight="1" x14ac:dyDescent="0.3">
      <c r="A110" s="53"/>
      <c r="B110" s="53"/>
      <c r="C110" s="53"/>
      <c r="D110" s="53"/>
      <c r="E110" s="53"/>
      <c r="F110" s="53"/>
      <c r="G110" s="53"/>
      <c r="H110" s="53"/>
      <c r="I110" s="53"/>
      <c r="J110" s="53"/>
      <c r="K110" s="53"/>
      <c r="L110" s="53"/>
      <c r="M110" s="53"/>
      <c r="N110" s="53"/>
      <c r="O110" s="53"/>
      <c r="P110" s="53"/>
      <c r="Q110" s="53"/>
      <c r="R110" s="53"/>
      <c r="S110" s="53"/>
      <c r="T110" s="53"/>
      <c r="U110" s="53"/>
      <c r="V110" s="53"/>
      <c r="W110" s="53"/>
      <c r="X110" s="53"/>
      <c r="Y110" s="53"/>
      <c r="Z110" s="53"/>
    </row>
    <row r="111" spans="1:26" ht="12.75" customHeight="1" x14ac:dyDescent="0.3">
      <c r="A111" s="53"/>
      <c r="B111" s="53"/>
      <c r="C111" s="53"/>
      <c r="D111" s="53"/>
      <c r="E111" s="53"/>
      <c r="F111" s="53"/>
      <c r="G111" s="53"/>
      <c r="H111" s="53"/>
      <c r="I111" s="53"/>
      <c r="J111" s="53"/>
      <c r="K111" s="53"/>
      <c r="L111" s="53"/>
      <c r="M111" s="53"/>
      <c r="N111" s="53"/>
      <c r="O111" s="53"/>
      <c r="P111" s="53"/>
      <c r="Q111" s="53"/>
      <c r="R111" s="53"/>
      <c r="S111" s="53"/>
      <c r="T111" s="53"/>
      <c r="U111" s="53"/>
      <c r="V111" s="53"/>
      <c r="W111" s="53"/>
      <c r="X111" s="53"/>
      <c r="Y111" s="53"/>
      <c r="Z111" s="53"/>
    </row>
    <row r="112" spans="1:26" ht="12.75" customHeight="1" x14ac:dyDescent="0.3">
      <c r="A112" s="53"/>
      <c r="B112" s="53"/>
      <c r="C112" s="53"/>
      <c r="D112" s="53"/>
      <c r="E112" s="53"/>
      <c r="F112" s="53"/>
      <c r="G112" s="53"/>
      <c r="H112" s="53"/>
      <c r="I112" s="53"/>
      <c r="J112" s="53"/>
      <c r="K112" s="53"/>
      <c r="L112" s="53"/>
      <c r="M112" s="53"/>
      <c r="N112" s="53"/>
      <c r="O112" s="53"/>
      <c r="P112" s="53"/>
      <c r="Q112" s="53"/>
      <c r="R112" s="53"/>
      <c r="S112" s="53"/>
      <c r="T112" s="53"/>
      <c r="U112" s="53"/>
      <c r="V112" s="53"/>
      <c r="W112" s="53"/>
      <c r="X112" s="53"/>
      <c r="Y112" s="53"/>
      <c r="Z112" s="53"/>
    </row>
    <row r="113" spans="1:26" ht="12.75" customHeight="1" x14ac:dyDescent="0.3">
      <c r="A113" s="53"/>
      <c r="B113" s="53"/>
      <c r="C113" s="53"/>
      <c r="D113" s="53"/>
      <c r="E113" s="53"/>
      <c r="F113" s="53"/>
      <c r="G113" s="53"/>
      <c r="H113" s="53"/>
      <c r="I113" s="53"/>
      <c r="J113" s="53"/>
      <c r="K113" s="53"/>
      <c r="L113" s="53"/>
      <c r="M113" s="53"/>
      <c r="N113" s="53"/>
      <c r="O113" s="53"/>
      <c r="P113" s="53"/>
      <c r="Q113" s="53"/>
      <c r="R113" s="53"/>
      <c r="S113" s="53"/>
      <c r="T113" s="53"/>
      <c r="U113" s="53"/>
      <c r="V113" s="53"/>
      <c r="W113" s="53"/>
      <c r="X113" s="53"/>
      <c r="Y113" s="53"/>
      <c r="Z113" s="53"/>
    </row>
    <row r="114" spans="1:26" ht="12.75" customHeight="1" x14ac:dyDescent="0.3">
      <c r="A114" s="53"/>
      <c r="B114" s="53"/>
      <c r="C114" s="53"/>
      <c r="D114" s="53"/>
      <c r="E114" s="53"/>
      <c r="F114" s="53"/>
      <c r="G114" s="53"/>
      <c r="H114" s="53"/>
      <c r="I114" s="53"/>
      <c r="J114" s="53"/>
      <c r="K114" s="53"/>
      <c r="L114" s="53"/>
      <c r="M114" s="53"/>
      <c r="N114" s="53"/>
      <c r="O114" s="53"/>
      <c r="P114" s="53"/>
      <c r="Q114" s="53"/>
      <c r="R114" s="53"/>
      <c r="S114" s="53"/>
      <c r="T114" s="53"/>
      <c r="U114" s="53"/>
      <c r="V114" s="53"/>
      <c r="W114" s="53"/>
      <c r="X114" s="53"/>
      <c r="Y114" s="53"/>
      <c r="Z114" s="53"/>
    </row>
    <row r="115" spans="1:26" ht="12.75" customHeight="1" x14ac:dyDescent="0.3">
      <c r="A115" s="53"/>
      <c r="B115" s="53"/>
      <c r="C115" s="53"/>
      <c r="D115" s="53"/>
      <c r="E115" s="53"/>
      <c r="F115" s="53"/>
      <c r="G115" s="53"/>
      <c r="H115" s="53"/>
      <c r="I115" s="53"/>
      <c r="J115" s="53"/>
      <c r="K115" s="53"/>
      <c r="L115" s="53"/>
      <c r="M115" s="53"/>
      <c r="N115" s="53"/>
      <c r="O115" s="53"/>
      <c r="P115" s="53"/>
      <c r="Q115" s="53"/>
      <c r="R115" s="53"/>
      <c r="S115" s="53"/>
      <c r="T115" s="53"/>
      <c r="U115" s="53"/>
      <c r="V115" s="53"/>
      <c r="W115" s="53"/>
      <c r="X115" s="53"/>
      <c r="Y115" s="53"/>
      <c r="Z115" s="53"/>
    </row>
    <row r="116" spans="1:26" ht="12.75" customHeight="1" x14ac:dyDescent="0.3">
      <c r="A116" s="53"/>
      <c r="B116" s="53"/>
      <c r="C116" s="53"/>
      <c r="D116" s="53"/>
      <c r="E116" s="53"/>
      <c r="F116" s="53"/>
      <c r="G116" s="53"/>
      <c r="H116" s="53"/>
      <c r="I116" s="53"/>
      <c r="J116" s="53"/>
      <c r="K116" s="53"/>
      <c r="L116" s="53"/>
      <c r="M116" s="53"/>
      <c r="N116" s="53"/>
      <c r="O116" s="53"/>
      <c r="P116" s="53"/>
      <c r="Q116" s="53"/>
      <c r="R116" s="53"/>
      <c r="S116" s="53"/>
      <c r="T116" s="53"/>
      <c r="U116" s="53"/>
      <c r="V116" s="53"/>
      <c r="W116" s="53"/>
      <c r="X116" s="53"/>
      <c r="Y116" s="53"/>
      <c r="Z116" s="53"/>
    </row>
    <row r="117" spans="1:26" ht="12.75" customHeight="1" x14ac:dyDescent="0.3">
      <c r="A117" s="53"/>
      <c r="B117" s="53"/>
      <c r="C117" s="53"/>
      <c r="D117" s="53"/>
      <c r="E117" s="53"/>
      <c r="F117" s="53"/>
      <c r="G117" s="53"/>
      <c r="H117" s="53"/>
      <c r="I117" s="53"/>
      <c r="J117" s="53"/>
      <c r="K117" s="53"/>
      <c r="L117" s="53"/>
      <c r="M117" s="53"/>
      <c r="N117" s="53"/>
      <c r="O117" s="53"/>
      <c r="P117" s="53"/>
      <c r="Q117" s="53"/>
      <c r="R117" s="53"/>
      <c r="S117" s="53"/>
      <c r="T117" s="53"/>
      <c r="U117" s="53"/>
      <c r="V117" s="53"/>
      <c r="W117" s="53"/>
      <c r="X117" s="53"/>
      <c r="Y117" s="53"/>
      <c r="Z117" s="53"/>
    </row>
    <row r="118" spans="1:26" ht="12.75" customHeight="1" x14ac:dyDescent="0.3">
      <c r="A118" s="53"/>
      <c r="B118" s="53"/>
      <c r="C118" s="53"/>
      <c r="D118" s="53"/>
      <c r="E118" s="53"/>
      <c r="F118" s="53"/>
      <c r="G118" s="53"/>
      <c r="H118" s="53"/>
      <c r="I118" s="53"/>
      <c r="J118" s="53"/>
      <c r="K118" s="53"/>
      <c r="L118" s="53"/>
      <c r="M118" s="53"/>
      <c r="N118" s="53"/>
      <c r="O118" s="53"/>
      <c r="P118" s="53"/>
      <c r="Q118" s="53"/>
      <c r="R118" s="53"/>
      <c r="S118" s="53"/>
      <c r="T118" s="53"/>
      <c r="U118" s="53"/>
      <c r="V118" s="53"/>
      <c r="W118" s="53"/>
      <c r="X118" s="53"/>
      <c r="Y118" s="53"/>
      <c r="Z118" s="53"/>
    </row>
    <row r="119" spans="1:26" ht="12.75" customHeight="1" x14ac:dyDescent="0.3">
      <c r="A119" s="53"/>
      <c r="B119" s="53"/>
      <c r="C119" s="53"/>
      <c r="D119" s="53"/>
      <c r="E119" s="53"/>
      <c r="F119" s="53"/>
      <c r="G119" s="53"/>
      <c r="H119" s="53"/>
      <c r="I119" s="53"/>
      <c r="J119" s="53"/>
      <c r="K119" s="53"/>
      <c r="L119" s="53"/>
      <c r="M119" s="53"/>
      <c r="N119" s="53"/>
      <c r="O119" s="53"/>
      <c r="P119" s="53"/>
      <c r="Q119" s="53"/>
      <c r="R119" s="53"/>
      <c r="S119" s="53"/>
      <c r="T119" s="53"/>
      <c r="U119" s="53"/>
      <c r="V119" s="53"/>
      <c r="W119" s="53"/>
      <c r="X119" s="53"/>
      <c r="Y119" s="53"/>
      <c r="Z119" s="53"/>
    </row>
    <row r="120" spans="1:26" ht="12.75" customHeight="1" x14ac:dyDescent="0.3">
      <c r="A120" s="53"/>
      <c r="B120" s="53"/>
      <c r="C120" s="53"/>
      <c r="D120" s="53"/>
      <c r="E120" s="53"/>
      <c r="F120" s="53"/>
      <c r="G120" s="53"/>
      <c r="H120" s="53"/>
      <c r="I120" s="53"/>
      <c r="J120" s="53"/>
      <c r="K120" s="53"/>
      <c r="L120" s="53"/>
      <c r="M120" s="53"/>
      <c r="N120" s="53"/>
      <c r="O120" s="53"/>
      <c r="P120" s="53"/>
      <c r="Q120" s="53"/>
      <c r="R120" s="53"/>
      <c r="S120" s="53"/>
      <c r="T120" s="53"/>
      <c r="U120" s="53"/>
      <c r="V120" s="53"/>
      <c r="W120" s="53"/>
      <c r="X120" s="53"/>
      <c r="Y120" s="53"/>
      <c r="Z120" s="53"/>
    </row>
    <row r="121" spans="1:26" ht="12.75" customHeight="1" x14ac:dyDescent="0.3">
      <c r="A121" s="53"/>
      <c r="B121" s="53"/>
      <c r="C121" s="53"/>
      <c r="D121" s="53"/>
      <c r="E121" s="53"/>
      <c r="F121" s="53"/>
      <c r="G121" s="53"/>
      <c r="H121" s="53"/>
      <c r="I121" s="53"/>
      <c r="J121" s="53"/>
      <c r="K121" s="53"/>
      <c r="L121" s="53"/>
      <c r="M121" s="53"/>
      <c r="N121" s="53"/>
      <c r="O121" s="53"/>
      <c r="P121" s="53"/>
      <c r="Q121" s="53"/>
      <c r="R121" s="53"/>
      <c r="S121" s="53"/>
      <c r="T121" s="53"/>
      <c r="U121" s="53"/>
      <c r="V121" s="53"/>
      <c r="W121" s="53"/>
      <c r="X121" s="53"/>
      <c r="Y121" s="53"/>
      <c r="Z121" s="53"/>
    </row>
    <row r="122" spans="1:26" ht="12.75" customHeight="1" x14ac:dyDescent="0.3">
      <c r="A122" s="53"/>
      <c r="B122" s="53"/>
      <c r="C122" s="53"/>
      <c r="D122" s="53"/>
      <c r="E122" s="53"/>
      <c r="F122" s="53"/>
      <c r="G122" s="53"/>
      <c r="H122" s="53"/>
      <c r="I122" s="53"/>
      <c r="J122" s="53"/>
      <c r="K122" s="53"/>
      <c r="L122" s="53"/>
      <c r="M122" s="53"/>
      <c r="N122" s="53"/>
      <c r="O122" s="53"/>
      <c r="P122" s="53"/>
      <c r="Q122" s="53"/>
      <c r="R122" s="53"/>
      <c r="S122" s="53"/>
      <c r="T122" s="53"/>
      <c r="U122" s="53"/>
      <c r="V122" s="53"/>
      <c r="W122" s="53"/>
      <c r="X122" s="53"/>
      <c r="Y122" s="53"/>
      <c r="Z122" s="53"/>
    </row>
    <row r="123" spans="1:26" ht="12.75" customHeight="1" x14ac:dyDescent="0.3">
      <c r="A123" s="53"/>
      <c r="B123" s="53"/>
      <c r="C123" s="53"/>
      <c r="D123" s="53"/>
      <c r="E123" s="53"/>
      <c r="F123" s="53"/>
      <c r="G123" s="53"/>
      <c r="H123" s="53"/>
      <c r="I123" s="53"/>
      <c r="J123" s="53"/>
      <c r="K123" s="53"/>
      <c r="L123" s="53"/>
      <c r="M123" s="53"/>
      <c r="N123" s="53"/>
      <c r="O123" s="53"/>
      <c r="P123" s="53"/>
      <c r="Q123" s="53"/>
      <c r="R123" s="53"/>
      <c r="S123" s="53"/>
      <c r="T123" s="53"/>
      <c r="U123" s="53"/>
      <c r="V123" s="53"/>
      <c r="W123" s="53"/>
      <c r="X123" s="53"/>
      <c r="Y123" s="53"/>
      <c r="Z123" s="53"/>
    </row>
    <row r="124" spans="1:26" ht="12.75" customHeight="1" x14ac:dyDescent="0.3">
      <c r="A124" s="53"/>
      <c r="B124" s="53"/>
      <c r="C124" s="53"/>
      <c r="D124" s="53"/>
      <c r="E124" s="53"/>
      <c r="F124" s="53"/>
      <c r="G124" s="53"/>
      <c r="H124" s="53"/>
      <c r="I124" s="53"/>
      <c r="J124" s="53"/>
      <c r="K124" s="53"/>
      <c r="L124" s="53"/>
      <c r="M124" s="53"/>
      <c r="N124" s="53"/>
      <c r="O124" s="53"/>
      <c r="P124" s="53"/>
      <c r="Q124" s="53"/>
      <c r="R124" s="53"/>
      <c r="S124" s="53"/>
      <c r="T124" s="53"/>
      <c r="U124" s="53"/>
      <c r="V124" s="53"/>
      <c r="W124" s="53"/>
      <c r="X124" s="53"/>
      <c r="Y124" s="53"/>
      <c r="Z124" s="53"/>
    </row>
    <row r="125" spans="1:26" ht="12.75" customHeight="1" x14ac:dyDescent="0.3">
      <c r="A125" s="53"/>
      <c r="B125" s="53"/>
      <c r="C125" s="53"/>
      <c r="D125" s="53"/>
      <c r="E125" s="53"/>
      <c r="F125" s="53"/>
      <c r="G125" s="53"/>
      <c r="H125" s="53"/>
      <c r="I125" s="53"/>
      <c r="J125" s="53"/>
      <c r="K125" s="53"/>
      <c r="L125" s="53"/>
      <c r="M125" s="53"/>
      <c r="N125" s="53"/>
      <c r="O125" s="53"/>
      <c r="P125" s="53"/>
      <c r="Q125" s="53"/>
      <c r="R125" s="53"/>
      <c r="S125" s="53"/>
      <c r="T125" s="53"/>
      <c r="U125" s="53"/>
      <c r="V125" s="53"/>
      <c r="W125" s="53"/>
      <c r="X125" s="53"/>
      <c r="Y125" s="53"/>
      <c r="Z125" s="53"/>
    </row>
    <row r="126" spans="1:26" ht="12.75" customHeight="1" x14ac:dyDescent="0.3">
      <c r="A126" s="53"/>
      <c r="B126" s="53"/>
      <c r="C126" s="53"/>
      <c r="D126" s="53"/>
      <c r="E126" s="53"/>
      <c r="F126" s="53"/>
      <c r="G126" s="53"/>
      <c r="H126" s="53"/>
      <c r="I126" s="53"/>
      <c r="J126" s="53"/>
      <c r="K126" s="53"/>
      <c r="L126" s="53"/>
      <c r="M126" s="53"/>
      <c r="N126" s="53"/>
      <c r="O126" s="53"/>
      <c r="P126" s="53"/>
      <c r="Q126" s="53"/>
      <c r="R126" s="53"/>
      <c r="S126" s="53"/>
      <c r="T126" s="53"/>
      <c r="U126" s="53"/>
      <c r="V126" s="53"/>
      <c r="W126" s="53"/>
      <c r="X126" s="53"/>
      <c r="Y126" s="53"/>
      <c r="Z126" s="53"/>
    </row>
    <row r="127" spans="1:26" ht="12.75" customHeight="1" x14ac:dyDescent="0.3">
      <c r="A127" s="53"/>
      <c r="B127" s="53"/>
      <c r="C127" s="53"/>
      <c r="D127" s="53"/>
      <c r="E127" s="53"/>
      <c r="F127" s="53"/>
      <c r="G127" s="53"/>
      <c r="H127" s="53"/>
      <c r="I127" s="53"/>
      <c r="J127" s="53"/>
      <c r="K127" s="53"/>
      <c r="L127" s="53"/>
      <c r="M127" s="53"/>
      <c r="N127" s="53"/>
      <c r="O127" s="53"/>
      <c r="P127" s="53"/>
      <c r="Q127" s="53"/>
      <c r="R127" s="53"/>
      <c r="S127" s="53"/>
      <c r="T127" s="53"/>
      <c r="U127" s="53"/>
      <c r="V127" s="53"/>
      <c r="W127" s="53"/>
      <c r="X127" s="53"/>
      <c r="Y127" s="53"/>
      <c r="Z127" s="53"/>
    </row>
    <row r="128" spans="1:26" ht="12.75" customHeight="1" x14ac:dyDescent="0.3">
      <c r="A128" s="53"/>
      <c r="B128" s="53"/>
      <c r="C128" s="53"/>
      <c r="D128" s="53"/>
      <c r="E128" s="53"/>
      <c r="F128" s="53"/>
      <c r="G128" s="53"/>
      <c r="H128" s="53"/>
      <c r="I128" s="53"/>
      <c r="J128" s="53"/>
      <c r="K128" s="53"/>
      <c r="L128" s="53"/>
      <c r="M128" s="53"/>
      <c r="N128" s="53"/>
      <c r="O128" s="53"/>
      <c r="P128" s="53"/>
      <c r="Q128" s="53"/>
      <c r="R128" s="53"/>
      <c r="S128" s="53"/>
      <c r="T128" s="53"/>
      <c r="U128" s="53"/>
      <c r="V128" s="53"/>
      <c r="W128" s="53"/>
      <c r="X128" s="53"/>
      <c r="Y128" s="53"/>
      <c r="Z128" s="53"/>
    </row>
    <row r="129" spans="1:26" ht="12.75" customHeight="1" x14ac:dyDescent="0.3">
      <c r="A129" s="53"/>
      <c r="B129" s="53"/>
      <c r="C129" s="53"/>
      <c r="D129" s="53"/>
      <c r="E129" s="53"/>
      <c r="F129" s="53"/>
      <c r="G129" s="53"/>
      <c r="H129" s="53"/>
      <c r="I129" s="53"/>
      <c r="J129" s="53"/>
      <c r="K129" s="53"/>
      <c r="L129" s="53"/>
      <c r="M129" s="53"/>
      <c r="N129" s="53"/>
      <c r="O129" s="53"/>
      <c r="P129" s="53"/>
      <c r="Q129" s="53"/>
      <c r="R129" s="53"/>
      <c r="S129" s="53"/>
      <c r="T129" s="53"/>
      <c r="U129" s="53"/>
      <c r="V129" s="53"/>
      <c r="W129" s="53"/>
      <c r="X129" s="53"/>
      <c r="Y129" s="53"/>
      <c r="Z129" s="53"/>
    </row>
    <row r="130" spans="1:26" ht="12.75" customHeight="1" x14ac:dyDescent="0.3">
      <c r="A130" s="53"/>
      <c r="B130" s="53"/>
      <c r="C130" s="53"/>
      <c r="D130" s="53"/>
      <c r="E130" s="53"/>
      <c r="F130" s="53"/>
      <c r="G130" s="53"/>
      <c r="H130" s="53"/>
      <c r="I130" s="53"/>
      <c r="J130" s="53"/>
      <c r="K130" s="53"/>
      <c r="L130" s="53"/>
      <c r="M130" s="53"/>
      <c r="N130" s="53"/>
      <c r="O130" s="53"/>
      <c r="P130" s="53"/>
      <c r="Q130" s="53"/>
      <c r="R130" s="53"/>
      <c r="S130" s="53"/>
      <c r="T130" s="53"/>
      <c r="U130" s="53"/>
      <c r="V130" s="53"/>
      <c r="W130" s="53"/>
      <c r="X130" s="53"/>
      <c r="Y130" s="53"/>
      <c r="Z130" s="53"/>
    </row>
    <row r="131" spans="1:26" ht="12.75" customHeight="1" x14ac:dyDescent="0.3">
      <c r="A131" s="53"/>
      <c r="B131" s="53"/>
      <c r="C131" s="53"/>
      <c r="D131" s="53"/>
      <c r="E131" s="53"/>
      <c r="F131" s="53"/>
      <c r="G131" s="53"/>
      <c r="H131" s="53"/>
      <c r="I131" s="53"/>
      <c r="J131" s="53"/>
      <c r="K131" s="53"/>
      <c r="L131" s="53"/>
      <c r="M131" s="53"/>
      <c r="N131" s="53"/>
      <c r="O131" s="53"/>
      <c r="P131" s="53"/>
      <c r="Q131" s="53"/>
      <c r="R131" s="53"/>
      <c r="S131" s="53"/>
      <c r="T131" s="53"/>
      <c r="U131" s="53"/>
      <c r="V131" s="53"/>
      <c r="W131" s="53"/>
      <c r="X131" s="53"/>
      <c r="Y131" s="53"/>
      <c r="Z131" s="53"/>
    </row>
    <row r="132" spans="1:26" ht="12.75" customHeight="1" x14ac:dyDescent="0.3">
      <c r="A132" s="53"/>
      <c r="B132" s="53"/>
      <c r="C132" s="53"/>
      <c r="D132" s="53"/>
      <c r="E132" s="53"/>
      <c r="F132" s="53"/>
      <c r="G132" s="53"/>
      <c r="H132" s="53"/>
      <c r="I132" s="53"/>
      <c r="J132" s="53"/>
      <c r="K132" s="53"/>
      <c r="L132" s="53"/>
      <c r="M132" s="53"/>
      <c r="N132" s="53"/>
      <c r="O132" s="53"/>
      <c r="P132" s="53"/>
      <c r="Q132" s="53"/>
      <c r="R132" s="53"/>
      <c r="S132" s="53"/>
      <c r="T132" s="53"/>
      <c r="U132" s="53"/>
      <c r="V132" s="53"/>
      <c r="W132" s="53"/>
      <c r="X132" s="53"/>
      <c r="Y132" s="53"/>
      <c r="Z132" s="53"/>
    </row>
    <row r="133" spans="1:26" ht="12.75" customHeight="1" x14ac:dyDescent="0.3">
      <c r="A133" s="53"/>
      <c r="B133" s="53"/>
      <c r="C133" s="53"/>
      <c r="D133" s="53"/>
      <c r="E133" s="53"/>
      <c r="F133" s="53"/>
      <c r="G133" s="53"/>
      <c r="H133" s="53"/>
      <c r="I133" s="53"/>
      <c r="J133" s="53"/>
      <c r="K133" s="53"/>
      <c r="L133" s="53"/>
      <c r="M133" s="53"/>
      <c r="N133" s="53"/>
      <c r="O133" s="53"/>
      <c r="P133" s="53"/>
      <c r="Q133" s="53"/>
      <c r="R133" s="53"/>
      <c r="S133" s="53"/>
      <c r="T133" s="53"/>
      <c r="U133" s="53"/>
      <c r="V133" s="53"/>
      <c r="W133" s="53"/>
      <c r="X133" s="53"/>
      <c r="Y133" s="53"/>
      <c r="Z133" s="53"/>
    </row>
    <row r="134" spans="1:26" ht="12.75" customHeight="1" x14ac:dyDescent="0.3">
      <c r="A134" s="53"/>
      <c r="B134" s="53"/>
      <c r="C134" s="53"/>
      <c r="D134" s="53"/>
      <c r="E134" s="53"/>
      <c r="F134" s="53"/>
      <c r="G134" s="53"/>
      <c r="H134" s="53"/>
      <c r="I134" s="53"/>
      <c r="J134" s="53"/>
      <c r="K134" s="53"/>
      <c r="L134" s="53"/>
      <c r="M134" s="53"/>
      <c r="N134" s="53"/>
      <c r="O134" s="53"/>
      <c r="P134" s="53"/>
      <c r="Q134" s="53"/>
      <c r="R134" s="53"/>
      <c r="S134" s="53"/>
      <c r="T134" s="53"/>
      <c r="U134" s="53"/>
      <c r="V134" s="53"/>
      <c r="W134" s="53"/>
      <c r="X134" s="53"/>
      <c r="Y134" s="53"/>
      <c r="Z134" s="53"/>
    </row>
    <row r="135" spans="1:26" ht="12.75" customHeight="1" x14ac:dyDescent="0.3">
      <c r="A135" s="53"/>
      <c r="B135" s="53"/>
      <c r="C135" s="53"/>
      <c r="D135" s="53"/>
      <c r="E135" s="53"/>
      <c r="F135" s="53"/>
      <c r="G135" s="53"/>
      <c r="H135" s="53"/>
      <c r="I135" s="53"/>
      <c r="J135" s="53"/>
      <c r="K135" s="53"/>
      <c r="L135" s="53"/>
      <c r="M135" s="53"/>
      <c r="N135" s="53"/>
      <c r="O135" s="53"/>
      <c r="P135" s="53"/>
      <c r="Q135" s="53"/>
      <c r="R135" s="53"/>
      <c r="S135" s="53"/>
      <c r="T135" s="53"/>
      <c r="U135" s="53"/>
      <c r="V135" s="53"/>
      <c r="W135" s="53"/>
      <c r="X135" s="53"/>
      <c r="Y135" s="53"/>
      <c r="Z135" s="53"/>
    </row>
    <row r="136" spans="1:26" ht="12.75" customHeight="1" x14ac:dyDescent="0.3">
      <c r="A136" s="53"/>
      <c r="B136" s="53"/>
      <c r="C136" s="53"/>
      <c r="D136" s="53"/>
      <c r="E136" s="53"/>
      <c r="F136" s="53"/>
      <c r="G136" s="53"/>
      <c r="H136" s="53"/>
      <c r="I136" s="53"/>
      <c r="J136" s="53"/>
      <c r="K136" s="53"/>
      <c r="L136" s="53"/>
      <c r="M136" s="53"/>
      <c r="N136" s="53"/>
      <c r="O136" s="53"/>
      <c r="P136" s="53"/>
      <c r="Q136" s="53"/>
      <c r="R136" s="53"/>
      <c r="S136" s="53"/>
      <c r="T136" s="53"/>
      <c r="U136" s="53"/>
      <c r="V136" s="53"/>
      <c r="W136" s="53"/>
      <c r="X136" s="53"/>
      <c r="Y136" s="53"/>
      <c r="Z136" s="53"/>
    </row>
    <row r="137" spans="1:26" ht="12.75" customHeight="1" x14ac:dyDescent="0.3">
      <c r="A137" s="53"/>
      <c r="B137" s="53"/>
      <c r="C137" s="53"/>
      <c r="D137" s="53"/>
      <c r="E137" s="53"/>
      <c r="F137" s="53"/>
      <c r="G137" s="53"/>
      <c r="H137" s="53"/>
      <c r="I137" s="53"/>
      <c r="J137" s="53"/>
      <c r="K137" s="53"/>
      <c r="L137" s="53"/>
      <c r="M137" s="53"/>
      <c r="N137" s="53"/>
      <c r="O137" s="53"/>
      <c r="P137" s="53"/>
      <c r="Q137" s="53"/>
      <c r="R137" s="53"/>
      <c r="S137" s="53"/>
      <c r="T137" s="53"/>
      <c r="U137" s="53"/>
      <c r="V137" s="53"/>
      <c r="W137" s="53"/>
      <c r="X137" s="53"/>
      <c r="Y137" s="53"/>
      <c r="Z137" s="53"/>
    </row>
    <row r="138" spans="1:26" ht="12.75" customHeight="1" x14ac:dyDescent="0.3">
      <c r="A138" s="53"/>
      <c r="B138" s="53"/>
      <c r="C138" s="53"/>
      <c r="D138" s="53"/>
      <c r="E138" s="53"/>
      <c r="F138" s="53"/>
      <c r="G138" s="53"/>
      <c r="H138" s="53"/>
      <c r="I138" s="53"/>
      <c r="J138" s="53"/>
      <c r="K138" s="53"/>
      <c r="L138" s="53"/>
      <c r="M138" s="53"/>
      <c r="N138" s="53"/>
      <c r="O138" s="53"/>
      <c r="P138" s="53"/>
      <c r="Q138" s="53"/>
      <c r="R138" s="53"/>
      <c r="S138" s="53"/>
      <c r="T138" s="53"/>
      <c r="U138" s="53"/>
      <c r="V138" s="53"/>
      <c r="W138" s="53"/>
      <c r="X138" s="53"/>
      <c r="Y138" s="53"/>
      <c r="Z138" s="53"/>
    </row>
    <row r="139" spans="1:26" ht="12.75" customHeight="1" x14ac:dyDescent="0.3">
      <c r="A139" s="53"/>
      <c r="B139" s="53"/>
      <c r="C139" s="53"/>
      <c r="D139" s="53"/>
      <c r="E139" s="53"/>
      <c r="F139" s="53"/>
      <c r="G139" s="53"/>
      <c r="H139" s="53"/>
      <c r="I139" s="53"/>
      <c r="J139" s="53"/>
      <c r="K139" s="53"/>
      <c r="L139" s="53"/>
      <c r="M139" s="53"/>
      <c r="N139" s="53"/>
      <c r="O139" s="53"/>
      <c r="P139" s="53"/>
      <c r="Q139" s="53"/>
      <c r="R139" s="53"/>
      <c r="S139" s="53"/>
      <c r="T139" s="53"/>
      <c r="U139" s="53"/>
      <c r="V139" s="53"/>
      <c r="W139" s="53"/>
      <c r="X139" s="53"/>
      <c r="Y139" s="53"/>
      <c r="Z139" s="53"/>
    </row>
    <row r="140" spans="1:26" ht="12.75" customHeight="1" x14ac:dyDescent="0.3">
      <c r="A140" s="53"/>
      <c r="B140" s="53"/>
      <c r="C140" s="53"/>
      <c r="D140" s="53"/>
      <c r="E140" s="53"/>
      <c r="F140" s="53"/>
      <c r="G140" s="53"/>
      <c r="H140" s="53"/>
      <c r="I140" s="53"/>
      <c r="J140" s="53"/>
      <c r="K140" s="53"/>
      <c r="L140" s="53"/>
      <c r="M140" s="53"/>
      <c r="N140" s="53"/>
      <c r="O140" s="53"/>
      <c r="P140" s="53"/>
      <c r="Q140" s="53"/>
      <c r="R140" s="53"/>
      <c r="S140" s="53"/>
      <c r="T140" s="53"/>
      <c r="U140" s="53"/>
      <c r="V140" s="53"/>
      <c r="W140" s="53"/>
      <c r="X140" s="53"/>
      <c r="Y140" s="53"/>
      <c r="Z140" s="53"/>
    </row>
    <row r="141" spans="1:26" ht="12.75" customHeight="1" x14ac:dyDescent="0.3">
      <c r="A141" s="53"/>
      <c r="B141" s="53"/>
      <c r="C141" s="53"/>
      <c r="D141" s="53"/>
      <c r="E141" s="53"/>
      <c r="F141" s="53"/>
      <c r="G141" s="53"/>
      <c r="H141" s="53"/>
      <c r="I141" s="53"/>
      <c r="J141" s="53"/>
      <c r="K141" s="53"/>
      <c r="L141" s="53"/>
      <c r="M141" s="53"/>
      <c r="N141" s="53"/>
      <c r="O141" s="53"/>
      <c r="P141" s="53"/>
      <c r="Q141" s="53"/>
      <c r="R141" s="53"/>
      <c r="S141" s="53"/>
      <c r="T141" s="53"/>
      <c r="U141" s="53"/>
      <c r="V141" s="53"/>
      <c r="W141" s="53"/>
      <c r="X141" s="53"/>
      <c r="Y141" s="53"/>
      <c r="Z141" s="53"/>
    </row>
    <row r="142" spans="1:26" ht="12.75" customHeight="1" x14ac:dyDescent="0.3">
      <c r="A142" s="53"/>
      <c r="B142" s="53"/>
      <c r="C142" s="53"/>
      <c r="D142" s="53"/>
      <c r="E142" s="53"/>
      <c r="F142" s="53"/>
      <c r="G142" s="53"/>
      <c r="H142" s="53"/>
      <c r="I142" s="53"/>
      <c r="J142" s="53"/>
      <c r="K142" s="53"/>
      <c r="L142" s="53"/>
      <c r="M142" s="53"/>
      <c r="N142" s="53"/>
      <c r="O142" s="53"/>
      <c r="P142" s="53"/>
      <c r="Q142" s="53"/>
      <c r="R142" s="53"/>
      <c r="S142" s="53"/>
      <c r="T142" s="53"/>
      <c r="U142" s="53"/>
      <c r="V142" s="53"/>
      <c r="W142" s="53"/>
      <c r="X142" s="53"/>
      <c r="Y142" s="53"/>
      <c r="Z142" s="53"/>
    </row>
    <row r="143" spans="1:26" ht="12.75" customHeight="1" x14ac:dyDescent="0.3">
      <c r="A143" s="53"/>
      <c r="B143" s="53"/>
      <c r="C143" s="53"/>
      <c r="D143" s="53"/>
      <c r="E143" s="53"/>
      <c r="F143" s="53"/>
      <c r="G143" s="53"/>
      <c r="H143" s="53"/>
      <c r="I143" s="53"/>
      <c r="J143" s="53"/>
      <c r="K143" s="53"/>
      <c r="L143" s="53"/>
      <c r="M143" s="53"/>
      <c r="N143" s="53"/>
      <c r="O143" s="53"/>
      <c r="P143" s="53"/>
      <c r="Q143" s="53"/>
      <c r="R143" s="53"/>
      <c r="S143" s="53"/>
      <c r="T143" s="53"/>
      <c r="U143" s="53"/>
      <c r="V143" s="53"/>
      <c r="W143" s="53"/>
      <c r="X143" s="53"/>
      <c r="Y143" s="53"/>
      <c r="Z143" s="53"/>
    </row>
    <row r="144" spans="1:26" ht="12.75" customHeight="1" x14ac:dyDescent="0.3">
      <c r="A144" s="53"/>
      <c r="B144" s="53"/>
      <c r="C144" s="53"/>
      <c r="D144" s="53"/>
      <c r="E144" s="53"/>
      <c r="F144" s="53"/>
      <c r="G144" s="53"/>
      <c r="H144" s="53"/>
      <c r="I144" s="53"/>
      <c r="J144" s="53"/>
      <c r="K144" s="53"/>
      <c r="L144" s="53"/>
      <c r="M144" s="53"/>
      <c r="N144" s="53"/>
      <c r="O144" s="53"/>
      <c r="P144" s="53"/>
      <c r="Q144" s="53"/>
      <c r="R144" s="53"/>
      <c r="S144" s="53"/>
      <c r="T144" s="53"/>
      <c r="U144" s="53"/>
      <c r="V144" s="53"/>
      <c r="W144" s="53"/>
      <c r="X144" s="53"/>
      <c r="Y144" s="53"/>
      <c r="Z144" s="53"/>
    </row>
    <row r="145" spans="1:26" ht="12.75" customHeight="1" x14ac:dyDescent="0.3">
      <c r="A145" s="53"/>
      <c r="B145" s="53"/>
      <c r="C145" s="53"/>
      <c r="D145" s="53"/>
      <c r="E145" s="53"/>
      <c r="F145" s="53"/>
      <c r="G145" s="53"/>
      <c r="H145" s="53"/>
      <c r="I145" s="53"/>
      <c r="J145" s="53"/>
      <c r="K145" s="53"/>
      <c r="L145" s="53"/>
      <c r="M145" s="53"/>
      <c r="N145" s="53"/>
      <c r="O145" s="53"/>
      <c r="P145" s="53"/>
      <c r="Q145" s="53"/>
      <c r="R145" s="53"/>
      <c r="S145" s="53"/>
      <c r="T145" s="53"/>
      <c r="U145" s="53"/>
      <c r="V145" s="53"/>
      <c r="W145" s="53"/>
      <c r="X145" s="53"/>
      <c r="Y145" s="53"/>
      <c r="Z145" s="53"/>
    </row>
    <row r="146" spans="1:26" ht="12.75" customHeight="1" x14ac:dyDescent="0.3">
      <c r="A146" s="53"/>
      <c r="B146" s="53"/>
      <c r="C146" s="53"/>
      <c r="D146" s="53"/>
      <c r="E146" s="53"/>
      <c r="F146" s="53"/>
      <c r="G146" s="53"/>
      <c r="H146" s="53"/>
      <c r="I146" s="53"/>
      <c r="J146" s="53"/>
      <c r="K146" s="53"/>
      <c r="L146" s="53"/>
      <c r="M146" s="53"/>
      <c r="N146" s="53"/>
      <c r="O146" s="53"/>
      <c r="P146" s="53"/>
      <c r="Q146" s="53"/>
      <c r="R146" s="53"/>
      <c r="S146" s="53"/>
      <c r="T146" s="53"/>
      <c r="U146" s="53"/>
      <c r="V146" s="53"/>
      <c r="W146" s="53"/>
      <c r="X146" s="53"/>
      <c r="Y146" s="53"/>
      <c r="Z146" s="53"/>
    </row>
    <row r="147" spans="1:26" ht="12.75" customHeight="1" x14ac:dyDescent="0.3">
      <c r="A147" s="53"/>
      <c r="B147" s="53"/>
      <c r="C147" s="53"/>
      <c r="D147" s="53"/>
      <c r="E147" s="53"/>
      <c r="F147" s="53"/>
      <c r="G147" s="53"/>
      <c r="H147" s="53"/>
      <c r="I147" s="53"/>
      <c r="J147" s="53"/>
      <c r="K147" s="53"/>
      <c r="L147" s="53"/>
      <c r="M147" s="53"/>
      <c r="N147" s="53"/>
      <c r="O147" s="53"/>
      <c r="P147" s="53"/>
      <c r="Q147" s="53"/>
      <c r="R147" s="53"/>
      <c r="S147" s="53"/>
      <c r="T147" s="53"/>
      <c r="U147" s="53"/>
      <c r="V147" s="53"/>
      <c r="W147" s="53"/>
      <c r="X147" s="53"/>
      <c r="Y147" s="53"/>
      <c r="Z147" s="53"/>
    </row>
    <row r="148" spans="1:26" ht="12.75" customHeight="1" x14ac:dyDescent="0.3">
      <c r="A148" s="53"/>
      <c r="B148" s="53"/>
      <c r="C148" s="53"/>
      <c r="D148" s="53"/>
      <c r="E148" s="53"/>
      <c r="F148" s="53"/>
      <c r="G148" s="53"/>
      <c r="H148" s="53"/>
      <c r="I148" s="53"/>
      <c r="J148" s="53"/>
      <c r="K148" s="53"/>
      <c r="L148" s="53"/>
      <c r="M148" s="53"/>
      <c r="N148" s="53"/>
      <c r="O148" s="53"/>
      <c r="P148" s="53"/>
      <c r="Q148" s="53"/>
      <c r="R148" s="53"/>
      <c r="S148" s="53"/>
      <c r="T148" s="53"/>
      <c r="U148" s="53"/>
      <c r="V148" s="53"/>
      <c r="W148" s="53"/>
      <c r="X148" s="53"/>
      <c r="Y148" s="53"/>
      <c r="Z148" s="53"/>
    </row>
    <row r="149" spans="1:26" ht="12.75" customHeight="1" x14ac:dyDescent="0.3">
      <c r="A149" s="53"/>
      <c r="B149" s="53"/>
      <c r="C149" s="53"/>
      <c r="D149" s="53"/>
      <c r="E149" s="53"/>
      <c r="F149" s="53"/>
      <c r="G149" s="53"/>
      <c r="H149" s="53"/>
      <c r="I149" s="53"/>
      <c r="J149" s="53"/>
      <c r="K149" s="53"/>
      <c r="L149" s="53"/>
      <c r="M149" s="53"/>
      <c r="N149" s="53"/>
      <c r="O149" s="53"/>
      <c r="P149" s="53"/>
      <c r="Q149" s="53"/>
      <c r="R149" s="53"/>
      <c r="S149" s="53"/>
      <c r="T149" s="53"/>
      <c r="U149" s="53"/>
      <c r="V149" s="53"/>
      <c r="W149" s="53"/>
      <c r="X149" s="53"/>
      <c r="Y149" s="53"/>
      <c r="Z149" s="53"/>
    </row>
    <row r="150" spans="1:26" ht="12.75" customHeight="1" x14ac:dyDescent="0.3">
      <c r="A150" s="53"/>
      <c r="B150" s="53"/>
      <c r="C150" s="53"/>
      <c r="D150" s="53"/>
      <c r="E150" s="53"/>
      <c r="F150" s="53"/>
      <c r="G150" s="53"/>
      <c r="H150" s="53"/>
      <c r="I150" s="53"/>
      <c r="J150" s="53"/>
      <c r="K150" s="53"/>
      <c r="L150" s="53"/>
      <c r="M150" s="53"/>
      <c r="N150" s="53"/>
      <c r="O150" s="53"/>
      <c r="P150" s="53"/>
      <c r="Q150" s="53"/>
      <c r="R150" s="53"/>
      <c r="S150" s="53"/>
      <c r="T150" s="53"/>
      <c r="U150" s="53"/>
      <c r="V150" s="53"/>
      <c r="W150" s="53"/>
      <c r="X150" s="53"/>
      <c r="Y150" s="53"/>
      <c r="Z150" s="53"/>
    </row>
    <row r="151" spans="1:26" ht="12.75" customHeight="1" x14ac:dyDescent="0.3">
      <c r="A151" s="53"/>
      <c r="B151" s="53"/>
      <c r="C151" s="53"/>
      <c r="D151" s="53"/>
      <c r="E151" s="53"/>
      <c r="F151" s="53"/>
      <c r="G151" s="53"/>
      <c r="H151" s="53"/>
      <c r="I151" s="53"/>
      <c r="J151" s="53"/>
      <c r="K151" s="53"/>
      <c r="L151" s="53"/>
      <c r="M151" s="53"/>
      <c r="N151" s="53"/>
      <c r="O151" s="53"/>
      <c r="P151" s="53"/>
      <c r="Q151" s="53"/>
      <c r="R151" s="53"/>
      <c r="S151" s="53"/>
      <c r="T151" s="53"/>
      <c r="U151" s="53"/>
      <c r="V151" s="53"/>
      <c r="W151" s="53"/>
      <c r="X151" s="53"/>
      <c r="Y151" s="53"/>
      <c r="Z151" s="53"/>
    </row>
    <row r="152" spans="1:26" ht="12.75" customHeight="1" x14ac:dyDescent="0.3">
      <c r="A152" s="53"/>
      <c r="B152" s="53"/>
      <c r="C152" s="53"/>
      <c r="D152" s="53"/>
      <c r="E152" s="53"/>
      <c r="F152" s="53"/>
      <c r="G152" s="53"/>
      <c r="H152" s="53"/>
      <c r="I152" s="53"/>
      <c r="J152" s="53"/>
      <c r="K152" s="53"/>
      <c r="L152" s="53"/>
      <c r="M152" s="53"/>
      <c r="N152" s="53"/>
      <c r="O152" s="53"/>
      <c r="P152" s="53"/>
      <c r="Q152" s="53"/>
      <c r="R152" s="53"/>
      <c r="S152" s="53"/>
      <c r="T152" s="53"/>
      <c r="U152" s="53"/>
      <c r="V152" s="53"/>
      <c r="W152" s="53"/>
      <c r="X152" s="53"/>
      <c r="Y152" s="53"/>
      <c r="Z152" s="53"/>
    </row>
    <row r="153" spans="1:26" ht="12.75" customHeight="1" x14ac:dyDescent="0.3">
      <c r="A153" s="53"/>
      <c r="B153" s="53"/>
      <c r="C153" s="53"/>
      <c r="D153" s="53"/>
      <c r="E153" s="53"/>
      <c r="F153" s="53"/>
      <c r="G153" s="53"/>
      <c r="H153" s="53"/>
      <c r="I153" s="53"/>
      <c r="J153" s="53"/>
      <c r="K153" s="53"/>
      <c r="L153" s="53"/>
      <c r="M153" s="53"/>
      <c r="N153" s="53"/>
      <c r="O153" s="53"/>
      <c r="P153" s="53"/>
      <c r="Q153" s="53"/>
      <c r="R153" s="53"/>
      <c r="S153" s="53"/>
      <c r="T153" s="53"/>
      <c r="U153" s="53"/>
      <c r="V153" s="53"/>
      <c r="W153" s="53"/>
      <c r="X153" s="53"/>
      <c r="Y153" s="53"/>
      <c r="Z153" s="53"/>
    </row>
    <row r="154" spans="1:26" ht="12.75" customHeight="1" x14ac:dyDescent="0.3">
      <c r="A154" s="53"/>
      <c r="B154" s="53"/>
      <c r="C154" s="53"/>
      <c r="D154" s="53"/>
      <c r="E154" s="53"/>
      <c r="F154" s="53"/>
      <c r="G154" s="53"/>
      <c r="H154" s="53"/>
      <c r="I154" s="53"/>
      <c r="J154" s="53"/>
      <c r="K154" s="53"/>
      <c r="L154" s="53"/>
      <c r="M154" s="53"/>
      <c r="N154" s="53"/>
      <c r="O154" s="53"/>
      <c r="P154" s="53"/>
      <c r="Q154" s="53"/>
      <c r="R154" s="53"/>
      <c r="S154" s="53"/>
      <c r="T154" s="53"/>
      <c r="U154" s="53"/>
      <c r="V154" s="53"/>
      <c r="W154" s="53"/>
      <c r="X154" s="53"/>
      <c r="Y154" s="53"/>
      <c r="Z154" s="53"/>
    </row>
    <row r="155" spans="1:26" ht="12.75" customHeight="1" x14ac:dyDescent="0.3">
      <c r="A155" s="53"/>
      <c r="B155" s="53"/>
      <c r="C155" s="53"/>
      <c r="D155" s="53"/>
      <c r="E155" s="53"/>
      <c r="F155" s="53"/>
      <c r="G155" s="53"/>
      <c r="H155" s="53"/>
      <c r="I155" s="53"/>
      <c r="J155" s="53"/>
      <c r="K155" s="53"/>
      <c r="L155" s="53"/>
      <c r="M155" s="53"/>
      <c r="N155" s="53"/>
      <c r="O155" s="53"/>
      <c r="P155" s="53"/>
      <c r="Q155" s="53"/>
      <c r="R155" s="53"/>
      <c r="S155" s="53"/>
      <c r="T155" s="53"/>
      <c r="U155" s="53"/>
      <c r="V155" s="53"/>
      <c r="W155" s="53"/>
      <c r="X155" s="53"/>
      <c r="Y155" s="53"/>
      <c r="Z155" s="53"/>
    </row>
    <row r="156" spans="1:26" ht="12.75" customHeight="1" x14ac:dyDescent="0.3">
      <c r="A156" s="53"/>
      <c r="B156" s="53"/>
      <c r="C156" s="53"/>
      <c r="D156" s="53"/>
      <c r="E156" s="53"/>
      <c r="F156" s="53"/>
      <c r="G156" s="53"/>
      <c r="H156" s="53"/>
      <c r="I156" s="53"/>
      <c r="J156" s="53"/>
      <c r="K156" s="53"/>
      <c r="L156" s="53"/>
      <c r="M156" s="53"/>
      <c r="N156" s="53"/>
      <c r="O156" s="53"/>
      <c r="P156" s="53"/>
      <c r="Q156" s="53"/>
      <c r="R156" s="53"/>
      <c r="S156" s="53"/>
      <c r="T156" s="53"/>
      <c r="U156" s="53"/>
      <c r="V156" s="53"/>
      <c r="W156" s="53"/>
      <c r="X156" s="53"/>
      <c r="Y156" s="53"/>
      <c r="Z156" s="53"/>
    </row>
    <row r="157" spans="1:26" ht="12.75" customHeight="1" x14ac:dyDescent="0.3">
      <c r="A157" s="53"/>
      <c r="B157" s="53"/>
      <c r="C157" s="53"/>
      <c r="D157" s="53"/>
      <c r="E157" s="53"/>
      <c r="F157" s="53"/>
      <c r="G157" s="53"/>
      <c r="H157" s="53"/>
      <c r="I157" s="53"/>
      <c r="J157" s="53"/>
      <c r="K157" s="53"/>
      <c r="L157" s="53"/>
      <c r="M157" s="53"/>
      <c r="N157" s="53"/>
      <c r="O157" s="53"/>
      <c r="P157" s="53"/>
      <c r="Q157" s="53"/>
      <c r="R157" s="53"/>
      <c r="S157" s="53"/>
      <c r="T157" s="53"/>
      <c r="U157" s="53"/>
      <c r="V157" s="53"/>
      <c r="W157" s="53"/>
      <c r="X157" s="53"/>
      <c r="Y157" s="53"/>
      <c r="Z157" s="53"/>
    </row>
    <row r="158" spans="1:26" ht="12.75" customHeight="1" x14ac:dyDescent="0.3">
      <c r="A158" s="53"/>
      <c r="B158" s="53"/>
      <c r="C158" s="53"/>
      <c r="D158" s="53"/>
      <c r="E158" s="53"/>
      <c r="F158" s="53"/>
      <c r="G158" s="53"/>
      <c r="H158" s="53"/>
      <c r="I158" s="53"/>
      <c r="J158" s="53"/>
      <c r="K158" s="53"/>
      <c r="L158" s="53"/>
      <c r="M158" s="53"/>
      <c r="N158" s="53"/>
      <c r="O158" s="53"/>
      <c r="P158" s="53"/>
      <c r="Q158" s="53"/>
      <c r="R158" s="53"/>
      <c r="S158" s="53"/>
      <c r="T158" s="53"/>
      <c r="U158" s="53"/>
      <c r="V158" s="53"/>
      <c r="W158" s="53"/>
      <c r="X158" s="53"/>
      <c r="Y158" s="53"/>
      <c r="Z158" s="53"/>
    </row>
    <row r="159" spans="1:26" ht="12.75" customHeight="1" x14ac:dyDescent="0.3">
      <c r="A159" s="53"/>
      <c r="B159" s="53"/>
      <c r="C159" s="53"/>
      <c r="D159" s="53"/>
      <c r="E159" s="53"/>
      <c r="F159" s="53"/>
      <c r="G159" s="53"/>
      <c r="H159" s="53"/>
      <c r="I159" s="53"/>
      <c r="J159" s="53"/>
      <c r="K159" s="53"/>
      <c r="L159" s="53"/>
      <c r="M159" s="53"/>
      <c r="N159" s="53"/>
      <c r="O159" s="53"/>
      <c r="P159" s="53"/>
      <c r="Q159" s="53"/>
      <c r="R159" s="53"/>
      <c r="S159" s="53"/>
      <c r="T159" s="53"/>
      <c r="U159" s="53"/>
      <c r="V159" s="53"/>
      <c r="W159" s="53"/>
      <c r="X159" s="53"/>
      <c r="Y159" s="53"/>
      <c r="Z159" s="53"/>
    </row>
    <row r="160" spans="1:26" ht="12.75" customHeight="1" x14ac:dyDescent="0.3">
      <c r="A160" s="53"/>
      <c r="B160" s="53"/>
      <c r="C160" s="53"/>
      <c r="D160" s="53"/>
      <c r="E160" s="53"/>
      <c r="F160" s="53"/>
      <c r="G160" s="53"/>
      <c r="H160" s="53"/>
      <c r="I160" s="53"/>
      <c r="J160" s="53"/>
      <c r="K160" s="53"/>
      <c r="L160" s="53"/>
      <c r="M160" s="53"/>
      <c r="N160" s="53"/>
      <c r="O160" s="53"/>
      <c r="P160" s="53"/>
      <c r="Q160" s="53"/>
      <c r="R160" s="53"/>
      <c r="S160" s="53"/>
      <c r="T160" s="53"/>
      <c r="U160" s="53"/>
      <c r="V160" s="53"/>
      <c r="W160" s="53"/>
      <c r="X160" s="53"/>
      <c r="Y160" s="53"/>
      <c r="Z160" s="53"/>
    </row>
    <row r="161" spans="1:26" ht="12.75" customHeight="1" x14ac:dyDescent="0.3">
      <c r="A161" s="53"/>
      <c r="B161" s="53"/>
      <c r="C161" s="53"/>
      <c r="D161" s="53"/>
      <c r="E161" s="53"/>
      <c r="F161" s="53"/>
      <c r="G161" s="53"/>
      <c r="H161" s="53"/>
      <c r="I161" s="53"/>
      <c r="J161" s="53"/>
      <c r="K161" s="53"/>
      <c r="L161" s="53"/>
      <c r="M161" s="53"/>
      <c r="N161" s="53"/>
      <c r="O161" s="53"/>
      <c r="P161" s="53"/>
      <c r="Q161" s="53"/>
      <c r="R161" s="53"/>
      <c r="S161" s="53"/>
      <c r="T161" s="53"/>
      <c r="U161" s="53"/>
      <c r="V161" s="53"/>
      <c r="W161" s="53"/>
      <c r="X161" s="53"/>
      <c r="Y161" s="53"/>
      <c r="Z161" s="53"/>
    </row>
    <row r="162" spans="1:26" ht="12.75" customHeight="1" x14ac:dyDescent="0.3">
      <c r="A162" s="53"/>
      <c r="B162" s="53"/>
      <c r="C162" s="53"/>
      <c r="D162" s="53"/>
      <c r="E162" s="53"/>
      <c r="F162" s="53"/>
      <c r="G162" s="53"/>
      <c r="H162" s="53"/>
      <c r="I162" s="53"/>
      <c r="J162" s="53"/>
      <c r="K162" s="53"/>
      <c r="L162" s="53"/>
      <c r="M162" s="53"/>
      <c r="N162" s="53"/>
      <c r="O162" s="53"/>
      <c r="P162" s="53"/>
      <c r="Q162" s="53"/>
      <c r="R162" s="53"/>
      <c r="S162" s="53"/>
      <c r="T162" s="53"/>
      <c r="U162" s="53"/>
      <c r="V162" s="53"/>
      <c r="W162" s="53"/>
      <c r="X162" s="53"/>
      <c r="Y162" s="53"/>
      <c r="Z162" s="53"/>
    </row>
    <row r="163" spans="1:26" ht="12.75" customHeight="1" x14ac:dyDescent="0.3">
      <c r="A163" s="53"/>
      <c r="B163" s="53"/>
      <c r="C163" s="53"/>
      <c r="D163" s="53"/>
      <c r="E163" s="53"/>
      <c r="F163" s="53"/>
      <c r="G163" s="53"/>
      <c r="H163" s="53"/>
      <c r="I163" s="53"/>
      <c r="J163" s="53"/>
      <c r="K163" s="53"/>
      <c r="L163" s="53"/>
      <c r="M163" s="53"/>
      <c r="N163" s="53"/>
      <c r="O163" s="53"/>
      <c r="P163" s="53"/>
      <c r="Q163" s="53"/>
      <c r="R163" s="53"/>
      <c r="S163" s="53"/>
      <c r="T163" s="53"/>
      <c r="U163" s="53"/>
      <c r="V163" s="53"/>
      <c r="W163" s="53"/>
      <c r="X163" s="53"/>
      <c r="Y163" s="53"/>
      <c r="Z163" s="53"/>
    </row>
    <row r="164" spans="1:26" ht="12.75" customHeight="1" x14ac:dyDescent="0.3">
      <c r="A164" s="53"/>
      <c r="B164" s="53"/>
      <c r="C164" s="53"/>
      <c r="D164" s="53"/>
      <c r="E164" s="53"/>
      <c r="F164" s="53"/>
      <c r="G164" s="53"/>
      <c r="H164" s="53"/>
      <c r="I164" s="53"/>
      <c r="J164" s="53"/>
      <c r="K164" s="53"/>
      <c r="L164" s="53"/>
      <c r="M164" s="53"/>
      <c r="N164" s="53"/>
      <c r="O164" s="53"/>
      <c r="P164" s="53"/>
      <c r="Q164" s="53"/>
      <c r="R164" s="53"/>
      <c r="S164" s="53"/>
      <c r="T164" s="53"/>
      <c r="U164" s="53"/>
      <c r="V164" s="53"/>
      <c r="W164" s="53"/>
      <c r="X164" s="53"/>
      <c r="Y164" s="53"/>
      <c r="Z164" s="53"/>
    </row>
    <row r="165" spans="1:26" ht="12.75" customHeight="1" x14ac:dyDescent="0.3">
      <c r="A165" s="53"/>
      <c r="B165" s="53"/>
      <c r="C165" s="53"/>
      <c r="D165" s="53"/>
      <c r="E165" s="53"/>
      <c r="F165" s="53"/>
      <c r="G165" s="53"/>
      <c r="H165" s="53"/>
      <c r="I165" s="53"/>
      <c r="J165" s="53"/>
      <c r="K165" s="53"/>
      <c r="L165" s="53"/>
      <c r="M165" s="53"/>
      <c r="N165" s="53"/>
      <c r="O165" s="53"/>
      <c r="P165" s="53"/>
      <c r="Q165" s="53"/>
      <c r="R165" s="53"/>
      <c r="S165" s="53"/>
      <c r="T165" s="53"/>
      <c r="U165" s="53"/>
      <c r="V165" s="53"/>
      <c r="W165" s="53"/>
      <c r="X165" s="53"/>
      <c r="Y165" s="53"/>
      <c r="Z165" s="53"/>
    </row>
    <row r="166" spans="1:26" ht="12.75" customHeight="1" x14ac:dyDescent="0.3">
      <c r="A166" s="53"/>
      <c r="B166" s="53"/>
      <c r="C166" s="53"/>
      <c r="D166" s="53"/>
      <c r="E166" s="53"/>
      <c r="F166" s="53"/>
      <c r="G166" s="53"/>
      <c r="H166" s="53"/>
      <c r="I166" s="53"/>
      <c r="J166" s="53"/>
      <c r="K166" s="53"/>
      <c r="L166" s="53"/>
      <c r="M166" s="53"/>
      <c r="N166" s="53"/>
      <c r="O166" s="53"/>
      <c r="P166" s="53"/>
      <c r="Q166" s="53"/>
      <c r="R166" s="53"/>
      <c r="S166" s="53"/>
      <c r="T166" s="53"/>
      <c r="U166" s="53"/>
      <c r="V166" s="53"/>
      <c r="W166" s="53"/>
      <c r="X166" s="53"/>
      <c r="Y166" s="53"/>
      <c r="Z166" s="53"/>
    </row>
    <row r="167" spans="1:26" ht="12.75" customHeight="1" x14ac:dyDescent="0.3">
      <c r="A167" s="53"/>
      <c r="B167" s="53"/>
      <c r="C167" s="53"/>
      <c r="D167" s="53"/>
      <c r="E167" s="53"/>
      <c r="F167" s="53"/>
      <c r="G167" s="53"/>
      <c r="H167" s="53"/>
      <c r="I167" s="53"/>
      <c r="J167" s="53"/>
      <c r="K167" s="53"/>
      <c r="L167" s="53"/>
      <c r="M167" s="53"/>
      <c r="N167" s="53"/>
      <c r="O167" s="53"/>
      <c r="P167" s="53"/>
      <c r="Q167" s="53"/>
      <c r="R167" s="53"/>
      <c r="S167" s="53"/>
      <c r="T167" s="53"/>
      <c r="U167" s="53"/>
      <c r="V167" s="53"/>
      <c r="W167" s="53"/>
      <c r="X167" s="53"/>
      <c r="Y167" s="53"/>
      <c r="Z167" s="53"/>
    </row>
    <row r="168" spans="1:26" ht="12.75" customHeight="1" x14ac:dyDescent="0.3">
      <c r="A168" s="53"/>
      <c r="B168" s="53"/>
      <c r="C168" s="53"/>
      <c r="D168" s="53"/>
      <c r="E168" s="53"/>
      <c r="F168" s="53"/>
      <c r="G168" s="53"/>
      <c r="H168" s="53"/>
      <c r="I168" s="53"/>
      <c r="J168" s="53"/>
      <c r="K168" s="53"/>
      <c r="L168" s="53"/>
      <c r="M168" s="53"/>
      <c r="N168" s="53"/>
      <c r="O168" s="53"/>
      <c r="P168" s="53"/>
      <c r="Q168" s="53"/>
      <c r="R168" s="53"/>
      <c r="S168" s="53"/>
      <c r="T168" s="53"/>
      <c r="U168" s="53"/>
      <c r="V168" s="53"/>
      <c r="W168" s="53"/>
      <c r="X168" s="53"/>
      <c r="Y168" s="53"/>
      <c r="Z168" s="53"/>
    </row>
    <row r="169" spans="1:26" ht="12.75" customHeight="1" x14ac:dyDescent="0.3">
      <c r="A169" s="53"/>
      <c r="B169" s="53"/>
      <c r="C169" s="53"/>
      <c r="D169" s="53"/>
      <c r="E169" s="53"/>
      <c r="F169" s="53"/>
      <c r="G169" s="53"/>
      <c r="H169" s="53"/>
      <c r="I169" s="53"/>
      <c r="J169" s="53"/>
      <c r="K169" s="53"/>
      <c r="L169" s="53"/>
      <c r="M169" s="53"/>
      <c r="N169" s="53"/>
      <c r="O169" s="53"/>
      <c r="P169" s="53"/>
      <c r="Q169" s="53"/>
      <c r="R169" s="53"/>
      <c r="S169" s="53"/>
      <c r="T169" s="53"/>
      <c r="U169" s="53"/>
      <c r="V169" s="53"/>
      <c r="W169" s="53"/>
      <c r="X169" s="53"/>
      <c r="Y169" s="53"/>
      <c r="Z169" s="53"/>
    </row>
    <row r="170" spans="1:26" ht="12.75" customHeight="1" x14ac:dyDescent="0.3">
      <c r="A170" s="53"/>
      <c r="B170" s="53"/>
      <c r="C170" s="53"/>
      <c r="D170" s="53"/>
      <c r="E170" s="53"/>
      <c r="F170" s="53"/>
      <c r="G170" s="53"/>
      <c r="H170" s="53"/>
      <c r="I170" s="53"/>
      <c r="J170" s="53"/>
      <c r="K170" s="53"/>
      <c r="L170" s="53"/>
      <c r="M170" s="53"/>
      <c r="N170" s="53"/>
      <c r="O170" s="53"/>
      <c r="P170" s="53"/>
      <c r="Q170" s="53"/>
      <c r="R170" s="53"/>
      <c r="S170" s="53"/>
      <c r="T170" s="53"/>
      <c r="U170" s="53"/>
      <c r="V170" s="53"/>
      <c r="W170" s="53"/>
      <c r="X170" s="53"/>
      <c r="Y170" s="53"/>
      <c r="Z170" s="53"/>
    </row>
    <row r="171" spans="1:26" ht="12.75" customHeight="1" x14ac:dyDescent="0.3">
      <c r="A171" s="53"/>
      <c r="B171" s="53"/>
      <c r="C171" s="53"/>
      <c r="D171" s="53"/>
      <c r="E171" s="53"/>
      <c r="F171" s="53"/>
      <c r="G171" s="53"/>
      <c r="H171" s="53"/>
      <c r="I171" s="53"/>
      <c r="J171" s="53"/>
      <c r="K171" s="53"/>
      <c r="L171" s="53"/>
      <c r="M171" s="53"/>
      <c r="N171" s="53"/>
      <c r="O171" s="53"/>
      <c r="P171" s="53"/>
      <c r="Q171" s="53"/>
      <c r="R171" s="53"/>
      <c r="S171" s="53"/>
      <c r="T171" s="53"/>
      <c r="U171" s="53"/>
      <c r="V171" s="53"/>
      <c r="W171" s="53"/>
      <c r="X171" s="53"/>
      <c r="Y171" s="53"/>
      <c r="Z171" s="53"/>
    </row>
    <row r="172" spans="1:26" ht="12.75" customHeight="1" x14ac:dyDescent="0.3">
      <c r="A172" s="53"/>
      <c r="B172" s="53"/>
      <c r="C172" s="53"/>
      <c r="D172" s="53"/>
      <c r="E172" s="53"/>
      <c r="F172" s="53"/>
      <c r="G172" s="53"/>
      <c r="H172" s="53"/>
      <c r="I172" s="53"/>
      <c r="J172" s="53"/>
      <c r="K172" s="53"/>
      <c r="L172" s="53"/>
      <c r="M172" s="53"/>
      <c r="N172" s="53"/>
      <c r="O172" s="53"/>
      <c r="P172" s="53"/>
      <c r="Q172" s="53"/>
      <c r="R172" s="53"/>
      <c r="S172" s="53"/>
      <c r="T172" s="53"/>
      <c r="U172" s="53"/>
      <c r="V172" s="53"/>
      <c r="W172" s="53"/>
      <c r="X172" s="53"/>
      <c r="Y172" s="53"/>
      <c r="Z172" s="53"/>
    </row>
    <row r="173" spans="1:26" ht="12.75" customHeight="1" x14ac:dyDescent="0.3">
      <c r="A173" s="53"/>
      <c r="B173" s="53"/>
      <c r="C173" s="53"/>
      <c r="D173" s="53"/>
      <c r="E173" s="53"/>
      <c r="F173" s="53"/>
      <c r="G173" s="53"/>
      <c r="H173" s="53"/>
      <c r="I173" s="53"/>
      <c r="J173" s="53"/>
      <c r="K173" s="53"/>
      <c r="L173" s="53"/>
      <c r="M173" s="53"/>
      <c r="N173" s="53"/>
      <c r="O173" s="53"/>
      <c r="P173" s="53"/>
      <c r="Q173" s="53"/>
      <c r="R173" s="53"/>
      <c r="S173" s="53"/>
      <c r="T173" s="53"/>
      <c r="U173" s="53"/>
      <c r="V173" s="53"/>
      <c r="W173" s="53"/>
      <c r="X173" s="53"/>
      <c r="Y173" s="53"/>
      <c r="Z173" s="53"/>
    </row>
    <row r="174" spans="1:26" ht="12.75" customHeight="1" x14ac:dyDescent="0.3">
      <c r="A174" s="53"/>
      <c r="B174" s="53"/>
      <c r="C174" s="53"/>
      <c r="D174" s="53"/>
      <c r="E174" s="53"/>
      <c r="F174" s="53"/>
      <c r="G174" s="53"/>
      <c r="H174" s="53"/>
      <c r="I174" s="53"/>
      <c r="J174" s="53"/>
      <c r="K174" s="53"/>
      <c r="L174" s="53"/>
      <c r="M174" s="53"/>
      <c r="N174" s="53"/>
      <c r="O174" s="53"/>
      <c r="P174" s="53"/>
      <c r="Q174" s="53"/>
      <c r="R174" s="53"/>
      <c r="S174" s="53"/>
      <c r="T174" s="53"/>
      <c r="U174" s="53"/>
      <c r="V174" s="53"/>
      <c r="W174" s="53"/>
      <c r="X174" s="53"/>
      <c r="Y174" s="53"/>
      <c r="Z174" s="53"/>
    </row>
    <row r="175" spans="1:26" ht="12.75" customHeight="1" x14ac:dyDescent="0.3">
      <c r="A175" s="53"/>
      <c r="B175" s="53"/>
      <c r="C175" s="53"/>
      <c r="D175" s="53"/>
      <c r="E175" s="53"/>
      <c r="F175" s="53"/>
      <c r="G175" s="53"/>
      <c r="H175" s="53"/>
      <c r="I175" s="53"/>
      <c r="J175" s="53"/>
      <c r="K175" s="53"/>
      <c r="L175" s="53"/>
      <c r="M175" s="53"/>
      <c r="N175" s="53"/>
      <c r="O175" s="53"/>
      <c r="P175" s="53"/>
      <c r="Q175" s="53"/>
      <c r="R175" s="53"/>
      <c r="S175" s="53"/>
      <c r="T175" s="53"/>
      <c r="U175" s="53"/>
      <c r="V175" s="53"/>
      <c r="W175" s="53"/>
      <c r="X175" s="53"/>
      <c r="Y175" s="53"/>
      <c r="Z175" s="53"/>
    </row>
    <row r="176" spans="1:26" ht="12.75" customHeight="1" x14ac:dyDescent="0.3">
      <c r="A176" s="53"/>
      <c r="B176" s="53"/>
      <c r="C176" s="53"/>
      <c r="D176" s="53"/>
      <c r="E176" s="53"/>
      <c r="F176" s="53"/>
      <c r="G176" s="53"/>
      <c r="H176" s="53"/>
      <c r="I176" s="53"/>
      <c r="J176" s="53"/>
      <c r="K176" s="53"/>
      <c r="L176" s="53"/>
      <c r="M176" s="53"/>
      <c r="N176" s="53"/>
      <c r="O176" s="53"/>
      <c r="P176" s="53"/>
      <c r="Q176" s="53"/>
      <c r="R176" s="53"/>
      <c r="S176" s="53"/>
      <c r="T176" s="53"/>
      <c r="U176" s="53"/>
      <c r="V176" s="53"/>
      <c r="W176" s="53"/>
      <c r="X176" s="53"/>
      <c r="Y176" s="53"/>
      <c r="Z176" s="53"/>
    </row>
    <row r="177" spans="1:26" ht="12.75" customHeight="1" x14ac:dyDescent="0.3">
      <c r="A177" s="53"/>
      <c r="B177" s="53"/>
      <c r="C177" s="53"/>
      <c r="D177" s="53"/>
      <c r="E177" s="53"/>
      <c r="F177" s="53"/>
      <c r="G177" s="53"/>
      <c r="H177" s="53"/>
      <c r="I177" s="53"/>
      <c r="J177" s="53"/>
      <c r="K177" s="53"/>
      <c r="L177" s="53"/>
      <c r="M177" s="53"/>
      <c r="N177" s="53"/>
      <c r="O177" s="53"/>
      <c r="P177" s="53"/>
      <c r="Q177" s="53"/>
      <c r="R177" s="53"/>
      <c r="S177" s="53"/>
      <c r="T177" s="53"/>
      <c r="U177" s="53"/>
      <c r="V177" s="53"/>
      <c r="W177" s="53"/>
      <c r="X177" s="53"/>
      <c r="Y177" s="53"/>
      <c r="Z177" s="53"/>
    </row>
    <row r="178" spans="1:26" ht="12.75" customHeight="1" x14ac:dyDescent="0.3">
      <c r="A178" s="53"/>
      <c r="B178" s="53"/>
      <c r="C178" s="53"/>
      <c r="D178" s="53"/>
      <c r="E178" s="53"/>
      <c r="F178" s="53"/>
      <c r="G178" s="53"/>
      <c r="H178" s="53"/>
      <c r="I178" s="53"/>
      <c r="J178" s="53"/>
      <c r="K178" s="53"/>
      <c r="L178" s="53"/>
      <c r="M178" s="53"/>
      <c r="N178" s="53"/>
      <c r="O178" s="53"/>
      <c r="P178" s="53"/>
      <c r="Q178" s="53"/>
      <c r="R178" s="53"/>
      <c r="S178" s="53"/>
      <c r="T178" s="53"/>
      <c r="U178" s="53"/>
      <c r="V178" s="53"/>
      <c r="W178" s="53"/>
      <c r="X178" s="53"/>
      <c r="Y178" s="53"/>
      <c r="Z178" s="53"/>
    </row>
    <row r="179" spans="1:26" ht="12.75" customHeight="1" x14ac:dyDescent="0.3">
      <c r="A179" s="53"/>
      <c r="B179" s="53"/>
      <c r="C179" s="53"/>
      <c r="D179" s="53"/>
      <c r="E179" s="53"/>
      <c r="F179" s="53"/>
      <c r="G179" s="53"/>
      <c r="H179" s="53"/>
      <c r="I179" s="53"/>
      <c r="J179" s="53"/>
      <c r="K179" s="53"/>
      <c r="L179" s="53"/>
      <c r="M179" s="53"/>
      <c r="N179" s="53"/>
      <c r="O179" s="53"/>
      <c r="P179" s="53"/>
      <c r="Q179" s="53"/>
      <c r="R179" s="53"/>
      <c r="S179" s="53"/>
      <c r="T179" s="53"/>
      <c r="U179" s="53"/>
      <c r="V179" s="53"/>
      <c r="W179" s="53"/>
      <c r="X179" s="53"/>
      <c r="Y179" s="53"/>
      <c r="Z179" s="53"/>
    </row>
    <row r="180" spans="1:26" ht="12.75" customHeight="1" x14ac:dyDescent="0.3">
      <c r="A180" s="53"/>
      <c r="B180" s="53"/>
      <c r="C180" s="53"/>
      <c r="D180" s="53"/>
      <c r="E180" s="53"/>
      <c r="F180" s="53"/>
      <c r="G180" s="53"/>
      <c r="H180" s="53"/>
      <c r="I180" s="53"/>
      <c r="J180" s="53"/>
      <c r="K180" s="53"/>
      <c r="L180" s="53"/>
      <c r="M180" s="53"/>
      <c r="N180" s="53"/>
      <c r="O180" s="53"/>
      <c r="P180" s="53"/>
      <c r="Q180" s="53"/>
      <c r="R180" s="53"/>
      <c r="S180" s="53"/>
      <c r="T180" s="53"/>
      <c r="U180" s="53"/>
      <c r="V180" s="53"/>
      <c r="W180" s="53"/>
      <c r="X180" s="53"/>
      <c r="Y180" s="53"/>
      <c r="Z180" s="53"/>
    </row>
    <row r="181" spans="1:26" ht="12.75" customHeight="1" x14ac:dyDescent="0.3">
      <c r="A181" s="53"/>
      <c r="B181" s="53"/>
      <c r="C181" s="53"/>
      <c r="D181" s="53"/>
      <c r="E181" s="53"/>
      <c r="F181" s="53"/>
      <c r="G181" s="53"/>
      <c r="H181" s="53"/>
      <c r="I181" s="53"/>
      <c r="J181" s="53"/>
      <c r="K181" s="53"/>
      <c r="L181" s="53"/>
      <c r="M181" s="53"/>
      <c r="N181" s="53"/>
      <c r="O181" s="53"/>
      <c r="P181" s="53"/>
      <c r="Q181" s="53"/>
      <c r="R181" s="53"/>
      <c r="S181" s="53"/>
      <c r="T181" s="53"/>
      <c r="U181" s="53"/>
      <c r="V181" s="53"/>
      <c r="W181" s="53"/>
      <c r="X181" s="53"/>
      <c r="Y181" s="53"/>
      <c r="Z181" s="53"/>
    </row>
    <row r="182" spans="1:26" ht="12.75" customHeight="1" x14ac:dyDescent="0.3">
      <c r="A182" s="53"/>
      <c r="B182" s="53"/>
      <c r="C182" s="53"/>
      <c r="D182" s="53"/>
      <c r="E182" s="53"/>
      <c r="F182" s="53"/>
      <c r="G182" s="53"/>
      <c r="H182" s="53"/>
      <c r="I182" s="53"/>
      <c r="J182" s="53"/>
      <c r="K182" s="53"/>
      <c r="L182" s="53"/>
      <c r="M182" s="53"/>
      <c r="N182" s="53"/>
      <c r="O182" s="53"/>
      <c r="P182" s="53"/>
      <c r="Q182" s="53"/>
      <c r="R182" s="53"/>
      <c r="S182" s="53"/>
      <c r="T182" s="53"/>
      <c r="U182" s="53"/>
      <c r="V182" s="53"/>
      <c r="W182" s="53"/>
      <c r="X182" s="53"/>
      <c r="Y182" s="53"/>
      <c r="Z182" s="53"/>
    </row>
    <row r="183" spans="1:26" ht="12.75" customHeight="1" x14ac:dyDescent="0.3">
      <c r="A183" s="53"/>
      <c r="B183" s="53"/>
      <c r="C183" s="53"/>
      <c r="D183" s="53"/>
      <c r="E183" s="53"/>
      <c r="F183" s="53"/>
      <c r="G183" s="53"/>
      <c r="H183" s="53"/>
      <c r="I183" s="53"/>
      <c r="J183" s="53"/>
      <c r="K183" s="53"/>
      <c r="L183" s="53"/>
      <c r="M183" s="53"/>
      <c r="N183" s="53"/>
      <c r="O183" s="53"/>
      <c r="P183" s="53"/>
      <c r="Q183" s="53"/>
      <c r="R183" s="53"/>
      <c r="S183" s="53"/>
      <c r="T183" s="53"/>
      <c r="U183" s="53"/>
      <c r="V183" s="53"/>
      <c r="W183" s="53"/>
      <c r="X183" s="53"/>
      <c r="Y183" s="53"/>
      <c r="Z183" s="53"/>
    </row>
    <row r="184" spans="1:26" ht="12.75" customHeight="1" x14ac:dyDescent="0.3">
      <c r="A184" s="53"/>
      <c r="B184" s="53"/>
      <c r="C184" s="53"/>
      <c r="D184" s="53"/>
      <c r="E184" s="53"/>
      <c r="F184" s="53"/>
      <c r="G184" s="53"/>
      <c r="H184" s="53"/>
      <c r="I184" s="53"/>
      <c r="J184" s="53"/>
      <c r="K184" s="53"/>
      <c r="L184" s="53"/>
      <c r="M184" s="53"/>
      <c r="N184" s="53"/>
      <c r="O184" s="53"/>
      <c r="P184" s="53"/>
      <c r="Q184" s="53"/>
      <c r="R184" s="53"/>
      <c r="S184" s="53"/>
      <c r="T184" s="53"/>
      <c r="U184" s="53"/>
      <c r="V184" s="53"/>
      <c r="W184" s="53"/>
      <c r="X184" s="53"/>
      <c r="Y184" s="53"/>
      <c r="Z184" s="53"/>
    </row>
    <row r="185" spans="1:26" ht="12.75" customHeight="1" x14ac:dyDescent="0.3">
      <c r="A185" s="53"/>
      <c r="B185" s="53"/>
      <c r="C185" s="53"/>
      <c r="D185" s="53"/>
      <c r="E185" s="53"/>
      <c r="F185" s="53"/>
      <c r="G185" s="53"/>
      <c r="H185" s="53"/>
      <c r="I185" s="53"/>
      <c r="J185" s="53"/>
      <c r="K185" s="53"/>
      <c r="L185" s="53"/>
      <c r="M185" s="53"/>
      <c r="N185" s="53"/>
      <c r="O185" s="53"/>
      <c r="P185" s="53"/>
      <c r="Q185" s="53"/>
      <c r="R185" s="53"/>
      <c r="S185" s="53"/>
      <c r="T185" s="53"/>
      <c r="U185" s="53"/>
      <c r="V185" s="53"/>
      <c r="W185" s="53"/>
      <c r="X185" s="53"/>
      <c r="Y185" s="53"/>
      <c r="Z185" s="53"/>
    </row>
    <row r="186" spans="1:26" ht="12.75" customHeight="1" x14ac:dyDescent="0.3">
      <c r="A186" s="53"/>
      <c r="B186" s="53"/>
      <c r="C186" s="53"/>
      <c r="D186" s="53"/>
      <c r="E186" s="53"/>
      <c r="F186" s="53"/>
      <c r="G186" s="53"/>
      <c r="H186" s="53"/>
      <c r="I186" s="53"/>
      <c r="J186" s="53"/>
      <c r="K186" s="53"/>
      <c r="L186" s="53"/>
      <c r="M186" s="53"/>
      <c r="N186" s="53"/>
      <c r="O186" s="53"/>
      <c r="P186" s="53"/>
      <c r="Q186" s="53"/>
      <c r="R186" s="53"/>
      <c r="S186" s="53"/>
      <c r="T186" s="53"/>
      <c r="U186" s="53"/>
      <c r="V186" s="53"/>
      <c r="W186" s="53"/>
      <c r="X186" s="53"/>
      <c r="Y186" s="53"/>
      <c r="Z186" s="53"/>
    </row>
    <row r="187" spans="1:26" ht="12.75" customHeight="1" x14ac:dyDescent="0.3">
      <c r="A187" s="53"/>
      <c r="B187" s="53"/>
      <c r="C187" s="53"/>
      <c r="D187" s="53"/>
      <c r="E187" s="53"/>
      <c r="F187" s="53"/>
      <c r="G187" s="53"/>
      <c r="H187" s="53"/>
      <c r="I187" s="53"/>
      <c r="J187" s="53"/>
      <c r="K187" s="53"/>
      <c r="L187" s="53"/>
      <c r="M187" s="53"/>
      <c r="N187" s="53"/>
      <c r="O187" s="53"/>
      <c r="P187" s="53"/>
      <c r="Q187" s="53"/>
      <c r="R187" s="53"/>
      <c r="S187" s="53"/>
      <c r="T187" s="53"/>
      <c r="U187" s="53"/>
      <c r="V187" s="53"/>
      <c r="W187" s="53"/>
      <c r="X187" s="53"/>
      <c r="Y187" s="53"/>
      <c r="Z187" s="53"/>
    </row>
    <row r="188" spans="1:26" ht="12.75" customHeight="1" x14ac:dyDescent="0.3">
      <c r="A188" s="53"/>
      <c r="B188" s="53"/>
      <c r="C188" s="53"/>
      <c r="D188" s="53"/>
      <c r="E188" s="53"/>
      <c r="F188" s="53"/>
      <c r="G188" s="53"/>
      <c r="H188" s="53"/>
      <c r="I188" s="53"/>
      <c r="J188" s="53"/>
      <c r="K188" s="53"/>
      <c r="L188" s="53"/>
      <c r="M188" s="53"/>
      <c r="N188" s="53"/>
      <c r="O188" s="53"/>
      <c r="P188" s="53"/>
      <c r="Q188" s="53"/>
      <c r="R188" s="53"/>
      <c r="S188" s="53"/>
      <c r="T188" s="53"/>
      <c r="U188" s="53"/>
      <c r="V188" s="53"/>
      <c r="W188" s="53"/>
      <c r="X188" s="53"/>
      <c r="Y188" s="53"/>
      <c r="Z188" s="53"/>
    </row>
    <row r="189" spans="1:26" ht="12.75" customHeight="1" x14ac:dyDescent="0.3">
      <c r="A189" s="53"/>
      <c r="B189" s="53"/>
      <c r="C189" s="53"/>
      <c r="D189" s="53"/>
      <c r="E189" s="53"/>
      <c r="F189" s="53"/>
      <c r="G189" s="53"/>
      <c r="H189" s="53"/>
      <c r="I189" s="53"/>
      <c r="J189" s="53"/>
      <c r="K189" s="53"/>
      <c r="L189" s="53"/>
      <c r="M189" s="53"/>
      <c r="N189" s="53"/>
      <c r="O189" s="53"/>
      <c r="P189" s="53"/>
      <c r="Q189" s="53"/>
      <c r="R189" s="53"/>
      <c r="S189" s="53"/>
      <c r="T189" s="53"/>
      <c r="U189" s="53"/>
      <c r="V189" s="53"/>
      <c r="W189" s="53"/>
      <c r="X189" s="53"/>
      <c r="Y189" s="53"/>
      <c r="Z189" s="53"/>
    </row>
    <row r="190" spans="1:26" ht="12.75" customHeight="1" x14ac:dyDescent="0.3">
      <c r="A190" s="53"/>
      <c r="B190" s="53"/>
      <c r="C190" s="53"/>
      <c r="D190" s="53"/>
      <c r="E190" s="53"/>
      <c r="F190" s="53"/>
      <c r="G190" s="53"/>
      <c r="H190" s="53"/>
      <c r="I190" s="53"/>
      <c r="J190" s="53"/>
      <c r="K190" s="53"/>
      <c r="L190" s="53"/>
      <c r="M190" s="53"/>
      <c r="N190" s="53"/>
      <c r="O190" s="53"/>
      <c r="P190" s="53"/>
      <c r="Q190" s="53"/>
      <c r="R190" s="53"/>
      <c r="S190" s="53"/>
      <c r="T190" s="53"/>
      <c r="U190" s="53"/>
      <c r="V190" s="53"/>
      <c r="W190" s="53"/>
      <c r="X190" s="53"/>
      <c r="Y190" s="53"/>
      <c r="Z190" s="53"/>
    </row>
    <row r="191" spans="1:26" ht="12.75" customHeight="1" x14ac:dyDescent="0.3">
      <c r="A191" s="53"/>
      <c r="B191" s="53"/>
      <c r="C191" s="53"/>
      <c r="D191" s="53"/>
      <c r="E191" s="53"/>
      <c r="F191" s="53"/>
      <c r="G191" s="53"/>
      <c r="H191" s="53"/>
      <c r="I191" s="53"/>
      <c r="J191" s="53"/>
      <c r="K191" s="53"/>
      <c r="L191" s="53"/>
      <c r="M191" s="53"/>
      <c r="N191" s="53"/>
      <c r="O191" s="53"/>
      <c r="P191" s="53"/>
      <c r="Q191" s="53"/>
      <c r="R191" s="53"/>
      <c r="S191" s="53"/>
      <c r="T191" s="53"/>
      <c r="U191" s="53"/>
      <c r="V191" s="53"/>
      <c r="W191" s="53"/>
      <c r="X191" s="53"/>
      <c r="Y191" s="53"/>
      <c r="Z191" s="53"/>
    </row>
    <row r="192" spans="1:26" ht="12.75" customHeight="1" x14ac:dyDescent="0.3">
      <c r="A192" s="53"/>
      <c r="B192" s="53"/>
      <c r="C192" s="53"/>
      <c r="D192" s="53"/>
      <c r="E192" s="53"/>
      <c r="F192" s="53"/>
      <c r="G192" s="53"/>
      <c r="H192" s="53"/>
      <c r="I192" s="53"/>
      <c r="J192" s="53"/>
      <c r="K192" s="53"/>
      <c r="L192" s="53"/>
      <c r="M192" s="53"/>
      <c r="N192" s="53"/>
      <c r="O192" s="53"/>
      <c r="P192" s="53"/>
      <c r="Q192" s="53"/>
      <c r="R192" s="53"/>
      <c r="S192" s="53"/>
      <c r="T192" s="53"/>
      <c r="U192" s="53"/>
      <c r="V192" s="53"/>
      <c r="W192" s="53"/>
      <c r="X192" s="53"/>
      <c r="Y192" s="53"/>
      <c r="Z192" s="53"/>
    </row>
    <row r="193" spans="1:26" ht="12.75" customHeight="1" x14ac:dyDescent="0.3">
      <c r="A193" s="53"/>
      <c r="B193" s="53"/>
      <c r="C193" s="53"/>
      <c r="D193" s="53"/>
      <c r="E193" s="53"/>
      <c r="F193" s="53"/>
      <c r="G193" s="53"/>
      <c r="H193" s="53"/>
      <c r="I193" s="53"/>
      <c r="J193" s="53"/>
      <c r="K193" s="53"/>
      <c r="L193" s="53"/>
      <c r="M193" s="53"/>
      <c r="N193" s="53"/>
      <c r="O193" s="53"/>
      <c r="P193" s="53"/>
      <c r="Q193" s="53"/>
      <c r="R193" s="53"/>
      <c r="S193" s="53"/>
      <c r="T193" s="53"/>
      <c r="U193" s="53"/>
      <c r="V193" s="53"/>
      <c r="W193" s="53"/>
      <c r="X193" s="53"/>
      <c r="Y193" s="53"/>
      <c r="Z193" s="53"/>
    </row>
    <row r="194" spans="1:26" ht="12.75" customHeight="1" x14ac:dyDescent="0.3">
      <c r="A194" s="53"/>
      <c r="B194" s="53"/>
      <c r="C194" s="53"/>
      <c r="D194" s="53"/>
      <c r="E194" s="53"/>
      <c r="F194" s="53"/>
      <c r="G194" s="53"/>
      <c r="H194" s="53"/>
      <c r="I194" s="53"/>
      <c r="J194" s="53"/>
      <c r="K194" s="53"/>
      <c r="L194" s="53"/>
      <c r="M194" s="53"/>
      <c r="N194" s="53"/>
      <c r="O194" s="53"/>
      <c r="P194" s="53"/>
      <c r="Q194" s="53"/>
      <c r="R194" s="53"/>
      <c r="S194" s="53"/>
      <c r="T194" s="53"/>
      <c r="U194" s="53"/>
      <c r="V194" s="53"/>
      <c r="W194" s="53"/>
      <c r="X194" s="53"/>
      <c r="Y194" s="53"/>
      <c r="Z194" s="53"/>
    </row>
    <row r="195" spans="1:26" ht="12.75" customHeight="1" x14ac:dyDescent="0.3">
      <c r="A195" s="53"/>
      <c r="B195" s="53"/>
      <c r="C195" s="53"/>
      <c r="D195" s="53"/>
      <c r="E195" s="53"/>
      <c r="F195" s="53"/>
      <c r="G195" s="53"/>
      <c r="H195" s="53"/>
      <c r="I195" s="53"/>
      <c r="J195" s="53"/>
      <c r="K195" s="53"/>
      <c r="L195" s="53"/>
      <c r="M195" s="53"/>
      <c r="N195" s="53"/>
      <c r="O195" s="53"/>
      <c r="P195" s="53"/>
      <c r="Q195" s="53"/>
      <c r="R195" s="53"/>
      <c r="S195" s="53"/>
      <c r="T195" s="53"/>
      <c r="U195" s="53"/>
      <c r="V195" s="53"/>
      <c r="W195" s="53"/>
      <c r="X195" s="53"/>
      <c r="Y195" s="53"/>
      <c r="Z195" s="53"/>
    </row>
    <row r="196" spans="1:26" ht="12.75" customHeight="1" x14ac:dyDescent="0.3">
      <c r="A196" s="53"/>
      <c r="B196" s="53"/>
      <c r="C196" s="53"/>
      <c r="D196" s="53"/>
      <c r="E196" s="53"/>
      <c r="F196" s="53"/>
      <c r="G196" s="53"/>
      <c r="H196" s="53"/>
      <c r="I196" s="53"/>
      <c r="J196" s="53"/>
      <c r="K196" s="53"/>
      <c r="L196" s="53"/>
      <c r="M196" s="53"/>
      <c r="N196" s="53"/>
      <c r="O196" s="53"/>
      <c r="P196" s="53"/>
      <c r="Q196" s="53"/>
      <c r="R196" s="53"/>
      <c r="S196" s="53"/>
      <c r="T196" s="53"/>
      <c r="U196" s="53"/>
      <c r="V196" s="53"/>
      <c r="W196" s="53"/>
      <c r="X196" s="53"/>
      <c r="Y196" s="53"/>
      <c r="Z196" s="53"/>
    </row>
    <row r="197" spans="1:26" ht="12.75" customHeight="1" x14ac:dyDescent="0.3">
      <c r="A197" s="53"/>
      <c r="B197" s="53"/>
      <c r="C197" s="53"/>
      <c r="D197" s="53"/>
      <c r="E197" s="53"/>
      <c r="F197" s="53"/>
      <c r="G197" s="53"/>
      <c r="H197" s="53"/>
      <c r="I197" s="53"/>
      <c r="J197" s="53"/>
      <c r="K197" s="53"/>
      <c r="L197" s="53"/>
      <c r="M197" s="53"/>
      <c r="N197" s="53"/>
      <c r="O197" s="53"/>
      <c r="P197" s="53"/>
      <c r="Q197" s="53"/>
      <c r="R197" s="53"/>
      <c r="S197" s="53"/>
      <c r="T197" s="53"/>
      <c r="U197" s="53"/>
      <c r="V197" s="53"/>
      <c r="W197" s="53"/>
      <c r="X197" s="53"/>
      <c r="Y197" s="53"/>
      <c r="Z197" s="53"/>
    </row>
    <row r="198" spans="1:26" ht="12.75" customHeight="1" x14ac:dyDescent="0.3">
      <c r="A198" s="53"/>
      <c r="B198" s="53"/>
      <c r="C198" s="53"/>
      <c r="D198" s="53"/>
      <c r="E198" s="53"/>
      <c r="F198" s="53"/>
      <c r="G198" s="53"/>
      <c r="H198" s="53"/>
      <c r="I198" s="53"/>
      <c r="J198" s="53"/>
      <c r="K198" s="53"/>
      <c r="L198" s="53"/>
      <c r="M198" s="53"/>
      <c r="N198" s="53"/>
      <c r="O198" s="53"/>
      <c r="P198" s="53"/>
      <c r="Q198" s="53"/>
      <c r="R198" s="53"/>
      <c r="S198" s="53"/>
      <c r="T198" s="53"/>
      <c r="U198" s="53"/>
      <c r="V198" s="53"/>
      <c r="W198" s="53"/>
      <c r="X198" s="53"/>
      <c r="Y198" s="53"/>
      <c r="Z198" s="53"/>
    </row>
    <row r="199" spans="1:26" ht="12.75" customHeight="1" x14ac:dyDescent="0.3">
      <c r="A199" s="53"/>
      <c r="B199" s="53"/>
      <c r="C199" s="53"/>
      <c r="D199" s="53"/>
      <c r="E199" s="53"/>
      <c r="F199" s="53"/>
      <c r="G199" s="53"/>
      <c r="H199" s="53"/>
      <c r="I199" s="53"/>
      <c r="J199" s="53"/>
      <c r="K199" s="53"/>
      <c r="L199" s="53"/>
      <c r="M199" s="53"/>
      <c r="N199" s="53"/>
      <c r="O199" s="53"/>
      <c r="P199" s="53"/>
      <c r="Q199" s="53"/>
      <c r="R199" s="53"/>
      <c r="S199" s="53"/>
      <c r="T199" s="53"/>
      <c r="U199" s="53"/>
      <c r="V199" s="53"/>
      <c r="W199" s="53"/>
      <c r="X199" s="53"/>
      <c r="Y199" s="53"/>
      <c r="Z199" s="53"/>
    </row>
    <row r="200" spans="1:26" ht="12.75" customHeight="1" x14ac:dyDescent="0.3">
      <c r="A200" s="53"/>
      <c r="B200" s="53"/>
      <c r="C200" s="53"/>
      <c r="D200" s="53"/>
      <c r="E200" s="53"/>
      <c r="F200" s="53"/>
      <c r="G200" s="53"/>
      <c r="H200" s="53"/>
      <c r="I200" s="53"/>
      <c r="J200" s="53"/>
      <c r="K200" s="53"/>
      <c r="L200" s="53"/>
      <c r="M200" s="53"/>
      <c r="N200" s="53"/>
      <c r="O200" s="53"/>
      <c r="P200" s="53"/>
      <c r="Q200" s="53"/>
      <c r="R200" s="53"/>
      <c r="S200" s="53"/>
      <c r="T200" s="53"/>
      <c r="U200" s="53"/>
      <c r="V200" s="53"/>
      <c r="W200" s="53"/>
      <c r="X200" s="53"/>
      <c r="Y200" s="53"/>
      <c r="Z200" s="53"/>
    </row>
    <row r="201" spans="1:26" ht="12.75" customHeight="1" x14ac:dyDescent="0.3">
      <c r="A201" s="53"/>
      <c r="B201" s="53"/>
      <c r="C201" s="53"/>
      <c r="D201" s="53"/>
      <c r="E201" s="53"/>
      <c r="F201" s="53"/>
      <c r="G201" s="53"/>
      <c r="H201" s="53"/>
      <c r="I201" s="53"/>
      <c r="J201" s="53"/>
      <c r="K201" s="53"/>
      <c r="L201" s="53"/>
      <c r="M201" s="53"/>
      <c r="N201" s="53"/>
      <c r="O201" s="53"/>
      <c r="P201" s="53"/>
      <c r="Q201" s="53"/>
      <c r="R201" s="53"/>
      <c r="S201" s="53"/>
      <c r="T201" s="53"/>
      <c r="U201" s="53"/>
      <c r="V201" s="53"/>
      <c r="W201" s="53"/>
      <c r="X201" s="53"/>
      <c r="Y201" s="53"/>
      <c r="Z201" s="53"/>
    </row>
    <row r="202" spans="1:26" ht="12.75" customHeight="1" x14ac:dyDescent="0.3">
      <c r="A202" s="53"/>
      <c r="B202" s="53"/>
      <c r="C202" s="53"/>
      <c r="D202" s="53"/>
      <c r="E202" s="53"/>
      <c r="F202" s="53"/>
      <c r="G202" s="53"/>
      <c r="H202" s="53"/>
      <c r="I202" s="53"/>
      <c r="J202" s="53"/>
      <c r="K202" s="53"/>
      <c r="L202" s="53"/>
      <c r="M202" s="53"/>
      <c r="N202" s="53"/>
      <c r="O202" s="53"/>
      <c r="P202" s="53"/>
      <c r="Q202" s="53"/>
      <c r="R202" s="53"/>
      <c r="S202" s="53"/>
      <c r="T202" s="53"/>
      <c r="U202" s="53"/>
      <c r="V202" s="53"/>
      <c r="W202" s="53"/>
      <c r="X202" s="53"/>
      <c r="Y202" s="53"/>
      <c r="Z202" s="53"/>
    </row>
    <row r="203" spans="1:26" ht="12.75" customHeight="1" x14ac:dyDescent="0.3">
      <c r="A203" s="53"/>
      <c r="B203" s="53"/>
      <c r="C203" s="53"/>
      <c r="D203" s="53"/>
      <c r="E203" s="53"/>
      <c r="F203" s="53"/>
      <c r="G203" s="53"/>
      <c r="H203" s="53"/>
      <c r="I203" s="53"/>
      <c r="J203" s="53"/>
      <c r="K203" s="53"/>
      <c r="L203" s="53"/>
      <c r="M203" s="53"/>
      <c r="N203" s="53"/>
      <c r="O203" s="53"/>
      <c r="P203" s="53"/>
      <c r="Q203" s="53"/>
      <c r="R203" s="53"/>
      <c r="S203" s="53"/>
      <c r="T203" s="53"/>
      <c r="U203" s="53"/>
      <c r="V203" s="53"/>
      <c r="W203" s="53"/>
      <c r="X203" s="53"/>
      <c r="Y203" s="53"/>
      <c r="Z203" s="53"/>
    </row>
    <row r="204" spans="1:26" ht="12.75" customHeight="1" x14ac:dyDescent="0.3">
      <c r="A204" s="53"/>
      <c r="B204" s="53"/>
      <c r="C204" s="53"/>
      <c r="D204" s="53"/>
      <c r="E204" s="53"/>
      <c r="F204" s="53"/>
      <c r="G204" s="53"/>
      <c r="H204" s="53"/>
      <c r="I204" s="53"/>
      <c r="J204" s="53"/>
      <c r="K204" s="53"/>
      <c r="L204" s="53"/>
      <c r="M204" s="53"/>
      <c r="N204" s="53"/>
      <c r="O204" s="53"/>
      <c r="P204" s="53"/>
      <c r="Q204" s="53"/>
      <c r="R204" s="53"/>
      <c r="S204" s="53"/>
      <c r="T204" s="53"/>
      <c r="U204" s="53"/>
      <c r="V204" s="53"/>
      <c r="W204" s="53"/>
      <c r="X204" s="53"/>
      <c r="Y204" s="53"/>
      <c r="Z204" s="53"/>
    </row>
    <row r="205" spans="1:26" ht="12.75" customHeight="1" x14ac:dyDescent="0.3">
      <c r="A205" s="53"/>
      <c r="B205" s="53"/>
      <c r="C205" s="53"/>
      <c r="D205" s="53"/>
      <c r="E205" s="53"/>
      <c r="F205" s="53"/>
      <c r="G205" s="53"/>
      <c r="H205" s="53"/>
      <c r="I205" s="53"/>
      <c r="J205" s="53"/>
      <c r="K205" s="53"/>
      <c r="L205" s="53"/>
      <c r="M205" s="53"/>
      <c r="N205" s="53"/>
      <c r="O205" s="53"/>
      <c r="P205" s="53"/>
      <c r="Q205" s="53"/>
      <c r="R205" s="53"/>
      <c r="S205" s="53"/>
      <c r="T205" s="53"/>
      <c r="U205" s="53"/>
      <c r="V205" s="53"/>
      <c r="W205" s="53"/>
      <c r="X205" s="53"/>
      <c r="Y205" s="53"/>
      <c r="Z205" s="53"/>
    </row>
    <row r="206" spans="1:26" ht="12.75" customHeight="1" x14ac:dyDescent="0.3">
      <c r="A206" s="53"/>
      <c r="B206" s="53"/>
      <c r="C206" s="53"/>
      <c r="D206" s="53"/>
      <c r="E206" s="53"/>
      <c r="F206" s="53"/>
      <c r="G206" s="53"/>
      <c r="H206" s="53"/>
      <c r="I206" s="53"/>
      <c r="J206" s="53"/>
      <c r="K206" s="53"/>
      <c r="L206" s="53"/>
      <c r="M206" s="53"/>
      <c r="N206" s="53"/>
      <c r="O206" s="53"/>
      <c r="P206" s="53"/>
      <c r="Q206" s="53"/>
      <c r="R206" s="53"/>
      <c r="S206" s="53"/>
      <c r="T206" s="53"/>
      <c r="U206" s="53"/>
      <c r="V206" s="53"/>
      <c r="W206" s="53"/>
      <c r="X206" s="53"/>
      <c r="Y206" s="53"/>
      <c r="Z206" s="53"/>
    </row>
    <row r="207" spans="1:26" ht="12.75" customHeight="1" x14ac:dyDescent="0.3">
      <c r="A207" s="53"/>
      <c r="B207" s="53"/>
      <c r="C207" s="53"/>
      <c r="D207" s="53"/>
      <c r="E207" s="53"/>
      <c r="F207" s="53"/>
      <c r="G207" s="53"/>
      <c r="H207" s="53"/>
      <c r="I207" s="53"/>
      <c r="J207" s="53"/>
      <c r="K207" s="53"/>
      <c r="L207" s="53"/>
      <c r="M207" s="53"/>
      <c r="N207" s="53"/>
      <c r="O207" s="53"/>
      <c r="P207" s="53"/>
      <c r="Q207" s="53"/>
      <c r="R207" s="53"/>
      <c r="S207" s="53"/>
      <c r="T207" s="53"/>
      <c r="U207" s="53"/>
      <c r="V207" s="53"/>
      <c r="W207" s="53"/>
      <c r="X207" s="53"/>
      <c r="Y207" s="53"/>
      <c r="Z207" s="53"/>
    </row>
    <row r="208" spans="1:26" ht="12.75" customHeight="1" x14ac:dyDescent="0.3">
      <c r="A208" s="53"/>
      <c r="B208" s="53"/>
      <c r="C208" s="53"/>
      <c r="D208" s="53"/>
      <c r="E208" s="53"/>
      <c r="F208" s="53"/>
      <c r="G208" s="53"/>
      <c r="H208" s="53"/>
      <c r="I208" s="53"/>
      <c r="J208" s="53"/>
      <c r="K208" s="53"/>
      <c r="L208" s="53"/>
      <c r="M208" s="53"/>
      <c r="N208" s="53"/>
      <c r="O208" s="53"/>
      <c r="P208" s="53"/>
      <c r="Q208" s="53"/>
      <c r="R208" s="53"/>
      <c r="S208" s="53"/>
      <c r="T208" s="53"/>
      <c r="U208" s="53"/>
      <c r="V208" s="53"/>
      <c r="W208" s="53"/>
      <c r="X208" s="53"/>
      <c r="Y208" s="53"/>
      <c r="Z208" s="53"/>
    </row>
    <row r="209" spans="1:26" ht="12.75" customHeight="1" x14ac:dyDescent="0.3">
      <c r="A209" s="53"/>
      <c r="B209" s="53"/>
      <c r="C209" s="53"/>
      <c r="D209" s="53"/>
      <c r="E209" s="53"/>
      <c r="F209" s="53"/>
      <c r="G209" s="53"/>
      <c r="H209" s="53"/>
      <c r="I209" s="53"/>
      <c r="J209" s="53"/>
      <c r="K209" s="53"/>
      <c r="L209" s="53"/>
      <c r="M209" s="53"/>
      <c r="N209" s="53"/>
      <c r="O209" s="53"/>
      <c r="P209" s="53"/>
      <c r="Q209" s="53"/>
      <c r="R209" s="53"/>
      <c r="S209" s="53"/>
      <c r="T209" s="53"/>
      <c r="U209" s="53"/>
      <c r="V209" s="53"/>
      <c r="W209" s="53"/>
      <c r="X209" s="53"/>
      <c r="Y209" s="53"/>
      <c r="Z209" s="53"/>
    </row>
    <row r="210" spans="1:26" ht="12.75" customHeight="1" x14ac:dyDescent="0.3">
      <c r="A210" s="53"/>
      <c r="B210" s="53"/>
      <c r="C210" s="53"/>
      <c r="D210" s="53"/>
      <c r="E210" s="53"/>
      <c r="F210" s="53"/>
      <c r="G210" s="53"/>
      <c r="H210" s="53"/>
      <c r="I210" s="53"/>
      <c r="J210" s="53"/>
      <c r="K210" s="53"/>
      <c r="L210" s="53"/>
      <c r="M210" s="53"/>
      <c r="N210" s="53"/>
      <c r="O210" s="53"/>
      <c r="P210" s="53"/>
      <c r="Q210" s="53"/>
      <c r="R210" s="53"/>
      <c r="S210" s="53"/>
      <c r="T210" s="53"/>
      <c r="U210" s="53"/>
      <c r="V210" s="53"/>
      <c r="W210" s="53"/>
      <c r="X210" s="53"/>
      <c r="Y210" s="53"/>
      <c r="Z210" s="53"/>
    </row>
    <row r="211" spans="1:26" ht="12.75" customHeight="1" x14ac:dyDescent="0.3">
      <c r="A211" s="53"/>
      <c r="B211" s="53"/>
      <c r="C211" s="53"/>
      <c r="D211" s="53"/>
      <c r="E211" s="53"/>
      <c r="F211" s="53"/>
      <c r="G211" s="53"/>
      <c r="H211" s="53"/>
      <c r="I211" s="53"/>
      <c r="J211" s="53"/>
      <c r="K211" s="53"/>
      <c r="L211" s="53"/>
      <c r="M211" s="53"/>
      <c r="N211" s="53"/>
      <c r="O211" s="53"/>
      <c r="P211" s="53"/>
      <c r="Q211" s="53"/>
      <c r="R211" s="53"/>
      <c r="S211" s="53"/>
      <c r="T211" s="53"/>
      <c r="U211" s="53"/>
      <c r="V211" s="53"/>
      <c r="W211" s="53"/>
      <c r="X211" s="53"/>
      <c r="Y211" s="53"/>
      <c r="Z211" s="53"/>
    </row>
    <row r="212" spans="1:26" ht="12.75" customHeight="1" x14ac:dyDescent="0.3">
      <c r="A212" s="53"/>
      <c r="B212" s="53"/>
      <c r="C212" s="53"/>
      <c r="D212" s="53"/>
      <c r="E212" s="53"/>
      <c r="F212" s="53"/>
      <c r="G212" s="53"/>
      <c r="H212" s="53"/>
      <c r="I212" s="53"/>
      <c r="J212" s="53"/>
      <c r="K212" s="53"/>
      <c r="L212" s="53"/>
      <c r="M212" s="53"/>
      <c r="N212" s="53"/>
      <c r="O212" s="53"/>
      <c r="P212" s="53"/>
      <c r="Q212" s="53"/>
      <c r="R212" s="53"/>
      <c r="S212" s="53"/>
      <c r="T212" s="53"/>
      <c r="U212" s="53"/>
      <c r="V212" s="53"/>
      <c r="W212" s="53"/>
      <c r="X212" s="53"/>
      <c r="Y212" s="53"/>
      <c r="Z212" s="53"/>
    </row>
    <row r="213" spans="1:26" ht="12.75" customHeight="1" x14ac:dyDescent="0.3">
      <c r="A213" s="53"/>
      <c r="B213" s="53"/>
      <c r="C213" s="53"/>
      <c r="D213" s="53"/>
      <c r="E213" s="53"/>
      <c r="F213" s="53"/>
      <c r="G213" s="53"/>
      <c r="H213" s="53"/>
      <c r="I213" s="53"/>
      <c r="J213" s="53"/>
      <c r="K213" s="53"/>
      <c r="L213" s="53"/>
      <c r="M213" s="53"/>
      <c r="N213" s="53"/>
      <c r="O213" s="53"/>
      <c r="P213" s="53"/>
      <c r="Q213" s="53"/>
      <c r="R213" s="53"/>
      <c r="S213" s="53"/>
      <c r="T213" s="53"/>
      <c r="U213" s="53"/>
      <c r="V213" s="53"/>
      <c r="W213" s="53"/>
      <c r="X213" s="53"/>
      <c r="Y213" s="53"/>
      <c r="Z213" s="53"/>
    </row>
    <row r="214" spans="1:26" ht="12.75" customHeight="1" x14ac:dyDescent="0.3">
      <c r="A214" s="53"/>
      <c r="B214" s="53"/>
      <c r="C214" s="53"/>
      <c r="D214" s="53"/>
      <c r="E214" s="53"/>
      <c r="F214" s="53"/>
      <c r="G214" s="53"/>
      <c r="H214" s="53"/>
      <c r="I214" s="53"/>
      <c r="J214" s="53"/>
      <c r="K214" s="53"/>
      <c r="L214" s="53"/>
      <c r="M214" s="53"/>
      <c r="N214" s="53"/>
      <c r="O214" s="53"/>
      <c r="P214" s="53"/>
      <c r="Q214" s="53"/>
      <c r="R214" s="53"/>
      <c r="S214" s="53"/>
      <c r="T214" s="53"/>
      <c r="U214" s="53"/>
      <c r="V214" s="53"/>
      <c r="W214" s="53"/>
      <c r="X214" s="53"/>
      <c r="Y214" s="53"/>
      <c r="Z214" s="53"/>
    </row>
    <row r="215" spans="1:26" ht="12.75" customHeight="1" x14ac:dyDescent="0.3">
      <c r="A215" s="53"/>
      <c r="B215" s="53"/>
      <c r="C215" s="53"/>
      <c r="D215" s="53"/>
      <c r="E215" s="53"/>
      <c r="F215" s="53"/>
      <c r="G215" s="53"/>
      <c r="H215" s="53"/>
      <c r="I215" s="53"/>
      <c r="J215" s="53"/>
      <c r="K215" s="53"/>
      <c r="L215" s="53"/>
      <c r="M215" s="53"/>
      <c r="N215" s="53"/>
      <c r="O215" s="53"/>
      <c r="P215" s="53"/>
      <c r="Q215" s="53"/>
      <c r="R215" s="53"/>
      <c r="S215" s="53"/>
      <c r="T215" s="53"/>
      <c r="U215" s="53"/>
      <c r="V215" s="53"/>
      <c r="W215" s="53"/>
      <c r="X215" s="53"/>
      <c r="Y215" s="53"/>
      <c r="Z215" s="53"/>
    </row>
    <row r="216" spans="1:26" ht="12.75" customHeight="1" x14ac:dyDescent="0.3">
      <c r="A216" s="53"/>
      <c r="B216" s="53"/>
      <c r="C216" s="53"/>
      <c r="D216" s="53"/>
      <c r="E216" s="53"/>
      <c r="F216" s="53"/>
      <c r="G216" s="53"/>
      <c r="H216" s="53"/>
      <c r="I216" s="53"/>
      <c r="J216" s="53"/>
      <c r="K216" s="53"/>
      <c r="L216" s="53"/>
      <c r="M216" s="53"/>
      <c r="N216" s="53"/>
      <c r="O216" s="53"/>
      <c r="P216" s="53"/>
      <c r="Q216" s="53"/>
      <c r="R216" s="53"/>
      <c r="S216" s="53"/>
      <c r="T216" s="53"/>
      <c r="U216" s="53"/>
      <c r="V216" s="53"/>
      <c r="W216" s="53"/>
      <c r="X216" s="53"/>
      <c r="Y216" s="53"/>
      <c r="Z216" s="53"/>
    </row>
    <row r="217" spans="1:26" ht="12.75" customHeight="1" x14ac:dyDescent="0.3">
      <c r="A217" s="53"/>
      <c r="B217" s="53"/>
      <c r="C217" s="53"/>
      <c r="D217" s="53"/>
      <c r="E217" s="53"/>
      <c r="F217" s="53"/>
      <c r="G217" s="53"/>
      <c r="H217" s="53"/>
      <c r="I217" s="53"/>
      <c r="J217" s="53"/>
      <c r="K217" s="53"/>
      <c r="L217" s="53"/>
      <c r="M217" s="53"/>
      <c r="N217" s="53"/>
      <c r="O217" s="53"/>
      <c r="P217" s="53"/>
      <c r="Q217" s="53"/>
      <c r="R217" s="53"/>
      <c r="S217" s="53"/>
      <c r="T217" s="53"/>
      <c r="U217" s="53"/>
      <c r="V217" s="53"/>
      <c r="W217" s="53"/>
      <c r="X217" s="53"/>
      <c r="Y217" s="53"/>
      <c r="Z217" s="53"/>
    </row>
    <row r="218" spans="1:26" ht="12.75" customHeight="1" x14ac:dyDescent="0.3">
      <c r="A218" s="53"/>
      <c r="B218" s="53"/>
      <c r="C218" s="53"/>
      <c r="D218" s="53"/>
      <c r="E218" s="53"/>
      <c r="F218" s="53"/>
      <c r="G218" s="53"/>
      <c r="H218" s="53"/>
      <c r="I218" s="53"/>
      <c r="J218" s="53"/>
      <c r="K218" s="53"/>
      <c r="L218" s="53"/>
      <c r="M218" s="53"/>
      <c r="N218" s="53"/>
      <c r="O218" s="53"/>
      <c r="P218" s="53"/>
      <c r="Q218" s="53"/>
      <c r="R218" s="53"/>
      <c r="S218" s="53"/>
      <c r="T218" s="53"/>
      <c r="U218" s="53"/>
      <c r="V218" s="53"/>
      <c r="W218" s="53"/>
      <c r="X218" s="53"/>
      <c r="Y218" s="53"/>
      <c r="Z218" s="53"/>
    </row>
    <row r="219" spans="1:26" ht="12.75" customHeight="1" x14ac:dyDescent="0.3">
      <c r="A219" s="53"/>
      <c r="B219" s="53"/>
      <c r="C219" s="53"/>
      <c r="D219" s="53"/>
      <c r="E219" s="53"/>
      <c r="F219" s="53"/>
      <c r="G219" s="53"/>
      <c r="H219" s="53"/>
      <c r="I219" s="53"/>
      <c r="J219" s="53"/>
      <c r="K219" s="53"/>
      <c r="L219" s="53"/>
      <c r="M219" s="53"/>
      <c r="N219" s="53"/>
      <c r="O219" s="53"/>
      <c r="P219" s="53"/>
      <c r="Q219" s="53"/>
      <c r="R219" s="53"/>
      <c r="S219" s="53"/>
      <c r="T219" s="53"/>
      <c r="U219" s="53"/>
      <c r="V219" s="53"/>
      <c r="W219" s="53"/>
      <c r="X219" s="53"/>
      <c r="Y219" s="53"/>
      <c r="Z219" s="53"/>
    </row>
    <row r="220" spans="1:26" ht="12.75" customHeight="1" x14ac:dyDescent="0.3">
      <c r="A220" s="53"/>
      <c r="B220" s="53"/>
      <c r="C220" s="53"/>
      <c r="D220" s="53"/>
      <c r="E220" s="53"/>
      <c r="F220" s="53"/>
      <c r="G220" s="53"/>
      <c r="H220" s="53"/>
      <c r="I220" s="53"/>
      <c r="J220" s="53"/>
      <c r="K220" s="53"/>
      <c r="L220" s="53"/>
      <c r="M220" s="53"/>
      <c r="N220" s="53"/>
      <c r="O220" s="53"/>
      <c r="P220" s="53"/>
      <c r="Q220" s="53"/>
      <c r="R220" s="53"/>
      <c r="S220" s="53"/>
      <c r="T220" s="53"/>
      <c r="U220" s="53"/>
      <c r="V220" s="53"/>
      <c r="W220" s="53"/>
      <c r="X220" s="53"/>
      <c r="Y220" s="53"/>
      <c r="Z220" s="53"/>
    </row>
    <row r="221" spans="1:26" ht="12.75" customHeight="1" x14ac:dyDescent="0.3">
      <c r="A221" s="53"/>
      <c r="B221" s="53"/>
      <c r="C221" s="53"/>
      <c r="D221" s="53"/>
      <c r="E221" s="53"/>
      <c r="F221" s="53"/>
      <c r="G221" s="53"/>
      <c r="H221" s="53"/>
      <c r="I221" s="53"/>
      <c r="J221" s="53"/>
      <c r="K221" s="53"/>
      <c r="L221" s="53"/>
      <c r="M221" s="53"/>
      <c r="N221" s="53"/>
      <c r="O221" s="53"/>
      <c r="P221" s="53"/>
      <c r="Q221" s="53"/>
      <c r="R221" s="53"/>
      <c r="S221" s="53"/>
      <c r="T221" s="53"/>
      <c r="U221" s="53"/>
      <c r="V221" s="53"/>
      <c r="W221" s="53"/>
      <c r="X221" s="53"/>
      <c r="Y221" s="53"/>
      <c r="Z221" s="53"/>
    </row>
    <row r="222" spans="1:26" ht="12.75" customHeight="1" x14ac:dyDescent="0.3">
      <c r="A222" s="53"/>
      <c r="B222" s="53"/>
      <c r="C222" s="53"/>
      <c r="D222" s="53"/>
      <c r="E222" s="53"/>
      <c r="F222" s="53"/>
      <c r="G222" s="53"/>
      <c r="H222" s="53"/>
      <c r="I222" s="53"/>
      <c r="J222" s="53"/>
      <c r="K222" s="53"/>
      <c r="L222" s="53"/>
      <c r="M222" s="53"/>
      <c r="N222" s="53"/>
      <c r="O222" s="53"/>
      <c r="P222" s="53"/>
      <c r="Q222" s="53"/>
      <c r="R222" s="53"/>
      <c r="S222" s="53"/>
      <c r="T222" s="53"/>
      <c r="U222" s="53"/>
      <c r="V222" s="53"/>
      <c r="W222" s="53"/>
      <c r="X222" s="53"/>
      <c r="Y222" s="53"/>
      <c r="Z222" s="53"/>
    </row>
    <row r="223" spans="1:26" ht="12.75" customHeight="1" x14ac:dyDescent="0.3">
      <c r="A223" s="53"/>
      <c r="B223" s="53"/>
      <c r="C223" s="53"/>
      <c r="D223" s="53"/>
      <c r="E223" s="53"/>
      <c r="F223" s="53"/>
      <c r="G223" s="53"/>
      <c r="H223" s="53"/>
      <c r="I223" s="53"/>
      <c r="J223" s="53"/>
      <c r="K223" s="53"/>
      <c r="L223" s="53"/>
      <c r="M223" s="53"/>
      <c r="N223" s="53"/>
      <c r="O223" s="53"/>
      <c r="P223" s="53"/>
      <c r="Q223" s="53"/>
      <c r="R223" s="53"/>
      <c r="S223" s="53"/>
      <c r="T223" s="53"/>
      <c r="U223" s="53"/>
      <c r="V223" s="53"/>
      <c r="W223" s="53"/>
      <c r="X223" s="53"/>
      <c r="Y223" s="53"/>
      <c r="Z223" s="53"/>
    </row>
    <row r="224" spans="1:26" ht="12.75" customHeight="1" x14ac:dyDescent="0.3">
      <c r="A224" s="53"/>
      <c r="B224" s="53"/>
      <c r="C224" s="53"/>
      <c r="D224" s="53"/>
      <c r="E224" s="53"/>
      <c r="F224" s="53"/>
      <c r="G224" s="53"/>
      <c r="H224" s="53"/>
      <c r="I224" s="53"/>
      <c r="J224" s="53"/>
      <c r="K224" s="53"/>
      <c r="L224" s="53"/>
      <c r="M224" s="53"/>
      <c r="N224" s="53"/>
      <c r="O224" s="53"/>
      <c r="P224" s="53"/>
      <c r="Q224" s="53"/>
      <c r="R224" s="53"/>
      <c r="S224" s="53"/>
      <c r="T224" s="53"/>
      <c r="U224" s="53"/>
      <c r="V224" s="53"/>
      <c r="W224" s="53"/>
      <c r="X224" s="53"/>
      <c r="Y224" s="53"/>
      <c r="Z224" s="53"/>
    </row>
    <row r="225" spans="1:26" ht="12.75" customHeight="1" x14ac:dyDescent="0.3">
      <c r="A225" s="53"/>
      <c r="B225" s="53"/>
      <c r="C225" s="53"/>
      <c r="D225" s="53"/>
      <c r="E225" s="53"/>
      <c r="F225" s="53"/>
      <c r="G225" s="53"/>
      <c r="H225" s="53"/>
      <c r="I225" s="53"/>
      <c r="J225" s="53"/>
      <c r="K225" s="53"/>
      <c r="L225" s="53"/>
      <c r="M225" s="53"/>
      <c r="N225" s="53"/>
      <c r="O225" s="53"/>
      <c r="P225" s="53"/>
      <c r="Q225" s="53"/>
      <c r="R225" s="53"/>
      <c r="S225" s="53"/>
      <c r="T225" s="53"/>
      <c r="U225" s="53"/>
      <c r="V225" s="53"/>
      <c r="W225" s="53"/>
      <c r="X225" s="53"/>
      <c r="Y225" s="53"/>
      <c r="Z225" s="53"/>
    </row>
    <row r="226" spans="1:26" ht="12.75" customHeight="1" x14ac:dyDescent="0.3">
      <c r="A226" s="53"/>
      <c r="B226" s="53"/>
      <c r="C226" s="53"/>
      <c r="D226" s="53"/>
      <c r="E226" s="53"/>
      <c r="F226" s="53"/>
      <c r="G226" s="53"/>
      <c r="H226" s="53"/>
      <c r="I226" s="53"/>
      <c r="J226" s="53"/>
      <c r="K226" s="53"/>
      <c r="L226" s="53"/>
      <c r="M226" s="53"/>
      <c r="N226" s="53"/>
      <c r="O226" s="53"/>
      <c r="P226" s="53"/>
      <c r="Q226" s="53"/>
      <c r="R226" s="53"/>
      <c r="S226" s="53"/>
      <c r="T226" s="53"/>
      <c r="U226" s="53"/>
      <c r="V226" s="53"/>
      <c r="W226" s="53"/>
      <c r="X226" s="53"/>
      <c r="Y226" s="53"/>
      <c r="Z226" s="53"/>
    </row>
    <row r="227" spans="1:26" ht="12.75" customHeight="1" x14ac:dyDescent="0.3">
      <c r="A227" s="53"/>
      <c r="B227" s="53"/>
      <c r="C227" s="53"/>
      <c r="D227" s="53"/>
      <c r="E227" s="53"/>
      <c r="F227" s="53"/>
      <c r="G227" s="53"/>
      <c r="H227" s="53"/>
      <c r="I227" s="53"/>
      <c r="J227" s="53"/>
      <c r="K227" s="53"/>
      <c r="L227" s="53"/>
      <c r="M227" s="53"/>
      <c r="N227" s="53"/>
      <c r="O227" s="53"/>
      <c r="P227" s="53"/>
      <c r="Q227" s="53"/>
      <c r="R227" s="53"/>
      <c r="S227" s="53"/>
      <c r="T227" s="53"/>
      <c r="U227" s="53"/>
      <c r="V227" s="53"/>
      <c r="W227" s="53"/>
      <c r="X227" s="53"/>
      <c r="Y227" s="53"/>
      <c r="Z227" s="53"/>
    </row>
    <row r="228" spans="1:26" ht="12.75" customHeight="1" x14ac:dyDescent="0.3">
      <c r="A228" s="53"/>
      <c r="B228" s="53"/>
      <c r="C228" s="53"/>
      <c r="D228" s="53"/>
      <c r="E228" s="53"/>
      <c r="F228" s="53"/>
      <c r="G228" s="53"/>
      <c r="H228" s="53"/>
      <c r="I228" s="53"/>
      <c r="J228" s="53"/>
      <c r="K228" s="53"/>
      <c r="L228" s="53"/>
      <c r="M228" s="53"/>
      <c r="N228" s="53"/>
      <c r="O228" s="53"/>
      <c r="P228" s="53"/>
      <c r="Q228" s="53"/>
      <c r="R228" s="53"/>
      <c r="S228" s="53"/>
      <c r="T228" s="53"/>
      <c r="U228" s="53"/>
      <c r="V228" s="53"/>
      <c r="W228" s="53"/>
      <c r="X228" s="53"/>
      <c r="Y228" s="53"/>
      <c r="Z228" s="53"/>
    </row>
    <row r="229" spans="1:26" ht="12.75" customHeight="1" x14ac:dyDescent="0.3">
      <c r="A229" s="53"/>
      <c r="B229" s="53"/>
      <c r="C229" s="53"/>
      <c r="D229" s="53"/>
      <c r="E229" s="53"/>
      <c r="F229" s="53"/>
      <c r="G229" s="53"/>
      <c r="H229" s="53"/>
      <c r="I229" s="53"/>
      <c r="J229" s="53"/>
      <c r="K229" s="53"/>
      <c r="L229" s="53"/>
      <c r="M229" s="53"/>
      <c r="N229" s="53"/>
      <c r="O229" s="53"/>
      <c r="P229" s="53"/>
      <c r="Q229" s="53"/>
      <c r="R229" s="53"/>
      <c r="S229" s="53"/>
      <c r="T229" s="53"/>
      <c r="U229" s="53"/>
      <c r="V229" s="53"/>
      <c r="W229" s="53"/>
      <c r="X229" s="53"/>
      <c r="Y229" s="53"/>
      <c r="Z229" s="53"/>
    </row>
    <row r="230" spans="1:26" ht="12.75" customHeight="1" x14ac:dyDescent="0.3">
      <c r="A230" s="53"/>
      <c r="B230" s="53"/>
      <c r="C230" s="53"/>
      <c r="D230" s="53"/>
      <c r="E230" s="53"/>
      <c r="F230" s="53"/>
      <c r="G230" s="53"/>
      <c r="H230" s="53"/>
      <c r="I230" s="53"/>
      <c r="J230" s="53"/>
      <c r="K230" s="53"/>
      <c r="L230" s="53"/>
      <c r="M230" s="53"/>
      <c r="N230" s="53"/>
      <c r="O230" s="53"/>
      <c r="P230" s="53"/>
      <c r="Q230" s="53"/>
      <c r="R230" s="53"/>
      <c r="S230" s="53"/>
      <c r="T230" s="53"/>
      <c r="U230" s="53"/>
      <c r="V230" s="53"/>
      <c r="W230" s="53"/>
      <c r="X230" s="53"/>
      <c r="Y230" s="53"/>
      <c r="Z230" s="53"/>
    </row>
    <row r="231" spans="1:26" ht="12.75" customHeight="1" x14ac:dyDescent="0.3">
      <c r="A231" s="53"/>
      <c r="B231" s="53"/>
      <c r="C231" s="53"/>
      <c r="D231" s="53"/>
      <c r="E231" s="53"/>
      <c r="F231" s="53"/>
      <c r="G231" s="53"/>
      <c r="H231" s="53"/>
      <c r="I231" s="53"/>
      <c r="J231" s="53"/>
      <c r="K231" s="53"/>
      <c r="L231" s="53"/>
      <c r="M231" s="53"/>
      <c r="N231" s="53"/>
      <c r="O231" s="53"/>
      <c r="P231" s="53"/>
      <c r="Q231" s="53"/>
      <c r="R231" s="53"/>
      <c r="S231" s="53"/>
      <c r="T231" s="53"/>
      <c r="U231" s="53"/>
      <c r="V231" s="53"/>
      <c r="W231" s="53"/>
      <c r="X231" s="53"/>
      <c r="Y231" s="53"/>
      <c r="Z231" s="53"/>
    </row>
    <row r="232" spans="1:26" ht="12.75" customHeight="1" x14ac:dyDescent="0.3">
      <c r="A232" s="53"/>
      <c r="B232" s="53"/>
      <c r="C232" s="53"/>
      <c r="D232" s="53"/>
      <c r="E232" s="53"/>
      <c r="F232" s="53"/>
      <c r="G232" s="53"/>
      <c r="H232" s="53"/>
      <c r="I232" s="53"/>
      <c r="J232" s="53"/>
      <c r="K232" s="53"/>
      <c r="L232" s="53"/>
      <c r="M232" s="53"/>
      <c r="N232" s="53"/>
      <c r="O232" s="53"/>
      <c r="P232" s="53"/>
      <c r="Q232" s="53"/>
      <c r="R232" s="53"/>
      <c r="S232" s="53"/>
      <c r="T232" s="53"/>
      <c r="U232" s="53"/>
      <c r="V232" s="53"/>
      <c r="W232" s="53"/>
      <c r="X232" s="53"/>
      <c r="Y232" s="53"/>
      <c r="Z232" s="53"/>
    </row>
    <row r="233" spans="1:26" ht="12.75" customHeight="1" x14ac:dyDescent="0.3">
      <c r="A233" s="53"/>
      <c r="B233" s="53"/>
      <c r="C233" s="53"/>
      <c r="D233" s="53"/>
      <c r="E233" s="53"/>
      <c r="F233" s="53"/>
      <c r="G233" s="53"/>
      <c r="H233" s="53"/>
      <c r="I233" s="53"/>
      <c r="J233" s="53"/>
      <c r="K233" s="53"/>
      <c r="L233" s="53"/>
      <c r="M233" s="53"/>
      <c r="N233" s="53"/>
      <c r="O233" s="53"/>
      <c r="P233" s="53"/>
      <c r="Q233" s="53"/>
      <c r="R233" s="53"/>
      <c r="S233" s="53"/>
      <c r="T233" s="53"/>
      <c r="U233" s="53"/>
      <c r="V233" s="53"/>
      <c r="W233" s="53"/>
      <c r="X233" s="53"/>
      <c r="Y233" s="53"/>
      <c r="Z233" s="53"/>
    </row>
    <row r="234" spans="1:26" ht="12.75" customHeight="1" x14ac:dyDescent="0.3">
      <c r="A234" s="53"/>
      <c r="B234" s="53"/>
      <c r="C234" s="53"/>
      <c r="D234" s="53"/>
      <c r="E234" s="53"/>
      <c r="F234" s="53"/>
      <c r="G234" s="53"/>
      <c r="H234" s="53"/>
      <c r="I234" s="53"/>
      <c r="J234" s="53"/>
      <c r="K234" s="53"/>
      <c r="L234" s="53"/>
      <c r="M234" s="53"/>
      <c r="N234" s="53"/>
      <c r="O234" s="53"/>
      <c r="P234" s="53"/>
      <c r="Q234" s="53"/>
      <c r="R234" s="53"/>
      <c r="S234" s="53"/>
      <c r="T234" s="53"/>
      <c r="U234" s="53"/>
      <c r="V234" s="53"/>
      <c r="W234" s="53"/>
      <c r="X234" s="53"/>
      <c r="Y234" s="53"/>
      <c r="Z234" s="53"/>
    </row>
    <row r="235" spans="1:26" ht="12.75" customHeight="1" x14ac:dyDescent="0.3">
      <c r="A235" s="53"/>
      <c r="B235" s="53"/>
      <c r="C235" s="53"/>
      <c r="D235" s="53"/>
      <c r="E235" s="53"/>
      <c r="F235" s="53"/>
      <c r="G235" s="53"/>
      <c r="H235" s="53"/>
      <c r="I235" s="53"/>
      <c r="J235" s="53"/>
      <c r="K235" s="53"/>
      <c r="L235" s="53"/>
      <c r="M235" s="53"/>
      <c r="N235" s="53"/>
      <c r="O235" s="53"/>
      <c r="P235" s="53"/>
      <c r="Q235" s="53"/>
      <c r="R235" s="53"/>
      <c r="S235" s="53"/>
      <c r="T235" s="53"/>
      <c r="U235" s="53"/>
      <c r="V235" s="53"/>
      <c r="W235" s="53"/>
      <c r="X235" s="53"/>
      <c r="Y235" s="53"/>
      <c r="Z235" s="53"/>
    </row>
    <row r="236" spans="1:26" ht="12.75" customHeight="1" x14ac:dyDescent="0.3">
      <c r="A236" s="53"/>
      <c r="B236" s="53"/>
      <c r="C236" s="53"/>
      <c r="D236" s="53"/>
      <c r="E236" s="53"/>
      <c r="F236" s="53"/>
      <c r="G236" s="53"/>
      <c r="H236" s="53"/>
      <c r="I236" s="53"/>
      <c r="J236" s="53"/>
      <c r="K236" s="53"/>
      <c r="L236" s="53"/>
      <c r="M236" s="53"/>
      <c r="N236" s="53"/>
      <c r="O236" s="53"/>
      <c r="P236" s="53"/>
      <c r="Q236" s="53"/>
      <c r="R236" s="53"/>
      <c r="S236" s="53"/>
      <c r="T236" s="53"/>
      <c r="U236" s="53"/>
      <c r="V236" s="53"/>
      <c r="W236" s="53"/>
      <c r="X236" s="53"/>
      <c r="Y236" s="53"/>
      <c r="Z236" s="53"/>
    </row>
    <row r="237" spans="1:26" ht="12.75" customHeight="1" x14ac:dyDescent="0.3">
      <c r="A237" s="53"/>
      <c r="B237" s="53"/>
      <c r="C237" s="53"/>
      <c r="D237" s="53"/>
      <c r="E237" s="53"/>
      <c r="F237" s="53"/>
      <c r="G237" s="53"/>
      <c r="H237" s="53"/>
      <c r="I237" s="53"/>
      <c r="J237" s="53"/>
      <c r="K237" s="53"/>
      <c r="L237" s="53"/>
      <c r="M237" s="53"/>
      <c r="N237" s="53"/>
      <c r="O237" s="53"/>
      <c r="P237" s="53"/>
      <c r="Q237" s="53"/>
      <c r="R237" s="53"/>
      <c r="S237" s="53"/>
      <c r="T237" s="53"/>
      <c r="U237" s="53"/>
      <c r="V237" s="53"/>
      <c r="W237" s="53"/>
      <c r="X237" s="53"/>
      <c r="Y237" s="53"/>
      <c r="Z237" s="53"/>
    </row>
    <row r="238" spans="1:26" ht="12.75" customHeight="1" x14ac:dyDescent="0.3">
      <c r="A238" s="53"/>
      <c r="B238" s="53"/>
      <c r="C238" s="53"/>
      <c r="D238" s="53"/>
      <c r="E238" s="53"/>
      <c r="F238" s="53"/>
      <c r="G238" s="53"/>
      <c r="H238" s="53"/>
      <c r="I238" s="53"/>
      <c r="J238" s="53"/>
      <c r="K238" s="53"/>
      <c r="L238" s="53"/>
      <c r="M238" s="53"/>
      <c r="N238" s="53"/>
      <c r="O238" s="53"/>
      <c r="P238" s="53"/>
      <c r="Q238" s="53"/>
      <c r="R238" s="53"/>
      <c r="S238" s="53"/>
      <c r="T238" s="53"/>
      <c r="U238" s="53"/>
      <c r="V238" s="53"/>
      <c r="W238" s="53"/>
      <c r="X238" s="53"/>
      <c r="Y238" s="53"/>
      <c r="Z238" s="53"/>
    </row>
    <row r="239" spans="1:26" ht="12.75" customHeight="1" x14ac:dyDescent="0.3">
      <c r="A239" s="53"/>
      <c r="B239" s="53"/>
      <c r="C239" s="53"/>
      <c r="D239" s="53"/>
      <c r="E239" s="53"/>
      <c r="F239" s="53"/>
      <c r="G239" s="53"/>
      <c r="H239" s="53"/>
      <c r="I239" s="53"/>
      <c r="J239" s="53"/>
      <c r="K239" s="53"/>
      <c r="L239" s="53"/>
      <c r="M239" s="53"/>
      <c r="N239" s="53"/>
      <c r="O239" s="53"/>
      <c r="P239" s="53"/>
      <c r="Q239" s="53"/>
      <c r="R239" s="53"/>
      <c r="S239" s="53"/>
      <c r="T239" s="53"/>
      <c r="U239" s="53"/>
      <c r="V239" s="53"/>
      <c r="W239" s="53"/>
      <c r="X239" s="53"/>
      <c r="Y239" s="53"/>
      <c r="Z239" s="53"/>
    </row>
    <row r="240" spans="1:26" ht="12.75" customHeight="1" x14ac:dyDescent="0.3">
      <c r="A240" s="53"/>
      <c r="B240" s="53"/>
      <c r="C240" s="53"/>
      <c r="D240" s="53"/>
      <c r="E240" s="53"/>
      <c r="F240" s="53"/>
      <c r="G240" s="53"/>
      <c r="H240" s="53"/>
      <c r="I240" s="53"/>
      <c r="J240" s="53"/>
      <c r="K240" s="53"/>
      <c r="L240" s="53"/>
      <c r="M240" s="53"/>
      <c r="N240" s="53"/>
      <c r="O240" s="53"/>
      <c r="P240" s="53"/>
      <c r="Q240" s="53"/>
      <c r="R240" s="53"/>
      <c r="S240" s="53"/>
      <c r="T240" s="53"/>
      <c r="U240" s="53"/>
      <c r="V240" s="53"/>
      <c r="W240" s="53"/>
      <c r="X240" s="53"/>
      <c r="Y240" s="53"/>
      <c r="Z240" s="53"/>
    </row>
    <row r="241" spans="1:26" ht="12.75" customHeight="1" x14ac:dyDescent="0.3">
      <c r="A241" s="53"/>
      <c r="B241" s="53"/>
      <c r="C241" s="53"/>
      <c r="D241" s="53"/>
      <c r="E241" s="53"/>
      <c r="F241" s="53"/>
      <c r="G241" s="53"/>
      <c r="H241" s="53"/>
      <c r="I241" s="53"/>
      <c r="J241" s="53"/>
      <c r="K241" s="53"/>
      <c r="L241" s="53"/>
      <c r="M241" s="53"/>
      <c r="N241" s="53"/>
      <c r="O241" s="53"/>
      <c r="P241" s="53"/>
      <c r="Q241" s="53"/>
      <c r="R241" s="53"/>
      <c r="S241" s="53"/>
      <c r="T241" s="53"/>
      <c r="U241" s="53"/>
      <c r="V241" s="53"/>
      <c r="W241" s="53"/>
      <c r="X241" s="53"/>
      <c r="Y241" s="53"/>
      <c r="Z241" s="53"/>
    </row>
    <row r="242" spans="1:26" ht="12.75" customHeight="1" x14ac:dyDescent="0.3">
      <c r="A242" s="53"/>
      <c r="B242" s="53"/>
      <c r="C242" s="53"/>
      <c r="D242" s="53"/>
      <c r="E242" s="53"/>
      <c r="F242" s="53"/>
      <c r="G242" s="53"/>
      <c r="H242" s="53"/>
      <c r="I242" s="53"/>
      <c r="J242" s="53"/>
      <c r="K242" s="53"/>
      <c r="L242" s="53"/>
      <c r="M242" s="53"/>
      <c r="N242" s="53"/>
      <c r="O242" s="53"/>
      <c r="P242" s="53"/>
      <c r="Q242" s="53"/>
      <c r="R242" s="53"/>
      <c r="S242" s="53"/>
      <c r="T242" s="53"/>
      <c r="U242" s="53"/>
      <c r="V242" s="53"/>
      <c r="W242" s="53"/>
      <c r="X242" s="53"/>
      <c r="Y242" s="53"/>
      <c r="Z242" s="53"/>
    </row>
    <row r="243" spans="1:26" ht="12.75" customHeight="1" x14ac:dyDescent="0.3">
      <c r="A243" s="53"/>
      <c r="B243" s="53"/>
      <c r="C243" s="53"/>
      <c r="D243" s="53"/>
      <c r="E243" s="53"/>
      <c r="F243" s="53"/>
      <c r="G243" s="53"/>
      <c r="H243" s="53"/>
      <c r="I243" s="53"/>
      <c r="J243" s="53"/>
      <c r="K243" s="53"/>
      <c r="L243" s="53"/>
      <c r="M243" s="53"/>
      <c r="N243" s="53"/>
      <c r="O243" s="53"/>
      <c r="P243" s="53"/>
      <c r="Q243" s="53"/>
      <c r="R243" s="53"/>
      <c r="S243" s="53"/>
      <c r="T243" s="53"/>
      <c r="U243" s="53"/>
      <c r="V243" s="53"/>
      <c r="W243" s="53"/>
      <c r="X243" s="53"/>
      <c r="Y243" s="53"/>
      <c r="Z243" s="53"/>
    </row>
    <row r="244" spans="1:26" ht="12.75" customHeight="1" x14ac:dyDescent="0.3">
      <c r="A244" s="53"/>
      <c r="B244" s="53"/>
      <c r="C244" s="53"/>
      <c r="D244" s="53"/>
      <c r="E244" s="53"/>
      <c r="F244" s="53"/>
      <c r="G244" s="53"/>
      <c r="H244" s="53"/>
      <c r="I244" s="53"/>
      <c r="J244" s="53"/>
      <c r="K244" s="53"/>
      <c r="L244" s="53"/>
      <c r="M244" s="53"/>
      <c r="N244" s="53"/>
      <c r="O244" s="53"/>
      <c r="P244" s="53"/>
      <c r="Q244" s="53"/>
      <c r="R244" s="53"/>
      <c r="S244" s="53"/>
      <c r="T244" s="53"/>
      <c r="U244" s="53"/>
      <c r="V244" s="53"/>
      <c r="W244" s="53"/>
      <c r="X244" s="53"/>
      <c r="Y244" s="53"/>
      <c r="Z244" s="53"/>
    </row>
    <row r="245" spans="1:26" ht="12.75" customHeight="1" x14ac:dyDescent="0.3">
      <c r="A245" s="53"/>
      <c r="B245" s="53"/>
      <c r="C245" s="53"/>
      <c r="D245" s="53"/>
      <c r="E245" s="53"/>
      <c r="F245" s="53"/>
      <c r="G245" s="53"/>
      <c r="H245" s="53"/>
      <c r="I245" s="53"/>
      <c r="J245" s="53"/>
      <c r="K245" s="53"/>
      <c r="L245" s="53"/>
      <c r="M245" s="53"/>
      <c r="N245" s="53"/>
      <c r="O245" s="53"/>
      <c r="P245" s="53"/>
      <c r="Q245" s="53"/>
      <c r="R245" s="53"/>
      <c r="S245" s="53"/>
      <c r="T245" s="53"/>
      <c r="U245" s="53"/>
      <c r="V245" s="53"/>
      <c r="W245" s="53"/>
      <c r="X245" s="53"/>
      <c r="Y245" s="53"/>
      <c r="Z245" s="53"/>
    </row>
    <row r="246" spans="1:26" ht="12.75" customHeight="1" x14ac:dyDescent="0.3">
      <c r="A246" s="53"/>
      <c r="B246" s="53"/>
      <c r="C246" s="53"/>
      <c r="D246" s="53"/>
      <c r="E246" s="53"/>
      <c r="F246" s="53"/>
      <c r="G246" s="53"/>
      <c r="H246" s="53"/>
      <c r="I246" s="53"/>
      <c r="J246" s="53"/>
      <c r="K246" s="53"/>
      <c r="L246" s="53"/>
      <c r="M246" s="53"/>
      <c r="N246" s="53"/>
      <c r="O246" s="53"/>
      <c r="P246" s="53"/>
      <c r="Q246" s="53"/>
      <c r="R246" s="53"/>
      <c r="S246" s="53"/>
      <c r="T246" s="53"/>
      <c r="U246" s="53"/>
      <c r="V246" s="53"/>
      <c r="W246" s="53"/>
      <c r="X246" s="53"/>
      <c r="Y246" s="53"/>
      <c r="Z246" s="53"/>
    </row>
    <row r="247" spans="1:26" ht="12.75" customHeight="1" x14ac:dyDescent="0.3">
      <c r="A247" s="53"/>
      <c r="B247" s="53"/>
      <c r="C247" s="53"/>
      <c r="D247" s="53"/>
      <c r="E247" s="53"/>
      <c r="F247" s="53"/>
      <c r="G247" s="53"/>
      <c r="H247" s="53"/>
      <c r="I247" s="53"/>
      <c r="J247" s="53"/>
      <c r="K247" s="53"/>
      <c r="L247" s="53"/>
      <c r="M247" s="53"/>
      <c r="N247" s="53"/>
      <c r="O247" s="53"/>
      <c r="P247" s="53"/>
      <c r="Q247" s="53"/>
      <c r="R247" s="53"/>
      <c r="S247" s="53"/>
      <c r="T247" s="53"/>
      <c r="U247" s="53"/>
      <c r="V247" s="53"/>
      <c r="W247" s="53"/>
      <c r="X247" s="53"/>
      <c r="Y247" s="53"/>
      <c r="Z247" s="53"/>
    </row>
    <row r="248" spans="1:26" ht="12.75" customHeight="1" x14ac:dyDescent="0.3">
      <c r="A248" s="53"/>
      <c r="B248" s="53"/>
      <c r="C248" s="53"/>
      <c r="D248" s="53"/>
      <c r="E248" s="53"/>
      <c r="F248" s="53"/>
      <c r="G248" s="53"/>
      <c r="H248" s="53"/>
      <c r="I248" s="53"/>
      <c r="J248" s="53"/>
      <c r="K248" s="53"/>
      <c r="L248" s="53"/>
      <c r="M248" s="53"/>
      <c r="N248" s="53"/>
      <c r="O248" s="53"/>
      <c r="P248" s="53"/>
      <c r="Q248" s="53"/>
      <c r="R248" s="53"/>
      <c r="S248" s="53"/>
      <c r="T248" s="53"/>
      <c r="U248" s="53"/>
      <c r="V248" s="53"/>
      <c r="W248" s="53"/>
      <c r="X248" s="53"/>
      <c r="Y248" s="53"/>
      <c r="Z248" s="53"/>
    </row>
    <row r="249" spans="1:26" ht="12.75" customHeight="1" x14ac:dyDescent="0.3">
      <c r="A249" s="53"/>
      <c r="B249" s="53"/>
      <c r="C249" s="53"/>
      <c r="D249" s="53"/>
      <c r="E249" s="53"/>
      <c r="F249" s="53"/>
      <c r="G249" s="53"/>
      <c r="H249" s="53"/>
      <c r="I249" s="53"/>
      <c r="J249" s="53"/>
      <c r="K249" s="53"/>
      <c r="L249" s="53"/>
      <c r="M249" s="53"/>
      <c r="N249" s="53"/>
      <c r="O249" s="53"/>
      <c r="P249" s="53"/>
      <c r="Q249" s="53"/>
      <c r="R249" s="53"/>
      <c r="S249" s="53"/>
      <c r="T249" s="53"/>
      <c r="U249" s="53"/>
      <c r="V249" s="53"/>
      <c r="W249" s="53"/>
      <c r="X249" s="53"/>
      <c r="Y249" s="53"/>
      <c r="Z249" s="53"/>
    </row>
    <row r="250" spans="1:26" ht="12.75" customHeight="1" x14ac:dyDescent="0.3">
      <c r="A250" s="53"/>
      <c r="B250" s="53"/>
      <c r="C250" s="53"/>
      <c r="D250" s="53"/>
      <c r="E250" s="53"/>
      <c r="F250" s="53"/>
      <c r="G250" s="53"/>
      <c r="H250" s="53"/>
      <c r="I250" s="53"/>
      <c r="J250" s="53"/>
      <c r="K250" s="53"/>
      <c r="L250" s="53"/>
      <c r="M250" s="53"/>
      <c r="N250" s="53"/>
      <c r="O250" s="53"/>
      <c r="P250" s="53"/>
      <c r="Q250" s="53"/>
      <c r="R250" s="53"/>
      <c r="S250" s="53"/>
      <c r="T250" s="53"/>
      <c r="U250" s="53"/>
      <c r="V250" s="53"/>
      <c r="W250" s="53"/>
      <c r="X250" s="53"/>
      <c r="Y250" s="53"/>
      <c r="Z250" s="53"/>
    </row>
    <row r="251" spans="1:26" ht="12.75" customHeight="1" x14ac:dyDescent="0.3">
      <c r="A251" s="53"/>
      <c r="B251" s="53"/>
      <c r="C251" s="53"/>
      <c r="D251" s="53"/>
      <c r="E251" s="53"/>
      <c r="F251" s="53"/>
      <c r="G251" s="53"/>
      <c r="H251" s="53"/>
      <c r="I251" s="53"/>
      <c r="J251" s="53"/>
      <c r="K251" s="53"/>
      <c r="L251" s="53"/>
      <c r="M251" s="53"/>
      <c r="N251" s="53"/>
      <c r="O251" s="53"/>
      <c r="P251" s="53"/>
      <c r="Q251" s="53"/>
      <c r="R251" s="53"/>
      <c r="S251" s="53"/>
      <c r="T251" s="53"/>
      <c r="U251" s="53"/>
      <c r="V251" s="53"/>
      <c r="W251" s="53"/>
      <c r="X251" s="53"/>
      <c r="Y251" s="53"/>
      <c r="Z251" s="53"/>
    </row>
    <row r="252" spans="1:26" ht="12.75" customHeight="1" x14ac:dyDescent="0.3">
      <c r="A252" s="53"/>
      <c r="B252" s="53"/>
      <c r="C252" s="53"/>
      <c r="D252" s="53"/>
      <c r="E252" s="53"/>
      <c r="F252" s="53"/>
      <c r="G252" s="53"/>
      <c r="H252" s="53"/>
      <c r="I252" s="53"/>
      <c r="J252" s="53"/>
      <c r="K252" s="53"/>
      <c r="L252" s="53"/>
      <c r="M252" s="53"/>
      <c r="N252" s="53"/>
      <c r="O252" s="53"/>
      <c r="P252" s="53"/>
      <c r="Q252" s="53"/>
      <c r="R252" s="53"/>
      <c r="S252" s="53"/>
      <c r="T252" s="53"/>
      <c r="U252" s="53"/>
      <c r="V252" s="53"/>
      <c r="W252" s="53"/>
      <c r="X252" s="53"/>
      <c r="Y252" s="53"/>
      <c r="Z252" s="53"/>
    </row>
    <row r="253" spans="1:26" ht="12.75" customHeight="1" x14ac:dyDescent="0.3">
      <c r="A253" s="53"/>
      <c r="B253" s="53"/>
      <c r="C253" s="53"/>
      <c r="D253" s="53"/>
      <c r="E253" s="53"/>
      <c r="F253" s="53"/>
      <c r="G253" s="53"/>
      <c r="H253" s="53"/>
      <c r="I253" s="53"/>
      <c r="J253" s="53"/>
      <c r="K253" s="53"/>
      <c r="L253" s="53"/>
      <c r="M253" s="53"/>
      <c r="N253" s="53"/>
      <c r="O253" s="53"/>
      <c r="P253" s="53"/>
      <c r="Q253" s="53"/>
      <c r="R253" s="53"/>
      <c r="S253" s="53"/>
      <c r="T253" s="53"/>
      <c r="U253" s="53"/>
      <c r="V253" s="53"/>
      <c r="W253" s="53"/>
      <c r="X253" s="53"/>
      <c r="Y253" s="53"/>
      <c r="Z253" s="53"/>
    </row>
    <row r="254" spans="1:26" ht="12.75" customHeight="1" x14ac:dyDescent="0.3">
      <c r="A254" s="53"/>
      <c r="B254" s="53"/>
      <c r="C254" s="53"/>
      <c r="D254" s="53"/>
      <c r="E254" s="53"/>
      <c r="F254" s="53"/>
      <c r="G254" s="53"/>
      <c r="H254" s="53"/>
      <c r="I254" s="53"/>
      <c r="J254" s="53"/>
      <c r="K254" s="53"/>
      <c r="L254" s="53"/>
      <c r="M254" s="53"/>
      <c r="N254" s="53"/>
      <c r="O254" s="53"/>
      <c r="P254" s="53"/>
      <c r="Q254" s="53"/>
      <c r="R254" s="53"/>
      <c r="S254" s="53"/>
      <c r="T254" s="53"/>
      <c r="U254" s="53"/>
      <c r="V254" s="53"/>
      <c r="W254" s="53"/>
      <c r="X254" s="53"/>
      <c r="Y254" s="53"/>
      <c r="Z254" s="53"/>
    </row>
    <row r="255" spans="1:26" ht="12.75" customHeight="1" x14ac:dyDescent="0.3">
      <c r="A255" s="53"/>
      <c r="B255" s="53"/>
      <c r="C255" s="53"/>
      <c r="D255" s="53"/>
      <c r="E255" s="53"/>
      <c r="F255" s="53"/>
      <c r="G255" s="53"/>
      <c r="H255" s="53"/>
      <c r="I255" s="53"/>
      <c r="J255" s="53"/>
      <c r="K255" s="53"/>
      <c r="L255" s="53"/>
      <c r="M255" s="53"/>
      <c r="N255" s="53"/>
      <c r="O255" s="53"/>
      <c r="P255" s="53"/>
      <c r="Q255" s="53"/>
      <c r="R255" s="53"/>
      <c r="S255" s="53"/>
      <c r="T255" s="53"/>
      <c r="U255" s="53"/>
      <c r="V255" s="53"/>
      <c r="W255" s="53"/>
      <c r="X255" s="53"/>
      <c r="Y255" s="53"/>
      <c r="Z255" s="53"/>
    </row>
    <row r="256" spans="1:26" ht="12.75" customHeight="1" x14ac:dyDescent="0.3">
      <c r="A256" s="53"/>
      <c r="B256" s="53"/>
      <c r="C256" s="53"/>
      <c r="D256" s="53"/>
      <c r="E256" s="53"/>
      <c r="F256" s="53"/>
      <c r="G256" s="53"/>
      <c r="H256" s="53"/>
      <c r="I256" s="53"/>
      <c r="J256" s="53"/>
      <c r="K256" s="53"/>
      <c r="L256" s="53"/>
      <c r="M256" s="53"/>
      <c r="N256" s="53"/>
      <c r="O256" s="53"/>
      <c r="P256" s="53"/>
      <c r="Q256" s="53"/>
      <c r="R256" s="53"/>
      <c r="S256" s="53"/>
      <c r="T256" s="53"/>
      <c r="U256" s="53"/>
      <c r="V256" s="53"/>
      <c r="W256" s="53"/>
      <c r="X256" s="53"/>
      <c r="Y256" s="53"/>
      <c r="Z256" s="53"/>
    </row>
    <row r="257" spans="1:26" ht="12.75" customHeight="1" x14ac:dyDescent="0.3">
      <c r="A257" s="53"/>
      <c r="B257" s="53"/>
      <c r="C257" s="53"/>
      <c r="D257" s="53"/>
      <c r="E257" s="53"/>
      <c r="F257" s="53"/>
      <c r="G257" s="53"/>
      <c r="H257" s="53"/>
      <c r="I257" s="53"/>
      <c r="J257" s="53"/>
      <c r="K257" s="53"/>
      <c r="L257" s="53"/>
      <c r="M257" s="53"/>
      <c r="N257" s="53"/>
      <c r="O257" s="53"/>
      <c r="P257" s="53"/>
      <c r="Q257" s="53"/>
      <c r="R257" s="53"/>
      <c r="S257" s="53"/>
      <c r="T257" s="53"/>
      <c r="U257" s="53"/>
      <c r="V257" s="53"/>
      <c r="W257" s="53"/>
      <c r="X257" s="53"/>
      <c r="Y257" s="53"/>
      <c r="Z257" s="53"/>
    </row>
    <row r="258" spans="1:26" ht="12.75" customHeight="1" x14ac:dyDescent="0.3">
      <c r="A258" s="53"/>
      <c r="B258" s="53"/>
      <c r="C258" s="53"/>
      <c r="D258" s="53"/>
      <c r="E258" s="53"/>
      <c r="F258" s="53"/>
      <c r="G258" s="53"/>
      <c r="H258" s="53"/>
      <c r="I258" s="53"/>
      <c r="J258" s="53"/>
      <c r="K258" s="53"/>
      <c r="L258" s="53"/>
      <c r="M258" s="53"/>
      <c r="N258" s="53"/>
      <c r="O258" s="53"/>
      <c r="P258" s="53"/>
      <c r="Q258" s="53"/>
      <c r="R258" s="53"/>
      <c r="S258" s="53"/>
      <c r="T258" s="53"/>
      <c r="U258" s="53"/>
      <c r="V258" s="53"/>
      <c r="W258" s="53"/>
      <c r="X258" s="53"/>
      <c r="Y258" s="53"/>
      <c r="Z258" s="53"/>
    </row>
    <row r="259" spans="1:26" ht="12.75" customHeight="1" x14ac:dyDescent="0.3">
      <c r="A259" s="53"/>
      <c r="B259" s="53"/>
      <c r="C259" s="53"/>
      <c r="D259" s="53"/>
      <c r="E259" s="53"/>
      <c r="F259" s="53"/>
      <c r="G259" s="53"/>
      <c r="H259" s="53"/>
      <c r="I259" s="53"/>
      <c r="J259" s="53"/>
      <c r="K259" s="53"/>
      <c r="L259" s="53"/>
      <c r="M259" s="53"/>
      <c r="N259" s="53"/>
      <c r="O259" s="53"/>
      <c r="P259" s="53"/>
      <c r="Q259" s="53"/>
      <c r="R259" s="53"/>
      <c r="S259" s="53"/>
      <c r="T259" s="53"/>
      <c r="U259" s="53"/>
      <c r="V259" s="53"/>
      <c r="W259" s="53"/>
      <c r="X259" s="53"/>
      <c r="Y259" s="53"/>
      <c r="Z259" s="53"/>
    </row>
    <row r="260" spans="1:26" ht="12.75" customHeight="1" x14ac:dyDescent="0.3">
      <c r="A260" s="53"/>
      <c r="B260" s="53"/>
      <c r="C260" s="53"/>
      <c r="D260" s="53"/>
      <c r="E260" s="53"/>
      <c r="F260" s="53"/>
      <c r="G260" s="53"/>
      <c r="H260" s="53"/>
      <c r="I260" s="53"/>
      <c r="J260" s="53"/>
      <c r="K260" s="53"/>
      <c r="L260" s="53"/>
      <c r="M260" s="53"/>
      <c r="N260" s="53"/>
      <c r="O260" s="53"/>
      <c r="P260" s="53"/>
      <c r="Q260" s="53"/>
      <c r="R260" s="53"/>
      <c r="S260" s="53"/>
      <c r="T260" s="53"/>
      <c r="U260" s="53"/>
      <c r="V260" s="53"/>
      <c r="W260" s="53"/>
      <c r="X260" s="53"/>
      <c r="Y260" s="53"/>
      <c r="Z260" s="53"/>
    </row>
    <row r="261" spans="1:26" ht="12.75" customHeight="1" x14ac:dyDescent="0.3">
      <c r="A261" s="53"/>
      <c r="B261" s="53"/>
      <c r="C261" s="53"/>
      <c r="D261" s="53"/>
      <c r="E261" s="53"/>
      <c r="F261" s="53"/>
      <c r="G261" s="53"/>
      <c r="H261" s="53"/>
      <c r="I261" s="53"/>
      <c r="J261" s="53"/>
      <c r="K261" s="53"/>
      <c r="L261" s="53"/>
      <c r="M261" s="53"/>
      <c r="N261" s="53"/>
      <c r="O261" s="53"/>
      <c r="P261" s="53"/>
      <c r="Q261" s="53"/>
      <c r="R261" s="53"/>
      <c r="S261" s="53"/>
      <c r="T261" s="53"/>
      <c r="U261" s="53"/>
      <c r="V261" s="53"/>
      <c r="W261" s="53"/>
      <c r="X261" s="53"/>
      <c r="Y261" s="53"/>
      <c r="Z261" s="53"/>
    </row>
    <row r="262" spans="1:26" ht="12.75" customHeight="1" x14ac:dyDescent="0.3">
      <c r="A262" s="53"/>
      <c r="B262" s="53"/>
      <c r="C262" s="53"/>
      <c r="D262" s="53"/>
      <c r="E262" s="53"/>
      <c r="F262" s="53"/>
      <c r="G262" s="53"/>
      <c r="H262" s="53"/>
      <c r="I262" s="53"/>
      <c r="J262" s="53"/>
      <c r="K262" s="53"/>
      <c r="L262" s="53"/>
      <c r="M262" s="53"/>
      <c r="N262" s="53"/>
      <c r="O262" s="53"/>
      <c r="P262" s="53"/>
      <c r="Q262" s="53"/>
      <c r="R262" s="53"/>
      <c r="S262" s="53"/>
      <c r="T262" s="53"/>
      <c r="U262" s="53"/>
      <c r="V262" s="53"/>
      <c r="W262" s="53"/>
      <c r="X262" s="53"/>
      <c r="Y262" s="53"/>
      <c r="Z262" s="53"/>
    </row>
    <row r="263" spans="1:26" ht="12.75" customHeight="1" x14ac:dyDescent="0.3">
      <c r="A263" s="53"/>
      <c r="B263" s="53"/>
      <c r="C263" s="53"/>
      <c r="D263" s="53"/>
      <c r="E263" s="53"/>
      <c r="F263" s="53"/>
      <c r="G263" s="53"/>
      <c r="H263" s="53"/>
      <c r="I263" s="53"/>
      <c r="J263" s="53"/>
      <c r="K263" s="53"/>
      <c r="L263" s="53"/>
      <c r="M263" s="53"/>
      <c r="N263" s="53"/>
      <c r="O263" s="53"/>
      <c r="P263" s="53"/>
      <c r="Q263" s="53"/>
      <c r="R263" s="53"/>
      <c r="S263" s="53"/>
      <c r="T263" s="53"/>
      <c r="U263" s="53"/>
      <c r="V263" s="53"/>
      <c r="W263" s="53"/>
      <c r="X263" s="53"/>
      <c r="Y263" s="53"/>
      <c r="Z263" s="53"/>
    </row>
    <row r="264" spans="1:26" ht="12.75" customHeight="1" x14ac:dyDescent="0.3">
      <c r="A264" s="53"/>
      <c r="B264" s="53"/>
      <c r="C264" s="53"/>
      <c r="D264" s="53"/>
      <c r="E264" s="53"/>
      <c r="F264" s="53"/>
      <c r="G264" s="53"/>
      <c r="H264" s="53"/>
      <c r="I264" s="53"/>
      <c r="J264" s="53"/>
      <c r="K264" s="53"/>
      <c r="L264" s="53"/>
      <c r="M264" s="53"/>
      <c r="N264" s="53"/>
      <c r="O264" s="53"/>
      <c r="P264" s="53"/>
      <c r="Q264" s="53"/>
      <c r="R264" s="53"/>
      <c r="S264" s="53"/>
      <c r="T264" s="53"/>
      <c r="U264" s="53"/>
      <c r="V264" s="53"/>
      <c r="W264" s="53"/>
      <c r="X264" s="53"/>
      <c r="Y264" s="53"/>
      <c r="Z264" s="53"/>
    </row>
    <row r="265" spans="1:26" ht="12.75" customHeight="1" x14ac:dyDescent="0.3">
      <c r="A265" s="53"/>
      <c r="B265" s="53"/>
      <c r="C265" s="53"/>
      <c r="D265" s="53"/>
      <c r="E265" s="53"/>
      <c r="F265" s="53"/>
      <c r="G265" s="53"/>
      <c r="H265" s="53"/>
      <c r="I265" s="53"/>
      <c r="J265" s="53"/>
      <c r="K265" s="53"/>
      <c r="L265" s="53"/>
      <c r="M265" s="53"/>
      <c r="N265" s="53"/>
      <c r="O265" s="53"/>
      <c r="P265" s="53"/>
      <c r="Q265" s="53"/>
      <c r="R265" s="53"/>
      <c r="S265" s="53"/>
      <c r="T265" s="53"/>
      <c r="U265" s="53"/>
      <c r="V265" s="53"/>
      <c r="W265" s="53"/>
      <c r="X265" s="53"/>
      <c r="Y265" s="53"/>
      <c r="Z265" s="53"/>
    </row>
    <row r="266" spans="1:26" ht="12.75" customHeight="1" x14ac:dyDescent="0.3">
      <c r="A266" s="53"/>
      <c r="B266" s="53"/>
      <c r="C266" s="53"/>
      <c r="D266" s="53"/>
      <c r="E266" s="53"/>
      <c r="F266" s="53"/>
      <c r="G266" s="53"/>
      <c r="H266" s="53"/>
      <c r="I266" s="53"/>
      <c r="J266" s="53"/>
      <c r="K266" s="53"/>
      <c r="L266" s="53"/>
      <c r="M266" s="53"/>
      <c r="N266" s="53"/>
      <c r="O266" s="53"/>
      <c r="P266" s="53"/>
      <c r="Q266" s="53"/>
      <c r="R266" s="53"/>
      <c r="S266" s="53"/>
      <c r="T266" s="53"/>
      <c r="U266" s="53"/>
      <c r="V266" s="53"/>
      <c r="W266" s="53"/>
      <c r="X266" s="53"/>
      <c r="Y266" s="53"/>
      <c r="Z266" s="53"/>
    </row>
    <row r="267" spans="1:26" ht="12.75" customHeight="1" x14ac:dyDescent="0.3">
      <c r="A267" s="53"/>
      <c r="B267" s="53"/>
      <c r="C267" s="53"/>
      <c r="D267" s="53"/>
      <c r="E267" s="53"/>
      <c r="F267" s="53"/>
      <c r="G267" s="53"/>
      <c r="H267" s="53"/>
      <c r="I267" s="53"/>
      <c r="J267" s="53"/>
      <c r="K267" s="53"/>
      <c r="L267" s="53"/>
      <c r="M267" s="53"/>
      <c r="N267" s="53"/>
      <c r="O267" s="53"/>
      <c r="P267" s="53"/>
      <c r="Q267" s="53"/>
      <c r="R267" s="53"/>
      <c r="S267" s="53"/>
      <c r="T267" s="53"/>
      <c r="U267" s="53"/>
      <c r="V267" s="53"/>
      <c r="W267" s="53"/>
      <c r="X267" s="53"/>
      <c r="Y267" s="53"/>
      <c r="Z267" s="53"/>
    </row>
    <row r="268" spans="1:26" ht="12.75" customHeight="1" x14ac:dyDescent="0.3">
      <c r="A268" s="53"/>
      <c r="B268" s="53"/>
      <c r="C268" s="53"/>
      <c r="D268" s="53"/>
      <c r="E268" s="53"/>
      <c r="F268" s="53"/>
      <c r="G268" s="53"/>
      <c r="H268" s="53"/>
      <c r="I268" s="53"/>
      <c r="J268" s="53"/>
      <c r="K268" s="53"/>
      <c r="L268" s="53"/>
      <c r="M268" s="53"/>
      <c r="N268" s="53"/>
      <c r="O268" s="53"/>
      <c r="P268" s="53"/>
      <c r="Q268" s="53"/>
      <c r="R268" s="53"/>
      <c r="S268" s="53"/>
      <c r="T268" s="53"/>
      <c r="U268" s="53"/>
      <c r="V268" s="53"/>
      <c r="W268" s="53"/>
      <c r="X268" s="53"/>
      <c r="Y268" s="53"/>
      <c r="Z268" s="53"/>
    </row>
    <row r="269" spans="1:26" ht="12.75" customHeight="1" x14ac:dyDescent="0.3">
      <c r="A269" s="53"/>
      <c r="B269" s="53"/>
      <c r="C269" s="53"/>
      <c r="D269" s="53"/>
      <c r="E269" s="53"/>
      <c r="F269" s="53"/>
      <c r="G269" s="53"/>
      <c r="H269" s="53"/>
      <c r="I269" s="53"/>
      <c r="J269" s="53"/>
      <c r="K269" s="53"/>
      <c r="L269" s="53"/>
      <c r="M269" s="53"/>
      <c r="N269" s="53"/>
      <c r="O269" s="53"/>
      <c r="P269" s="53"/>
      <c r="Q269" s="53"/>
      <c r="R269" s="53"/>
      <c r="S269" s="53"/>
      <c r="T269" s="53"/>
      <c r="U269" s="53"/>
      <c r="V269" s="53"/>
      <c r="W269" s="53"/>
      <c r="X269" s="53"/>
      <c r="Y269" s="53"/>
      <c r="Z269" s="53"/>
    </row>
    <row r="270" spans="1:26" ht="12.75" customHeight="1" x14ac:dyDescent="0.3">
      <c r="A270" s="53"/>
      <c r="B270" s="53"/>
      <c r="C270" s="53"/>
      <c r="D270" s="53"/>
      <c r="E270" s="53"/>
      <c r="F270" s="53"/>
      <c r="G270" s="53"/>
      <c r="H270" s="53"/>
      <c r="I270" s="53"/>
      <c r="J270" s="53"/>
      <c r="K270" s="53"/>
      <c r="L270" s="53"/>
      <c r="M270" s="53"/>
      <c r="N270" s="53"/>
      <c r="O270" s="53"/>
      <c r="P270" s="53"/>
      <c r="Q270" s="53"/>
      <c r="R270" s="53"/>
      <c r="S270" s="53"/>
      <c r="T270" s="53"/>
      <c r="U270" s="53"/>
      <c r="V270" s="53"/>
      <c r="W270" s="53"/>
      <c r="X270" s="53"/>
      <c r="Y270" s="53"/>
      <c r="Z270" s="53"/>
    </row>
    <row r="271" spans="1:26" ht="12.75" customHeight="1" x14ac:dyDescent="0.3">
      <c r="A271" s="53"/>
      <c r="B271" s="53"/>
      <c r="C271" s="53"/>
      <c r="D271" s="53"/>
      <c r="E271" s="53"/>
      <c r="F271" s="53"/>
      <c r="G271" s="53"/>
      <c r="H271" s="53"/>
      <c r="I271" s="53"/>
      <c r="J271" s="53"/>
      <c r="K271" s="53"/>
      <c r="L271" s="53"/>
      <c r="M271" s="53"/>
      <c r="N271" s="53"/>
      <c r="O271" s="53"/>
      <c r="P271" s="53"/>
      <c r="Q271" s="53"/>
      <c r="R271" s="53"/>
      <c r="S271" s="53"/>
      <c r="T271" s="53"/>
      <c r="U271" s="53"/>
      <c r="V271" s="53"/>
      <c r="W271" s="53"/>
      <c r="X271" s="53"/>
      <c r="Y271" s="53"/>
      <c r="Z271" s="53"/>
    </row>
    <row r="272" spans="1:26" ht="12.75" customHeight="1" x14ac:dyDescent="0.3">
      <c r="A272" s="53"/>
      <c r="B272" s="53"/>
      <c r="C272" s="53"/>
      <c r="D272" s="53"/>
      <c r="E272" s="53"/>
      <c r="F272" s="53"/>
      <c r="G272" s="53"/>
      <c r="H272" s="53"/>
      <c r="I272" s="53"/>
      <c r="J272" s="53"/>
      <c r="K272" s="53"/>
      <c r="L272" s="53"/>
      <c r="M272" s="53"/>
      <c r="N272" s="53"/>
      <c r="O272" s="53"/>
      <c r="P272" s="53"/>
      <c r="Q272" s="53"/>
      <c r="R272" s="53"/>
      <c r="S272" s="53"/>
      <c r="T272" s="53"/>
      <c r="U272" s="53"/>
      <c r="V272" s="53"/>
      <c r="W272" s="53"/>
      <c r="X272" s="53"/>
      <c r="Y272" s="53"/>
      <c r="Z272" s="53"/>
    </row>
    <row r="273" spans="1:26" ht="12.75" customHeight="1" x14ac:dyDescent="0.3">
      <c r="A273" s="53"/>
      <c r="B273" s="53"/>
      <c r="C273" s="53"/>
      <c r="D273" s="53"/>
      <c r="E273" s="53"/>
      <c r="F273" s="53"/>
      <c r="G273" s="53"/>
      <c r="H273" s="53"/>
      <c r="I273" s="53"/>
      <c r="J273" s="53"/>
      <c r="K273" s="53"/>
      <c r="L273" s="53"/>
      <c r="M273" s="53"/>
      <c r="N273" s="53"/>
      <c r="O273" s="53"/>
      <c r="P273" s="53"/>
      <c r="Q273" s="53"/>
      <c r="R273" s="53"/>
      <c r="S273" s="53"/>
      <c r="T273" s="53"/>
      <c r="U273" s="53"/>
      <c r="V273" s="53"/>
      <c r="W273" s="53"/>
      <c r="X273" s="53"/>
      <c r="Y273" s="53"/>
      <c r="Z273" s="53"/>
    </row>
    <row r="274" spans="1:26" ht="12.75" customHeight="1" x14ac:dyDescent="0.3">
      <c r="A274" s="53"/>
      <c r="B274" s="53"/>
      <c r="C274" s="53"/>
      <c r="D274" s="53"/>
      <c r="E274" s="53"/>
      <c r="F274" s="53"/>
      <c r="G274" s="53"/>
      <c r="H274" s="53"/>
      <c r="I274" s="53"/>
      <c r="J274" s="53"/>
      <c r="K274" s="53"/>
      <c r="L274" s="53"/>
      <c r="M274" s="53"/>
      <c r="N274" s="53"/>
      <c r="O274" s="53"/>
      <c r="P274" s="53"/>
      <c r="Q274" s="53"/>
      <c r="R274" s="53"/>
      <c r="S274" s="53"/>
      <c r="T274" s="53"/>
      <c r="U274" s="53"/>
      <c r="V274" s="53"/>
      <c r="W274" s="53"/>
      <c r="X274" s="53"/>
      <c r="Y274" s="53"/>
      <c r="Z274" s="53"/>
    </row>
    <row r="275" spans="1:26" ht="12.75" customHeight="1" x14ac:dyDescent="0.3">
      <c r="A275" s="53"/>
      <c r="B275" s="53"/>
      <c r="C275" s="53"/>
      <c r="D275" s="53"/>
      <c r="E275" s="53"/>
      <c r="F275" s="53"/>
      <c r="G275" s="53"/>
      <c r="H275" s="53"/>
      <c r="I275" s="53"/>
      <c r="J275" s="53"/>
      <c r="K275" s="53"/>
      <c r="L275" s="53"/>
      <c r="M275" s="53"/>
      <c r="N275" s="53"/>
      <c r="O275" s="53"/>
      <c r="P275" s="53"/>
      <c r="Q275" s="53"/>
      <c r="R275" s="53"/>
      <c r="S275" s="53"/>
      <c r="T275" s="53"/>
      <c r="U275" s="53"/>
      <c r="V275" s="53"/>
      <c r="W275" s="53"/>
      <c r="X275" s="53"/>
      <c r="Y275" s="53"/>
      <c r="Z275" s="53"/>
    </row>
    <row r="276" spans="1:26" ht="12.75" customHeight="1" x14ac:dyDescent="0.3">
      <c r="A276" s="53"/>
      <c r="B276" s="53"/>
      <c r="C276" s="53"/>
      <c r="D276" s="53"/>
      <c r="E276" s="53"/>
      <c r="F276" s="53"/>
      <c r="G276" s="53"/>
      <c r="H276" s="53"/>
      <c r="I276" s="53"/>
      <c r="J276" s="53"/>
      <c r="K276" s="53"/>
      <c r="L276" s="53"/>
      <c r="M276" s="53"/>
      <c r="N276" s="53"/>
      <c r="O276" s="53"/>
      <c r="P276" s="53"/>
      <c r="Q276" s="53"/>
      <c r="R276" s="53"/>
      <c r="S276" s="53"/>
      <c r="T276" s="53"/>
      <c r="U276" s="53"/>
      <c r="V276" s="53"/>
      <c r="W276" s="53"/>
      <c r="X276" s="53"/>
      <c r="Y276" s="53"/>
      <c r="Z276" s="53"/>
    </row>
    <row r="277" spans="1:26" ht="12.75" customHeight="1" x14ac:dyDescent="0.3">
      <c r="A277" s="53"/>
      <c r="B277" s="53"/>
      <c r="C277" s="53"/>
      <c r="D277" s="53"/>
      <c r="E277" s="53"/>
      <c r="F277" s="53"/>
      <c r="G277" s="53"/>
      <c r="H277" s="53"/>
      <c r="I277" s="53"/>
      <c r="J277" s="53"/>
      <c r="K277" s="53"/>
      <c r="L277" s="53"/>
      <c r="M277" s="53"/>
      <c r="N277" s="53"/>
      <c r="O277" s="53"/>
      <c r="P277" s="53"/>
      <c r="Q277" s="53"/>
      <c r="R277" s="53"/>
      <c r="S277" s="53"/>
      <c r="T277" s="53"/>
      <c r="U277" s="53"/>
      <c r="V277" s="53"/>
      <c r="W277" s="53"/>
      <c r="X277" s="53"/>
      <c r="Y277" s="53"/>
      <c r="Z277" s="53"/>
    </row>
    <row r="278" spans="1:26" ht="12.75" customHeight="1" x14ac:dyDescent="0.3">
      <c r="A278" s="53"/>
      <c r="B278" s="53"/>
      <c r="C278" s="53"/>
      <c r="D278" s="53"/>
      <c r="E278" s="53"/>
      <c r="F278" s="53"/>
      <c r="G278" s="53"/>
      <c r="H278" s="53"/>
      <c r="I278" s="53"/>
      <c r="J278" s="53"/>
      <c r="K278" s="53"/>
      <c r="L278" s="53"/>
      <c r="M278" s="53"/>
      <c r="N278" s="53"/>
      <c r="O278" s="53"/>
      <c r="P278" s="53"/>
      <c r="Q278" s="53"/>
      <c r="R278" s="53"/>
      <c r="S278" s="53"/>
      <c r="T278" s="53"/>
      <c r="U278" s="53"/>
      <c r="V278" s="53"/>
      <c r="W278" s="53"/>
      <c r="X278" s="53"/>
      <c r="Y278" s="53"/>
      <c r="Z278" s="53"/>
    </row>
    <row r="279" spans="1:26" ht="12.75" customHeight="1" x14ac:dyDescent="0.3">
      <c r="A279" s="53"/>
      <c r="B279" s="53"/>
      <c r="C279" s="53"/>
      <c r="D279" s="53"/>
      <c r="E279" s="53"/>
      <c r="F279" s="53"/>
      <c r="G279" s="53"/>
      <c r="H279" s="53"/>
      <c r="I279" s="53"/>
      <c r="J279" s="53"/>
      <c r="K279" s="53"/>
      <c r="L279" s="53"/>
      <c r="M279" s="53"/>
      <c r="N279" s="53"/>
      <c r="O279" s="53"/>
      <c r="P279" s="53"/>
      <c r="Q279" s="53"/>
      <c r="R279" s="53"/>
      <c r="S279" s="53"/>
      <c r="T279" s="53"/>
      <c r="U279" s="53"/>
      <c r="V279" s="53"/>
      <c r="W279" s="53"/>
      <c r="X279" s="53"/>
      <c r="Y279" s="53"/>
      <c r="Z279" s="53"/>
    </row>
    <row r="280" spans="1:26" ht="12.75" customHeight="1" x14ac:dyDescent="0.3">
      <c r="A280" s="53"/>
      <c r="B280" s="53"/>
      <c r="C280" s="53"/>
      <c r="D280" s="53"/>
      <c r="E280" s="53"/>
      <c r="F280" s="53"/>
      <c r="G280" s="53"/>
      <c r="H280" s="53"/>
      <c r="I280" s="53"/>
      <c r="J280" s="53"/>
      <c r="K280" s="53"/>
      <c r="L280" s="53"/>
      <c r="M280" s="53"/>
      <c r="N280" s="53"/>
      <c r="O280" s="53"/>
      <c r="P280" s="53"/>
      <c r="Q280" s="53"/>
      <c r="R280" s="53"/>
      <c r="S280" s="53"/>
      <c r="T280" s="53"/>
      <c r="U280" s="53"/>
      <c r="V280" s="53"/>
      <c r="W280" s="53"/>
      <c r="X280" s="53"/>
      <c r="Y280" s="53"/>
      <c r="Z280" s="53"/>
    </row>
    <row r="281" spans="1:26" ht="12.75" customHeight="1" x14ac:dyDescent="0.3">
      <c r="A281" s="53"/>
      <c r="B281" s="53"/>
      <c r="C281" s="53"/>
      <c r="D281" s="53"/>
      <c r="E281" s="53"/>
      <c r="F281" s="53"/>
      <c r="G281" s="53"/>
      <c r="H281" s="53"/>
      <c r="I281" s="53"/>
      <c r="J281" s="53"/>
      <c r="K281" s="53"/>
      <c r="L281" s="53"/>
      <c r="M281" s="53"/>
      <c r="N281" s="53"/>
      <c r="O281" s="53"/>
      <c r="P281" s="53"/>
      <c r="Q281" s="53"/>
      <c r="R281" s="53"/>
      <c r="S281" s="53"/>
      <c r="T281" s="53"/>
      <c r="U281" s="53"/>
      <c r="V281" s="53"/>
      <c r="W281" s="53"/>
      <c r="X281" s="53"/>
      <c r="Y281" s="53"/>
      <c r="Z281" s="53"/>
    </row>
    <row r="282" spans="1:26" ht="12.75" customHeight="1" x14ac:dyDescent="0.3">
      <c r="A282" s="53"/>
      <c r="B282" s="53"/>
      <c r="C282" s="53"/>
      <c r="D282" s="53"/>
      <c r="E282" s="53"/>
      <c r="F282" s="53"/>
      <c r="G282" s="53"/>
      <c r="H282" s="53"/>
      <c r="I282" s="53"/>
      <c r="J282" s="53"/>
      <c r="K282" s="53"/>
      <c r="L282" s="53"/>
      <c r="M282" s="53"/>
      <c r="N282" s="53"/>
      <c r="O282" s="53"/>
      <c r="P282" s="53"/>
      <c r="Q282" s="53"/>
      <c r="R282" s="53"/>
      <c r="S282" s="53"/>
      <c r="T282" s="53"/>
      <c r="U282" s="53"/>
      <c r="V282" s="53"/>
      <c r="W282" s="53"/>
      <c r="X282" s="53"/>
      <c r="Y282" s="53"/>
      <c r="Z282" s="53"/>
    </row>
    <row r="283" spans="1:26" ht="12.75" customHeight="1" x14ac:dyDescent="0.3">
      <c r="A283" s="53"/>
      <c r="B283" s="53"/>
      <c r="C283" s="53"/>
      <c r="D283" s="53"/>
      <c r="E283" s="53"/>
      <c r="F283" s="53"/>
      <c r="G283" s="53"/>
      <c r="H283" s="53"/>
      <c r="I283" s="53"/>
      <c r="J283" s="53"/>
      <c r="K283" s="53"/>
      <c r="L283" s="53"/>
      <c r="M283" s="53"/>
      <c r="N283" s="53"/>
      <c r="O283" s="53"/>
      <c r="P283" s="53"/>
      <c r="Q283" s="53"/>
      <c r="R283" s="53"/>
      <c r="S283" s="53"/>
      <c r="T283" s="53"/>
      <c r="U283" s="53"/>
      <c r="V283" s="53"/>
      <c r="W283" s="53"/>
      <c r="X283" s="53"/>
      <c r="Y283" s="53"/>
      <c r="Z283" s="53"/>
    </row>
    <row r="284" spans="1:26" ht="12.75" customHeight="1" x14ac:dyDescent="0.3">
      <c r="A284" s="53"/>
      <c r="B284" s="53"/>
      <c r="C284" s="53"/>
      <c r="D284" s="53"/>
      <c r="E284" s="53"/>
      <c r="F284" s="53"/>
      <c r="G284" s="53"/>
      <c r="H284" s="53"/>
      <c r="I284" s="53"/>
      <c r="J284" s="53"/>
      <c r="K284" s="53"/>
      <c r="L284" s="53"/>
      <c r="M284" s="53"/>
      <c r="N284" s="53"/>
      <c r="O284" s="53"/>
      <c r="P284" s="53"/>
      <c r="Q284" s="53"/>
      <c r="R284" s="53"/>
      <c r="S284" s="53"/>
      <c r="T284" s="53"/>
      <c r="U284" s="53"/>
      <c r="V284" s="53"/>
      <c r="W284" s="53"/>
      <c r="X284" s="53"/>
      <c r="Y284" s="53"/>
      <c r="Z284" s="53"/>
    </row>
    <row r="285" spans="1:26" ht="12.75" customHeight="1" x14ac:dyDescent="0.3">
      <c r="A285" s="53"/>
      <c r="B285" s="53"/>
      <c r="C285" s="53"/>
      <c r="D285" s="53"/>
      <c r="E285" s="53"/>
      <c r="F285" s="53"/>
      <c r="G285" s="53"/>
      <c r="H285" s="53"/>
      <c r="I285" s="53"/>
      <c r="J285" s="53"/>
      <c r="K285" s="53"/>
      <c r="L285" s="53"/>
      <c r="M285" s="53"/>
      <c r="N285" s="53"/>
      <c r="O285" s="53"/>
      <c r="P285" s="53"/>
      <c r="Q285" s="53"/>
      <c r="R285" s="53"/>
      <c r="S285" s="53"/>
      <c r="T285" s="53"/>
      <c r="U285" s="53"/>
      <c r="V285" s="53"/>
      <c r="W285" s="53"/>
      <c r="X285" s="53"/>
      <c r="Y285" s="53"/>
      <c r="Z285" s="53"/>
    </row>
    <row r="286" spans="1:26" ht="12.75" customHeight="1" x14ac:dyDescent="0.3">
      <c r="A286" s="53"/>
      <c r="B286" s="53"/>
      <c r="C286" s="53"/>
      <c r="D286" s="53"/>
      <c r="E286" s="53"/>
      <c r="F286" s="53"/>
      <c r="G286" s="53"/>
      <c r="H286" s="53"/>
      <c r="I286" s="53"/>
      <c r="J286" s="53"/>
      <c r="K286" s="53"/>
      <c r="L286" s="53"/>
      <c r="M286" s="53"/>
      <c r="N286" s="53"/>
      <c r="O286" s="53"/>
      <c r="P286" s="53"/>
      <c r="Q286" s="53"/>
      <c r="R286" s="53"/>
      <c r="S286" s="53"/>
      <c r="T286" s="53"/>
      <c r="U286" s="53"/>
      <c r="V286" s="53"/>
      <c r="W286" s="53"/>
      <c r="X286" s="53"/>
      <c r="Y286" s="53"/>
      <c r="Z286" s="53"/>
    </row>
    <row r="287" spans="1:26" ht="12.75" customHeight="1" x14ac:dyDescent="0.3">
      <c r="A287" s="53"/>
      <c r="B287" s="53"/>
      <c r="C287" s="53"/>
      <c r="D287" s="53"/>
      <c r="E287" s="53"/>
      <c r="F287" s="53"/>
      <c r="G287" s="53"/>
      <c r="H287" s="53"/>
      <c r="I287" s="53"/>
      <c r="J287" s="53"/>
      <c r="K287" s="53"/>
      <c r="L287" s="53"/>
      <c r="M287" s="53"/>
      <c r="N287" s="53"/>
      <c r="O287" s="53"/>
      <c r="P287" s="53"/>
      <c r="Q287" s="53"/>
      <c r="R287" s="53"/>
      <c r="S287" s="53"/>
      <c r="T287" s="53"/>
      <c r="U287" s="53"/>
      <c r="V287" s="53"/>
      <c r="W287" s="53"/>
      <c r="X287" s="53"/>
      <c r="Y287" s="53"/>
      <c r="Z287" s="53"/>
    </row>
    <row r="288" spans="1:26" ht="12.75" customHeight="1" x14ac:dyDescent="0.3">
      <c r="A288" s="53"/>
      <c r="B288" s="53"/>
      <c r="C288" s="53"/>
      <c r="D288" s="53"/>
      <c r="E288" s="53"/>
      <c r="F288" s="53"/>
      <c r="G288" s="53"/>
      <c r="H288" s="53"/>
      <c r="I288" s="53"/>
      <c r="J288" s="53"/>
      <c r="K288" s="53"/>
      <c r="L288" s="53"/>
      <c r="M288" s="53"/>
      <c r="N288" s="53"/>
      <c r="O288" s="53"/>
      <c r="P288" s="53"/>
      <c r="Q288" s="53"/>
      <c r="R288" s="53"/>
      <c r="S288" s="53"/>
      <c r="T288" s="53"/>
      <c r="U288" s="53"/>
      <c r="V288" s="53"/>
      <c r="W288" s="53"/>
      <c r="X288" s="53"/>
      <c r="Y288" s="53"/>
      <c r="Z288" s="53"/>
    </row>
    <row r="289" spans="1:26" ht="12.75" customHeight="1" x14ac:dyDescent="0.3">
      <c r="A289" s="53"/>
      <c r="B289" s="53"/>
      <c r="C289" s="53"/>
      <c r="D289" s="53"/>
      <c r="E289" s="53"/>
      <c r="F289" s="53"/>
      <c r="G289" s="53"/>
      <c r="H289" s="53"/>
      <c r="I289" s="53"/>
      <c r="J289" s="53"/>
      <c r="K289" s="53"/>
      <c r="L289" s="53"/>
      <c r="M289" s="53"/>
      <c r="N289" s="53"/>
      <c r="O289" s="53"/>
      <c r="P289" s="53"/>
      <c r="Q289" s="53"/>
      <c r="R289" s="53"/>
      <c r="S289" s="53"/>
      <c r="T289" s="53"/>
      <c r="U289" s="53"/>
      <c r="V289" s="53"/>
      <c r="W289" s="53"/>
      <c r="X289" s="53"/>
      <c r="Y289" s="53"/>
      <c r="Z289" s="53"/>
    </row>
    <row r="290" spans="1:26" ht="12.75" customHeight="1" x14ac:dyDescent="0.3">
      <c r="A290" s="53"/>
      <c r="B290" s="53"/>
      <c r="C290" s="53"/>
      <c r="D290" s="53"/>
      <c r="E290" s="53"/>
      <c r="F290" s="53"/>
      <c r="G290" s="53"/>
      <c r="H290" s="53"/>
      <c r="I290" s="53"/>
      <c r="J290" s="53"/>
      <c r="K290" s="53"/>
      <c r="L290" s="53"/>
      <c r="M290" s="53"/>
      <c r="N290" s="53"/>
      <c r="O290" s="53"/>
      <c r="P290" s="53"/>
      <c r="Q290" s="53"/>
      <c r="R290" s="53"/>
      <c r="S290" s="53"/>
      <c r="T290" s="53"/>
      <c r="U290" s="53"/>
      <c r="V290" s="53"/>
      <c r="W290" s="53"/>
      <c r="X290" s="53"/>
      <c r="Y290" s="53"/>
      <c r="Z290" s="53"/>
    </row>
    <row r="291" spans="1:26" ht="12.75" customHeight="1" x14ac:dyDescent="0.3">
      <c r="A291" s="53"/>
      <c r="B291" s="53"/>
      <c r="C291" s="53"/>
      <c r="D291" s="53"/>
      <c r="E291" s="53"/>
      <c r="F291" s="53"/>
      <c r="G291" s="53"/>
      <c r="H291" s="53"/>
      <c r="I291" s="53"/>
      <c r="J291" s="53"/>
      <c r="K291" s="53"/>
      <c r="L291" s="53"/>
      <c r="M291" s="53"/>
      <c r="N291" s="53"/>
      <c r="O291" s="53"/>
      <c r="P291" s="53"/>
      <c r="Q291" s="53"/>
      <c r="R291" s="53"/>
      <c r="S291" s="53"/>
      <c r="T291" s="53"/>
      <c r="U291" s="53"/>
      <c r="V291" s="53"/>
      <c r="W291" s="53"/>
      <c r="X291" s="53"/>
      <c r="Y291" s="53"/>
      <c r="Z291" s="53"/>
    </row>
    <row r="292" spans="1:26" ht="12.75" customHeight="1" x14ac:dyDescent="0.3">
      <c r="A292" s="53"/>
      <c r="B292" s="53"/>
      <c r="C292" s="53"/>
      <c r="D292" s="53"/>
      <c r="E292" s="53"/>
      <c r="F292" s="53"/>
      <c r="G292" s="53"/>
      <c r="H292" s="53"/>
      <c r="I292" s="53"/>
      <c r="J292" s="53"/>
      <c r="K292" s="53"/>
      <c r="L292" s="53"/>
      <c r="M292" s="53"/>
      <c r="N292" s="53"/>
      <c r="O292" s="53"/>
      <c r="P292" s="53"/>
      <c r="Q292" s="53"/>
      <c r="R292" s="53"/>
      <c r="S292" s="53"/>
      <c r="T292" s="53"/>
      <c r="U292" s="53"/>
      <c r="V292" s="53"/>
      <c r="W292" s="53"/>
      <c r="X292" s="53"/>
      <c r="Y292" s="53"/>
      <c r="Z292" s="53"/>
    </row>
    <row r="293" spans="1:26" ht="12.75" customHeight="1" x14ac:dyDescent="0.3">
      <c r="A293" s="53"/>
      <c r="B293" s="53"/>
      <c r="C293" s="53"/>
      <c r="D293" s="53"/>
      <c r="E293" s="53"/>
      <c r="F293" s="53"/>
      <c r="G293" s="53"/>
      <c r="H293" s="53"/>
      <c r="I293" s="53"/>
      <c r="J293" s="53"/>
      <c r="K293" s="53"/>
      <c r="L293" s="53"/>
      <c r="M293" s="53"/>
      <c r="N293" s="53"/>
      <c r="O293" s="53"/>
      <c r="P293" s="53"/>
      <c r="Q293" s="53"/>
      <c r="R293" s="53"/>
      <c r="S293" s="53"/>
      <c r="T293" s="53"/>
      <c r="U293" s="53"/>
      <c r="V293" s="53"/>
      <c r="W293" s="53"/>
      <c r="X293" s="53"/>
      <c r="Y293" s="53"/>
      <c r="Z293" s="53"/>
    </row>
    <row r="294" spans="1:26" ht="12.75" customHeight="1" x14ac:dyDescent="0.3">
      <c r="A294" s="53"/>
      <c r="B294" s="53"/>
      <c r="C294" s="53"/>
      <c r="D294" s="53"/>
      <c r="E294" s="53"/>
      <c r="F294" s="53"/>
      <c r="G294" s="53"/>
      <c r="H294" s="53"/>
      <c r="I294" s="53"/>
      <c r="J294" s="53"/>
      <c r="K294" s="53"/>
      <c r="L294" s="53"/>
      <c r="M294" s="53"/>
      <c r="N294" s="53"/>
      <c r="O294" s="53"/>
      <c r="P294" s="53"/>
      <c r="Q294" s="53"/>
      <c r="R294" s="53"/>
      <c r="S294" s="53"/>
      <c r="T294" s="53"/>
      <c r="U294" s="53"/>
      <c r="V294" s="53"/>
      <c r="W294" s="53"/>
      <c r="X294" s="53"/>
      <c r="Y294" s="53"/>
      <c r="Z294" s="53"/>
    </row>
    <row r="295" spans="1:26" ht="12.75" customHeight="1" x14ac:dyDescent="0.3">
      <c r="A295" s="53"/>
      <c r="B295" s="53"/>
      <c r="C295" s="53"/>
      <c r="D295" s="53"/>
      <c r="E295" s="53"/>
      <c r="F295" s="53"/>
      <c r="G295" s="53"/>
      <c r="H295" s="53"/>
      <c r="I295" s="53"/>
      <c r="J295" s="53"/>
      <c r="K295" s="53"/>
      <c r="L295" s="53"/>
      <c r="M295" s="53"/>
      <c r="N295" s="53"/>
      <c r="O295" s="53"/>
      <c r="P295" s="53"/>
      <c r="Q295" s="53"/>
      <c r="R295" s="53"/>
      <c r="S295" s="53"/>
      <c r="T295" s="53"/>
      <c r="U295" s="53"/>
      <c r="V295" s="53"/>
      <c r="W295" s="53"/>
      <c r="X295" s="53"/>
      <c r="Y295" s="53"/>
      <c r="Z295" s="53"/>
    </row>
    <row r="296" spans="1:26" ht="12.75" customHeight="1" x14ac:dyDescent="0.3">
      <c r="A296" s="53"/>
      <c r="B296" s="53"/>
      <c r="C296" s="53"/>
      <c r="D296" s="53"/>
      <c r="E296" s="53"/>
      <c r="F296" s="53"/>
      <c r="G296" s="53"/>
      <c r="H296" s="53"/>
      <c r="I296" s="53"/>
      <c r="J296" s="53"/>
      <c r="K296" s="53"/>
      <c r="L296" s="53"/>
      <c r="M296" s="53"/>
      <c r="N296" s="53"/>
      <c r="O296" s="53"/>
      <c r="P296" s="53"/>
      <c r="Q296" s="53"/>
      <c r="R296" s="53"/>
      <c r="S296" s="53"/>
      <c r="T296" s="53"/>
      <c r="U296" s="53"/>
      <c r="V296" s="53"/>
      <c r="W296" s="53"/>
      <c r="X296" s="53"/>
      <c r="Y296" s="53"/>
      <c r="Z296" s="53"/>
    </row>
    <row r="297" spans="1:26" ht="12.75" customHeight="1" x14ac:dyDescent="0.3">
      <c r="A297" s="53"/>
      <c r="B297" s="53"/>
      <c r="C297" s="53"/>
      <c r="D297" s="53"/>
      <c r="E297" s="53"/>
      <c r="F297" s="53"/>
      <c r="G297" s="53"/>
      <c r="H297" s="53"/>
      <c r="I297" s="53"/>
      <c r="J297" s="53"/>
      <c r="K297" s="53"/>
      <c r="L297" s="53"/>
      <c r="M297" s="53"/>
      <c r="N297" s="53"/>
      <c r="O297" s="53"/>
      <c r="P297" s="53"/>
      <c r="Q297" s="53"/>
      <c r="R297" s="53"/>
      <c r="S297" s="53"/>
      <c r="T297" s="53"/>
      <c r="U297" s="53"/>
      <c r="V297" s="53"/>
      <c r="W297" s="53"/>
      <c r="X297" s="53"/>
      <c r="Y297" s="53"/>
      <c r="Z297" s="53"/>
    </row>
    <row r="298" spans="1:26" ht="12.75" customHeight="1" x14ac:dyDescent="0.3">
      <c r="A298" s="53"/>
      <c r="B298" s="53"/>
      <c r="C298" s="53"/>
      <c r="D298" s="53"/>
      <c r="E298" s="53"/>
      <c r="F298" s="53"/>
      <c r="G298" s="53"/>
      <c r="H298" s="53"/>
      <c r="I298" s="53"/>
      <c r="J298" s="53"/>
      <c r="K298" s="53"/>
      <c r="L298" s="53"/>
      <c r="M298" s="53"/>
      <c r="N298" s="53"/>
      <c r="O298" s="53"/>
      <c r="P298" s="53"/>
      <c r="Q298" s="53"/>
      <c r="R298" s="53"/>
      <c r="S298" s="53"/>
      <c r="T298" s="53"/>
      <c r="U298" s="53"/>
      <c r="V298" s="53"/>
      <c r="W298" s="53"/>
      <c r="X298" s="53"/>
      <c r="Y298" s="53"/>
      <c r="Z298" s="53"/>
    </row>
    <row r="299" spans="1:26" ht="12.75" customHeight="1" x14ac:dyDescent="0.3">
      <c r="A299" s="53"/>
      <c r="B299" s="53"/>
      <c r="C299" s="53"/>
      <c r="D299" s="53"/>
      <c r="E299" s="53"/>
      <c r="F299" s="53"/>
      <c r="G299" s="53"/>
      <c r="H299" s="53"/>
      <c r="I299" s="53"/>
      <c r="J299" s="53"/>
      <c r="K299" s="53"/>
      <c r="L299" s="53"/>
      <c r="M299" s="53"/>
      <c r="N299" s="53"/>
      <c r="O299" s="53"/>
      <c r="P299" s="53"/>
      <c r="Q299" s="53"/>
      <c r="R299" s="53"/>
      <c r="S299" s="53"/>
      <c r="T299" s="53"/>
      <c r="U299" s="53"/>
      <c r="V299" s="53"/>
      <c r="W299" s="53"/>
      <c r="X299" s="53"/>
      <c r="Y299" s="53"/>
      <c r="Z299" s="53"/>
    </row>
    <row r="300" spans="1:26" ht="12.75" customHeight="1" x14ac:dyDescent="0.3">
      <c r="A300" s="53"/>
      <c r="B300" s="53"/>
      <c r="C300" s="53"/>
      <c r="D300" s="53"/>
      <c r="E300" s="53"/>
      <c r="F300" s="53"/>
      <c r="G300" s="53"/>
      <c r="H300" s="53"/>
      <c r="I300" s="53"/>
      <c r="J300" s="53"/>
      <c r="K300" s="53"/>
      <c r="L300" s="53"/>
      <c r="M300" s="53"/>
      <c r="N300" s="53"/>
      <c r="O300" s="53"/>
      <c r="P300" s="53"/>
      <c r="Q300" s="53"/>
      <c r="R300" s="53"/>
      <c r="S300" s="53"/>
      <c r="T300" s="53"/>
      <c r="U300" s="53"/>
      <c r="V300" s="53"/>
      <c r="W300" s="53"/>
      <c r="X300" s="53"/>
      <c r="Y300" s="53"/>
      <c r="Z300" s="53"/>
    </row>
    <row r="301" spans="1:26" ht="12.75" customHeight="1" x14ac:dyDescent="0.3">
      <c r="A301" s="53"/>
      <c r="B301" s="53"/>
      <c r="C301" s="53"/>
      <c r="D301" s="53"/>
      <c r="E301" s="53"/>
      <c r="F301" s="53"/>
      <c r="G301" s="53"/>
      <c r="H301" s="53"/>
      <c r="I301" s="53"/>
      <c r="J301" s="53"/>
      <c r="K301" s="53"/>
      <c r="L301" s="53"/>
      <c r="M301" s="53"/>
      <c r="N301" s="53"/>
      <c r="O301" s="53"/>
      <c r="P301" s="53"/>
      <c r="Q301" s="53"/>
      <c r="R301" s="53"/>
      <c r="S301" s="53"/>
      <c r="T301" s="53"/>
      <c r="U301" s="53"/>
      <c r="V301" s="53"/>
      <c r="W301" s="53"/>
      <c r="X301" s="53"/>
      <c r="Y301" s="53"/>
      <c r="Z301" s="53"/>
    </row>
    <row r="302" spans="1:26" ht="12.75" customHeight="1" x14ac:dyDescent="0.3">
      <c r="A302" s="53"/>
      <c r="B302" s="53"/>
      <c r="C302" s="53"/>
      <c r="D302" s="53"/>
      <c r="E302" s="53"/>
      <c r="F302" s="53"/>
      <c r="G302" s="53"/>
      <c r="H302" s="53"/>
      <c r="I302" s="53"/>
      <c r="J302" s="53"/>
      <c r="K302" s="53"/>
      <c r="L302" s="53"/>
      <c r="M302" s="53"/>
      <c r="N302" s="53"/>
      <c r="O302" s="53"/>
      <c r="P302" s="53"/>
      <c r="Q302" s="53"/>
      <c r="R302" s="53"/>
      <c r="S302" s="53"/>
      <c r="T302" s="53"/>
      <c r="U302" s="53"/>
      <c r="V302" s="53"/>
      <c r="W302" s="53"/>
      <c r="X302" s="53"/>
      <c r="Y302" s="53"/>
      <c r="Z302" s="53"/>
    </row>
    <row r="303" spans="1:26" ht="12.75" customHeight="1" x14ac:dyDescent="0.3">
      <c r="A303" s="53"/>
      <c r="B303" s="53"/>
      <c r="C303" s="53"/>
      <c r="D303" s="53"/>
      <c r="E303" s="53"/>
      <c r="F303" s="53"/>
      <c r="G303" s="53"/>
      <c r="H303" s="53"/>
      <c r="I303" s="53"/>
      <c r="J303" s="53"/>
      <c r="K303" s="53"/>
      <c r="L303" s="53"/>
      <c r="M303" s="53"/>
      <c r="N303" s="53"/>
      <c r="O303" s="53"/>
      <c r="P303" s="53"/>
      <c r="Q303" s="53"/>
      <c r="R303" s="53"/>
      <c r="S303" s="53"/>
      <c r="T303" s="53"/>
      <c r="U303" s="53"/>
      <c r="V303" s="53"/>
      <c r="W303" s="53"/>
      <c r="X303" s="53"/>
      <c r="Y303" s="53"/>
      <c r="Z303" s="53"/>
    </row>
    <row r="304" spans="1:26" ht="12.75" customHeight="1" x14ac:dyDescent="0.3">
      <c r="A304" s="53"/>
      <c r="B304" s="53"/>
      <c r="C304" s="53"/>
      <c r="D304" s="53"/>
      <c r="E304" s="53"/>
      <c r="F304" s="53"/>
      <c r="G304" s="53"/>
      <c r="H304" s="53"/>
      <c r="I304" s="53"/>
      <c r="J304" s="53"/>
      <c r="K304" s="53"/>
      <c r="L304" s="53"/>
      <c r="M304" s="53"/>
      <c r="N304" s="53"/>
      <c r="O304" s="53"/>
      <c r="P304" s="53"/>
      <c r="Q304" s="53"/>
      <c r="R304" s="53"/>
      <c r="S304" s="53"/>
      <c r="T304" s="53"/>
      <c r="U304" s="53"/>
      <c r="V304" s="53"/>
      <c r="W304" s="53"/>
      <c r="X304" s="53"/>
      <c r="Y304" s="53"/>
      <c r="Z304" s="53"/>
    </row>
    <row r="305" spans="1:26" ht="12.75" customHeight="1" x14ac:dyDescent="0.3">
      <c r="A305" s="53"/>
      <c r="B305" s="53"/>
      <c r="C305" s="53"/>
      <c r="D305" s="53"/>
      <c r="E305" s="53"/>
      <c r="F305" s="53"/>
      <c r="G305" s="53"/>
      <c r="H305" s="53"/>
      <c r="I305" s="53"/>
      <c r="J305" s="53"/>
      <c r="K305" s="53"/>
      <c r="L305" s="53"/>
      <c r="M305" s="53"/>
      <c r="N305" s="53"/>
      <c r="O305" s="53"/>
      <c r="P305" s="53"/>
      <c r="Q305" s="53"/>
      <c r="R305" s="53"/>
      <c r="S305" s="53"/>
      <c r="T305" s="53"/>
      <c r="U305" s="53"/>
      <c r="V305" s="53"/>
      <c r="W305" s="53"/>
      <c r="X305" s="53"/>
      <c r="Y305" s="53"/>
      <c r="Z305" s="53"/>
    </row>
    <row r="306" spans="1:26" ht="12.75" customHeight="1" x14ac:dyDescent="0.3">
      <c r="A306" s="53"/>
      <c r="B306" s="53"/>
      <c r="C306" s="53"/>
      <c r="D306" s="53"/>
      <c r="E306" s="53"/>
      <c r="F306" s="53"/>
      <c r="G306" s="53"/>
      <c r="H306" s="53"/>
      <c r="I306" s="53"/>
      <c r="J306" s="53"/>
      <c r="K306" s="53"/>
      <c r="L306" s="53"/>
      <c r="M306" s="53"/>
      <c r="N306" s="53"/>
      <c r="O306" s="53"/>
      <c r="P306" s="53"/>
      <c r="Q306" s="53"/>
      <c r="R306" s="53"/>
      <c r="S306" s="53"/>
      <c r="T306" s="53"/>
      <c r="U306" s="53"/>
      <c r="V306" s="53"/>
      <c r="W306" s="53"/>
      <c r="X306" s="53"/>
      <c r="Y306" s="53"/>
      <c r="Z306" s="53"/>
    </row>
    <row r="307" spans="1:26" ht="12.75" customHeight="1" x14ac:dyDescent="0.3">
      <c r="A307" s="53"/>
      <c r="B307" s="53"/>
      <c r="C307" s="53"/>
      <c r="D307" s="53"/>
      <c r="E307" s="53"/>
      <c r="F307" s="53"/>
      <c r="G307" s="53"/>
      <c r="H307" s="53"/>
      <c r="I307" s="53"/>
      <c r="J307" s="53"/>
      <c r="K307" s="53"/>
      <c r="L307" s="53"/>
      <c r="M307" s="53"/>
      <c r="N307" s="53"/>
      <c r="O307" s="53"/>
      <c r="P307" s="53"/>
      <c r="Q307" s="53"/>
      <c r="R307" s="53"/>
      <c r="S307" s="53"/>
      <c r="T307" s="53"/>
      <c r="U307" s="53"/>
      <c r="V307" s="53"/>
      <c r="W307" s="53"/>
      <c r="X307" s="53"/>
      <c r="Y307" s="53"/>
      <c r="Z307" s="53"/>
    </row>
    <row r="308" spans="1:26" ht="12.75" customHeight="1" x14ac:dyDescent="0.3">
      <c r="A308" s="53"/>
      <c r="B308" s="53"/>
      <c r="C308" s="53"/>
      <c r="D308" s="53"/>
      <c r="E308" s="53"/>
      <c r="F308" s="53"/>
      <c r="G308" s="53"/>
      <c r="H308" s="53"/>
      <c r="I308" s="53"/>
      <c r="J308" s="53"/>
      <c r="K308" s="53"/>
      <c r="L308" s="53"/>
      <c r="M308" s="53"/>
      <c r="N308" s="53"/>
      <c r="O308" s="53"/>
      <c r="P308" s="53"/>
      <c r="Q308" s="53"/>
      <c r="R308" s="53"/>
      <c r="S308" s="53"/>
      <c r="T308" s="53"/>
      <c r="U308" s="53"/>
      <c r="V308" s="53"/>
      <c r="W308" s="53"/>
      <c r="X308" s="53"/>
      <c r="Y308" s="53"/>
      <c r="Z308" s="53"/>
    </row>
    <row r="309" spans="1:26" ht="12.75" customHeight="1" x14ac:dyDescent="0.3">
      <c r="A309" s="53"/>
      <c r="B309" s="53"/>
      <c r="C309" s="53"/>
      <c r="D309" s="53"/>
      <c r="E309" s="53"/>
      <c r="F309" s="53"/>
      <c r="G309" s="53"/>
      <c r="H309" s="53"/>
      <c r="I309" s="53"/>
      <c r="J309" s="53"/>
      <c r="K309" s="53"/>
      <c r="L309" s="53"/>
      <c r="M309" s="53"/>
      <c r="N309" s="53"/>
      <c r="O309" s="53"/>
      <c r="P309" s="53"/>
      <c r="Q309" s="53"/>
      <c r="R309" s="53"/>
      <c r="S309" s="53"/>
      <c r="T309" s="53"/>
      <c r="U309" s="53"/>
      <c r="V309" s="53"/>
      <c r="W309" s="53"/>
      <c r="X309" s="53"/>
      <c r="Y309" s="53"/>
      <c r="Z309" s="53"/>
    </row>
    <row r="310" spans="1:26" ht="12.75" customHeight="1" x14ac:dyDescent="0.3">
      <c r="A310" s="53"/>
      <c r="B310" s="53"/>
      <c r="C310" s="53"/>
      <c r="D310" s="53"/>
      <c r="E310" s="53"/>
      <c r="F310" s="53"/>
      <c r="G310" s="53"/>
      <c r="H310" s="53"/>
      <c r="I310" s="53"/>
      <c r="J310" s="53"/>
      <c r="K310" s="53"/>
      <c r="L310" s="53"/>
      <c r="M310" s="53"/>
      <c r="N310" s="53"/>
      <c r="O310" s="53"/>
      <c r="P310" s="53"/>
      <c r="Q310" s="53"/>
      <c r="R310" s="53"/>
      <c r="S310" s="53"/>
      <c r="T310" s="53"/>
      <c r="U310" s="53"/>
      <c r="V310" s="53"/>
      <c r="W310" s="53"/>
      <c r="X310" s="53"/>
      <c r="Y310" s="53"/>
      <c r="Z310" s="53"/>
    </row>
    <row r="311" spans="1:26" ht="12.75" customHeight="1" x14ac:dyDescent="0.3">
      <c r="A311" s="53"/>
      <c r="B311" s="53"/>
      <c r="C311" s="53"/>
      <c r="D311" s="53"/>
      <c r="E311" s="53"/>
      <c r="F311" s="53"/>
      <c r="G311" s="53"/>
      <c r="H311" s="53"/>
      <c r="I311" s="53"/>
      <c r="J311" s="53"/>
      <c r="K311" s="53"/>
      <c r="L311" s="53"/>
      <c r="M311" s="53"/>
      <c r="N311" s="53"/>
      <c r="O311" s="53"/>
      <c r="P311" s="53"/>
      <c r="Q311" s="53"/>
      <c r="R311" s="53"/>
      <c r="S311" s="53"/>
      <c r="T311" s="53"/>
      <c r="U311" s="53"/>
      <c r="V311" s="53"/>
      <c r="W311" s="53"/>
      <c r="X311" s="53"/>
      <c r="Y311" s="53"/>
      <c r="Z311" s="53"/>
    </row>
    <row r="312" spans="1:26" ht="12.75" customHeight="1" x14ac:dyDescent="0.3">
      <c r="A312" s="53"/>
      <c r="B312" s="53"/>
      <c r="C312" s="53"/>
      <c r="D312" s="53"/>
      <c r="E312" s="53"/>
      <c r="F312" s="53"/>
      <c r="G312" s="53"/>
      <c r="H312" s="53"/>
      <c r="I312" s="53"/>
      <c r="J312" s="53"/>
      <c r="K312" s="53"/>
      <c r="L312" s="53"/>
      <c r="M312" s="53"/>
      <c r="N312" s="53"/>
      <c r="O312" s="53"/>
      <c r="P312" s="53"/>
      <c r="Q312" s="53"/>
      <c r="R312" s="53"/>
      <c r="S312" s="53"/>
      <c r="T312" s="53"/>
      <c r="U312" s="53"/>
      <c r="V312" s="53"/>
      <c r="W312" s="53"/>
      <c r="X312" s="53"/>
      <c r="Y312" s="53"/>
      <c r="Z312" s="53"/>
    </row>
    <row r="313" spans="1:26" ht="12.75" customHeight="1" x14ac:dyDescent="0.3">
      <c r="A313" s="53"/>
      <c r="B313" s="53"/>
      <c r="C313" s="53"/>
      <c r="D313" s="53"/>
      <c r="E313" s="53"/>
      <c r="F313" s="53"/>
      <c r="G313" s="53"/>
      <c r="H313" s="53"/>
      <c r="I313" s="53"/>
      <c r="J313" s="53"/>
      <c r="K313" s="53"/>
      <c r="L313" s="53"/>
      <c r="M313" s="53"/>
      <c r="N313" s="53"/>
      <c r="O313" s="53"/>
      <c r="P313" s="53"/>
      <c r="Q313" s="53"/>
      <c r="R313" s="53"/>
      <c r="S313" s="53"/>
      <c r="T313" s="53"/>
      <c r="U313" s="53"/>
      <c r="V313" s="53"/>
      <c r="W313" s="53"/>
      <c r="X313" s="53"/>
      <c r="Y313" s="53"/>
      <c r="Z313" s="53"/>
    </row>
    <row r="314" spans="1:26" ht="12.75" customHeight="1" x14ac:dyDescent="0.3">
      <c r="A314" s="53"/>
      <c r="B314" s="53"/>
      <c r="C314" s="53"/>
      <c r="D314" s="53"/>
      <c r="E314" s="53"/>
      <c r="F314" s="53"/>
      <c r="G314" s="53"/>
      <c r="H314" s="53"/>
      <c r="I314" s="53"/>
      <c r="J314" s="53"/>
      <c r="K314" s="53"/>
      <c r="L314" s="53"/>
      <c r="M314" s="53"/>
      <c r="N314" s="53"/>
      <c r="O314" s="53"/>
      <c r="P314" s="53"/>
      <c r="Q314" s="53"/>
      <c r="R314" s="53"/>
      <c r="S314" s="53"/>
      <c r="T314" s="53"/>
      <c r="U314" s="53"/>
      <c r="V314" s="53"/>
      <c r="W314" s="53"/>
      <c r="X314" s="53"/>
      <c r="Y314" s="53"/>
      <c r="Z314" s="53"/>
    </row>
    <row r="315" spans="1:26" ht="12.75" customHeight="1" x14ac:dyDescent="0.3">
      <c r="A315" s="53"/>
      <c r="B315" s="53"/>
      <c r="C315" s="53"/>
      <c r="D315" s="53"/>
      <c r="E315" s="53"/>
      <c r="F315" s="53"/>
      <c r="G315" s="53"/>
      <c r="H315" s="53"/>
      <c r="I315" s="53"/>
      <c r="J315" s="53"/>
      <c r="K315" s="53"/>
      <c r="L315" s="53"/>
      <c r="M315" s="53"/>
      <c r="N315" s="53"/>
      <c r="O315" s="53"/>
      <c r="P315" s="53"/>
      <c r="Q315" s="53"/>
      <c r="R315" s="53"/>
      <c r="S315" s="53"/>
      <c r="T315" s="53"/>
      <c r="U315" s="53"/>
      <c r="V315" s="53"/>
      <c r="W315" s="53"/>
      <c r="X315" s="53"/>
      <c r="Y315" s="53"/>
      <c r="Z315" s="53"/>
    </row>
    <row r="316" spans="1:26" ht="12.75" customHeight="1" x14ac:dyDescent="0.3">
      <c r="A316" s="53"/>
      <c r="B316" s="53"/>
      <c r="C316" s="53"/>
      <c r="D316" s="53"/>
      <c r="E316" s="53"/>
      <c r="F316" s="53"/>
      <c r="G316" s="53"/>
      <c r="H316" s="53"/>
      <c r="I316" s="53"/>
      <c r="J316" s="53"/>
      <c r="K316" s="53"/>
      <c r="L316" s="53"/>
      <c r="M316" s="53"/>
      <c r="N316" s="53"/>
      <c r="O316" s="53"/>
      <c r="P316" s="53"/>
      <c r="Q316" s="53"/>
      <c r="R316" s="53"/>
      <c r="S316" s="53"/>
      <c r="T316" s="53"/>
      <c r="U316" s="53"/>
      <c r="V316" s="53"/>
      <c r="W316" s="53"/>
      <c r="X316" s="53"/>
      <c r="Y316" s="53"/>
      <c r="Z316" s="53"/>
    </row>
    <row r="317" spans="1:26" ht="12.75" customHeight="1" x14ac:dyDescent="0.3">
      <c r="A317" s="53"/>
      <c r="B317" s="53"/>
      <c r="C317" s="53"/>
      <c r="D317" s="53"/>
      <c r="E317" s="53"/>
      <c r="F317" s="53"/>
      <c r="G317" s="53"/>
      <c r="H317" s="53"/>
      <c r="I317" s="53"/>
      <c r="J317" s="53"/>
      <c r="K317" s="53"/>
      <c r="L317" s="53"/>
      <c r="M317" s="53"/>
      <c r="N317" s="53"/>
      <c r="O317" s="53"/>
      <c r="P317" s="53"/>
      <c r="Q317" s="53"/>
      <c r="R317" s="53"/>
      <c r="S317" s="53"/>
      <c r="T317" s="53"/>
      <c r="U317" s="53"/>
      <c r="V317" s="53"/>
      <c r="W317" s="53"/>
      <c r="X317" s="53"/>
      <c r="Y317" s="53"/>
      <c r="Z317" s="53"/>
    </row>
    <row r="318" spans="1:26" ht="12.75" customHeight="1" x14ac:dyDescent="0.3">
      <c r="A318" s="53"/>
      <c r="B318" s="53"/>
      <c r="C318" s="53"/>
      <c r="D318" s="53"/>
      <c r="E318" s="53"/>
      <c r="F318" s="53"/>
      <c r="G318" s="53"/>
      <c r="H318" s="53"/>
      <c r="I318" s="53"/>
      <c r="J318" s="53"/>
      <c r="K318" s="53"/>
      <c r="L318" s="53"/>
      <c r="M318" s="53"/>
      <c r="N318" s="53"/>
      <c r="O318" s="53"/>
      <c r="P318" s="53"/>
      <c r="Q318" s="53"/>
      <c r="R318" s="53"/>
      <c r="S318" s="53"/>
      <c r="T318" s="53"/>
      <c r="U318" s="53"/>
      <c r="V318" s="53"/>
      <c r="W318" s="53"/>
      <c r="X318" s="53"/>
      <c r="Y318" s="53"/>
      <c r="Z318" s="53"/>
    </row>
    <row r="319" spans="1:26" ht="12.75" customHeight="1" x14ac:dyDescent="0.3">
      <c r="A319" s="53"/>
      <c r="B319" s="53"/>
      <c r="C319" s="53"/>
      <c r="D319" s="53"/>
      <c r="E319" s="53"/>
      <c r="F319" s="53"/>
      <c r="G319" s="53"/>
      <c r="H319" s="53"/>
      <c r="I319" s="53"/>
      <c r="J319" s="53"/>
      <c r="K319" s="53"/>
      <c r="L319" s="53"/>
      <c r="M319" s="53"/>
      <c r="N319" s="53"/>
      <c r="O319" s="53"/>
      <c r="P319" s="53"/>
      <c r="Q319" s="53"/>
      <c r="R319" s="53"/>
      <c r="S319" s="53"/>
      <c r="T319" s="53"/>
      <c r="U319" s="53"/>
      <c r="V319" s="53"/>
      <c r="W319" s="53"/>
      <c r="X319" s="53"/>
      <c r="Y319" s="53"/>
      <c r="Z319" s="53"/>
    </row>
    <row r="320" spans="1:26" ht="12.75" customHeight="1" x14ac:dyDescent="0.3">
      <c r="A320" s="53"/>
      <c r="B320" s="53"/>
      <c r="C320" s="53"/>
      <c r="D320" s="53"/>
      <c r="E320" s="53"/>
      <c r="F320" s="53"/>
      <c r="G320" s="53"/>
      <c r="H320" s="53"/>
      <c r="I320" s="53"/>
      <c r="J320" s="53"/>
      <c r="K320" s="53"/>
      <c r="L320" s="53"/>
      <c r="M320" s="53"/>
      <c r="N320" s="53"/>
      <c r="O320" s="53"/>
      <c r="P320" s="53"/>
      <c r="Q320" s="53"/>
      <c r="R320" s="53"/>
      <c r="S320" s="53"/>
      <c r="T320" s="53"/>
      <c r="U320" s="53"/>
      <c r="V320" s="53"/>
      <c r="W320" s="53"/>
      <c r="X320" s="53"/>
      <c r="Y320" s="53"/>
      <c r="Z320" s="53"/>
    </row>
    <row r="321" spans="1:26" ht="12.75" customHeight="1" x14ac:dyDescent="0.3">
      <c r="A321" s="53"/>
      <c r="B321" s="53"/>
      <c r="C321" s="53"/>
      <c r="D321" s="53"/>
      <c r="E321" s="53"/>
      <c r="F321" s="53"/>
      <c r="G321" s="53"/>
      <c r="H321" s="53"/>
      <c r="I321" s="53"/>
      <c r="J321" s="53"/>
      <c r="K321" s="53"/>
      <c r="L321" s="53"/>
      <c r="M321" s="53"/>
      <c r="N321" s="53"/>
      <c r="O321" s="53"/>
      <c r="P321" s="53"/>
      <c r="Q321" s="53"/>
      <c r="R321" s="53"/>
      <c r="S321" s="53"/>
      <c r="T321" s="53"/>
      <c r="U321" s="53"/>
      <c r="V321" s="53"/>
      <c r="W321" s="53"/>
      <c r="X321" s="53"/>
      <c r="Y321" s="53"/>
      <c r="Z321" s="53"/>
    </row>
    <row r="322" spans="1:26" ht="12.75" customHeight="1" x14ac:dyDescent="0.3">
      <c r="A322" s="53"/>
      <c r="B322" s="53"/>
      <c r="C322" s="53"/>
      <c r="D322" s="53"/>
      <c r="E322" s="53"/>
      <c r="F322" s="53"/>
      <c r="G322" s="53"/>
      <c r="H322" s="53"/>
      <c r="I322" s="53"/>
      <c r="J322" s="53"/>
      <c r="K322" s="53"/>
      <c r="L322" s="53"/>
      <c r="M322" s="53"/>
      <c r="N322" s="53"/>
      <c r="O322" s="53"/>
      <c r="P322" s="53"/>
      <c r="Q322" s="53"/>
      <c r="R322" s="53"/>
      <c r="S322" s="53"/>
      <c r="T322" s="53"/>
      <c r="U322" s="53"/>
      <c r="V322" s="53"/>
      <c r="W322" s="53"/>
      <c r="X322" s="53"/>
      <c r="Y322" s="53"/>
      <c r="Z322" s="53"/>
    </row>
    <row r="323" spans="1:26" ht="12.75" customHeight="1" x14ac:dyDescent="0.3">
      <c r="A323" s="53"/>
      <c r="B323" s="53"/>
      <c r="C323" s="53"/>
      <c r="D323" s="53"/>
      <c r="E323" s="53"/>
      <c r="F323" s="53"/>
      <c r="G323" s="53"/>
      <c r="H323" s="53"/>
      <c r="I323" s="53"/>
      <c r="J323" s="53"/>
      <c r="K323" s="53"/>
      <c r="L323" s="53"/>
      <c r="M323" s="53"/>
      <c r="N323" s="53"/>
      <c r="O323" s="53"/>
      <c r="P323" s="53"/>
      <c r="Q323" s="53"/>
      <c r="R323" s="53"/>
      <c r="S323" s="53"/>
      <c r="T323" s="53"/>
      <c r="U323" s="53"/>
      <c r="V323" s="53"/>
      <c r="W323" s="53"/>
      <c r="X323" s="53"/>
      <c r="Y323" s="53"/>
      <c r="Z323" s="53"/>
    </row>
    <row r="324" spans="1:26" ht="12.75" customHeight="1" x14ac:dyDescent="0.3">
      <c r="A324" s="53"/>
      <c r="B324" s="53"/>
      <c r="C324" s="53"/>
      <c r="D324" s="53"/>
      <c r="E324" s="53"/>
      <c r="F324" s="53"/>
      <c r="G324" s="53"/>
      <c r="H324" s="53"/>
      <c r="I324" s="53"/>
      <c r="J324" s="53"/>
      <c r="K324" s="53"/>
      <c r="L324" s="53"/>
      <c r="M324" s="53"/>
      <c r="N324" s="53"/>
      <c r="O324" s="53"/>
      <c r="P324" s="53"/>
      <c r="Q324" s="53"/>
      <c r="R324" s="53"/>
      <c r="S324" s="53"/>
      <c r="T324" s="53"/>
      <c r="U324" s="53"/>
      <c r="V324" s="53"/>
      <c r="W324" s="53"/>
      <c r="X324" s="53"/>
      <c r="Y324" s="53"/>
      <c r="Z324" s="53"/>
    </row>
    <row r="325" spans="1:26" ht="12.75" customHeight="1" x14ac:dyDescent="0.3">
      <c r="A325" s="53"/>
      <c r="B325" s="53"/>
      <c r="C325" s="53"/>
      <c r="D325" s="53"/>
      <c r="E325" s="53"/>
      <c r="F325" s="53"/>
      <c r="G325" s="53"/>
      <c r="H325" s="53"/>
      <c r="I325" s="53"/>
      <c r="J325" s="53"/>
      <c r="K325" s="53"/>
      <c r="L325" s="53"/>
      <c r="M325" s="53"/>
      <c r="N325" s="53"/>
      <c r="O325" s="53"/>
      <c r="P325" s="53"/>
      <c r="Q325" s="53"/>
      <c r="R325" s="53"/>
      <c r="S325" s="53"/>
      <c r="T325" s="53"/>
      <c r="U325" s="53"/>
      <c r="V325" s="53"/>
      <c r="W325" s="53"/>
      <c r="X325" s="53"/>
      <c r="Y325" s="53"/>
      <c r="Z325" s="53"/>
    </row>
    <row r="326" spans="1:26" ht="12.75" customHeight="1" x14ac:dyDescent="0.3">
      <c r="A326" s="53"/>
      <c r="B326" s="53"/>
      <c r="C326" s="53"/>
      <c r="D326" s="53"/>
      <c r="E326" s="53"/>
      <c r="F326" s="53"/>
      <c r="G326" s="53"/>
      <c r="H326" s="53"/>
      <c r="I326" s="53"/>
      <c r="J326" s="53"/>
      <c r="K326" s="53"/>
      <c r="L326" s="53"/>
      <c r="M326" s="53"/>
      <c r="N326" s="53"/>
      <c r="O326" s="53"/>
      <c r="P326" s="53"/>
      <c r="Q326" s="53"/>
      <c r="R326" s="53"/>
      <c r="S326" s="53"/>
      <c r="T326" s="53"/>
      <c r="U326" s="53"/>
      <c r="V326" s="53"/>
      <c r="W326" s="53"/>
      <c r="X326" s="53"/>
      <c r="Y326" s="53"/>
      <c r="Z326" s="53"/>
    </row>
    <row r="327" spans="1:26" ht="12.75" customHeight="1" x14ac:dyDescent="0.3">
      <c r="A327" s="53"/>
      <c r="B327" s="53"/>
      <c r="C327" s="53"/>
      <c r="D327" s="53"/>
      <c r="E327" s="53"/>
      <c r="F327" s="53"/>
      <c r="G327" s="53"/>
      <c r="H327" s="53"/>
      <c r="I327" s="53"/>
      <c r="J327" s="53"/>
      <c r="K327" s="53"/>
      <c r="L327" s="53"/>
      <c r="M327" s="53"/>
      <c r="N327" s="53"/>
      <c r="O327" s="53"/>
      <c r="P327" s="53"/>
      <c r="Q327" s="53"/>
      <c r="R327" s="53"/>
      <c r="S327" s="53"/>
      <c r="T327" s="53"/>
      <c r="U327" s="53"/>
      <c r="V327" s="53"/>
      <c r="W327" s="53"/>
      <c r="X327" s="53"/>
      <c r="Y327" s="53"/>
      <c r="Z327" s="53"/>
    </row>
    <row r="328" spans="1:26" ht="12.75" customHeight="1" x14ac:dyDescent="0.3">
      <c r="A328" s="53"/>
      <c r="B328" s="53"/>
      <c r="C328" s="53"/>
      <c r="D328" s="53"/>
      <c r="E328" s="53"/>
      <c r="F328" s="53"/>
      <c r="G328" s="53"/>
      <c r="H328" s="53"/>
      <c r="I328" s="53"/>
      <c r="J328" s="53"/>
      <c r="K328" s="53"/>
      <c r="L328" s="53"/>
      <c r="M328" s="53"/>
      <c r="N328" s="53"/>
      <c r="O328" s="53"/>
      <c r="P328" s="53"/>
      <c r="Q328" s="53"/>
      <c r="R328" s="53"/>
      <c r="S328" s="53"/>
      <c r="T328" s="53"/>
      <c r="U328" s="53"/>
      <c r="V328" s="53"/>
      <c r="W328" s="53"/>
      <c r="X328" s="53"/>
      <c r="Y328" s="53"/>
      <c r="Z328" s="53"/>
    </row>
    <row r="329" spans="1:26" ht="12.75" customHeight="1" x14ac:dyDescent="0.3">
      <c r="A329" s="53"/>
      <c r="B329" s="53"/>
      <c r="C329" s="53"/>
      <c r="D329" s="53"/>
      <c r="E329" s="53"/>
      <c r="F329" s="53"/>
      <c r="G329" s="53"/>
      <c r="H329" s="53"/>
      <c r="I329" s="53"/>
      <c r="J329" s="53"/>
      <c r="K329" s="53"/>
      <c r="L329" s="53"/>
      <c r="M329" s="53"/>
      <c r="N329" s="53"/>
      <c r="O329" s="53"/>
      <c r="P329" s="53"/>
      <c r="Q329" s="53"/>
      <c r="R329" s="53"/>
      <c r="S329" s="53"/>
      <c r="T329" s="53"/>
      <c r="U329" s="53"/>
      <c r="V329" s="53"/>
      <c r="W329" s="53"/>
      <c r="X329" s="53"/>
      <c r="Y329" s="53"/>
      <c r="Z329" s="53"/>
    </row>
    <row r="330" spans="1:26" ht="12.75" customHeight="1" x14ac:dyDescent="0.3">
      <c r="A330" s="53"/>
      <c r="B330" s="53"/>
      <c r="C330" s="53"/>
      <c r="D330" s="53"/>
      <c r="E330" s="53"/>
      <c r="F330" s="53"/>
      <c r="G330" s="53"/>
      <c r="H330" s="53"/>
      <c r="I330" s="53"/>
      <c r="J330" s="53"/>
      <c r="K330" s="53"/>
      <c r="L330" s="53"/>
      <c r="M330" s="53"/>
      <c r="N330" s="53"/>
      <c r="O330" s="53"/>
      <c r="P330" s="53"/>
      <c r="Q330" s="53"/>
      <c r="R330" s="53"/>
      <c r="S330" s="53"/>
      <c r="T330" s="53"/>
      <c r="U330" s="53"/>
      <c r="V330" s="53"/>
      <c r="W330" s="53"/>
      <c r="X330" s="53"/>
      <c r="Y330" s="53"/>
      <c r="Z330" s="53"/>
    </row>
    <row r="331" spans="1:26" ht="12.75" customHeight="1" x14ac:dyDescent="0.3">
      <c r="A331" s="53"/>
      <c r="B331" s="53"/>
      <c r="C331" s="53"/>
      <c r="D331" s="53"/>
      <c r="E331" s="53"/>
      <c r="F331" s="53"/>
      <c r="G331" s="53"/>
      <c r="H331" s="53"/>
      <c r="I331" s="53"/>
      <c r="J331" s="53"/>
      <c r="K331" s="53"/>
      <c r="L331" s="53"/>
      <c r="M331" s="53"/>
      <c r="N331" s="53"/>
      <c r="O331" s="53"/>
      <c r="P331" s="53"/>
      <c r="Q331" s="53"/>
      <c r="R331" s="53"/>
      <c r="S331" s="53"/>
      <c r="T331" s="53"/>
      <c r="U331" s="53"/>
      <c r="V331" s="53"/>
      <c r="W331" s="53"/>
      <c r="X331" s="53"/>
      <c r="Y331" s="53"/>
      <c r="Z331" s="53"/>
    </row>
    <row r="332" spans="1:26" ht="12.75" customHeight="1" x14ac:dyDescent="0.3">
      <c r="A332" s="53"/>
      <c r="B332" s="53"/>
      <c r="C332" s="53"/>
      <c r="D332" s="53"/>
      <c r="E332" s="53"/>
      <c r="F332" s="53"/>
      <c r="G332" s="53"/>
      <c r="H332" s="53"/>
      <c r="I332" s="53"/>
      <c r="J332" s="53"/>
      <c r="K332" s="53"/>
      <c r="L332" s="53"/>
      <c r="M332" s="53"/>
      <c r="N332" s="53"/>
      <c r="O332" s="53"/>
      <c r="P332" s="53"/>
      <c r="Q332" s="53"/>
      <c r="R332" s="53"/>
      <c r="S332" s="53"/>
      <c r="T332" s="53"/>
      <c r="U332" s="53"/>
      <c r="V332" s="53"/>
      <c r="W332" s="53"/>
      <c r="X332" s="53"/>
      <c r="Y332" s="53"/>
      <c r="Z332" s="53"/>
    </row>
    <row r="333" spans="1:26" ht="12.75" customHeight="1" x14ac:dyDescent="0.3">
      <c r="A333" s="53"/>
      <c r="B333" s="53"/>
      <c r="C333" s="53"/>
      <c r="D333" s="53"/>
      <c r="E333" s="53"/>
      <c r="F333" s="53"/>
      <c r="G333" s="53"/>
      <c r="H333" s="53"/>
      <c r="I333" s="53"/>
      <c r="J333" s="53"/>
      <c r="K333" s="53"/>
      <c r="L333" s="53"/>
      <c r="M333" s="53"/>
      <c r="N333" s="53"/>
      <c r="O333" s="53"/>
      <c r="P333" s="53"/>
      <c r="Q333" s="53"/>
      <c r="R333" s="53"/>
      <c r="S333" s="53"/>
      <c r="T333" s="53"/>
      <c r="U333" s="53"/>
      <c r="V333" s="53"/>
      <c r="W333" s="53"/>
      <c r="X333" s="53"/>
      <c r="Y333" s="53"/>
      <c r="Z333" s="53"/>
    </row>
    <row r="334" spans="1:26" ht="12.75" customHeight="1" x14ac:dyDescent="0.3">
      <c r="A334" s="53"/>
      <c r="B334" s="53"/>
      <c r="C334" s="53"/>
      <c r="D334" s="53"/>
      <c r="E334" s="53"/>
      <c r="F334" s="53"/>
      <c r="G334" s="53"/>
      <c r="H334" s="53"/>
      <c r="I334" s="53"/>
      <c r="J334" s="53"/>
      <c r="K334" s="53"/>
      <c r="L334" s="53"/>
      <c r="M334" s="53"/>
      <c r="N334" s="53"/>
      <c r="O334" s="53"/>
      <c r="P334" s="53"/>
      <c r="Q334" s="53"/>
      <c r="R334" s="53"/>
      <c r="S334" s="53"/>
      <c r="T334" s="53"/>
      <c r="U334" s="53"/>
      <c r="V334" s="53"/>
      <c r="W334" s="53"/>
      <c r="X334" s="53"/>
      <c r="Y334" s="53"/>
      <c r="Z334" s="53"/>
    </row>
    <row r="335" spans="1:26" ht="12.75" customHeight="1" x14ac:dyDescent="0.3">
      <c r="A335" s="53"/>
      <c r="B335" s="53"/>
      <c r="C335" s="53"/>
      <c r="D335" s="53"/>
      <c r="E335" s="53"/>
      <c r="F335" s="53"/>
      <c r="G335" s="53"/>
      <c r="H335" s="53"/>
      <c r="I335" s="53"/>
      <c r="J335" s="53"/>
      <c r="K335" s="53"/>
      <c r="L335" s="53"/>
      <c r="M335" s="53"/>
      <c r="N335" s="53"/>
      <c r="O335" s="53"/>
      <c r="P335" s="53"/>
      <c r="Q335" s="53"/>
      <c r="R335" s="53"/>
      <c r="S335" s="53"/>
      <c r="T335" s="53"/>
      <c r="U335" s="53"/>
      <c r="V335" s="53"/>
      <c r="W335" s="53"/>
      <c r="X335" s="53"/>
      <c r="Y335" s="53"/>
      <c r="Z335" s="53"/>
    </row>
    <row r="336" spans="1:26" ht="12.75" customHeight="1" x14ac:dyDescent="0.3">
      <c r="A336" s="53"/>
      <c r="B336" s="53"/>
      <c r="C336" s="53"/>
      <c r="D336" s="53"/>
      <c r="E336" s="53"/>
      <c r="F336" s="53"/>
      <c r="G336" s="53"/>
      <c r="H336" s="53"/>
      <c r="I336" s="53"/>
      <c r="J336" s="53"/>
      <c r="K336" s="53"/>
      <c r="L336" s="53"/>
      <c r="M336" s="53"/>
      <c r="N336" s="53"/>
      <c r="O336" s="53"/>
      <c r="P336" s="53"/>
      <c r="Q336" s="53"/>
      <c r="R336" s="53"/>
      <c r="S336" s="53"/>
      <c r="T336" s="53"/>
      <c r="U336" s="53"/>
      <c r="V336" s="53"/>
      <c r="W336" s="53"/>
      <c r="X336" s="53"/>
      <c r="Y336" s="53"/>
      <c r="Z336" s="53"/>
    </row>
    <row r="337" spans="1:26" ht="12.75" customHeight="1" x14ac:dyDescent="0.3">
      <c r="A337" s="53"/>
      <c r="B337" s="53"/>
      <c r="C337" s="53"/>
      <c r="D337" s="53"/>
      <c r="E337" s="53"/>
      <c r="F337" s="53"/>
      <c r="G337" s="53"/>
      <c r="H337" s="53"/>
      <c r="I337" s="53"/>
      <c r="J337" s="53"/>
      <c r="K337" s="53"/>
      <c r="L337" s="53"/>
      <c r="M337" s="53"/>
      <c r="N337" s="53"/>
      <c r="O337" s="53"/>
      <c r="P337" s="53"/>
      <c r="Q337" s="53"/>
      <c r="R337" s="53"/>
      <c r="S337" s="53"/>
      <c r="T337" s="53"/>
      <c r="U337" s="53"/>
      <c r="V337" s="53"/>
      <c r="W337" s="53"/>
      <c r="X337" s="53"/>
      <c r="Y337" s="53"/>
      <c r="Z337" s="53"/>
    </row>
    <row r="338" spans="1:26" ht="12.75" customHeight="1" x14ac:dyDescent="0.3">
      <c r="A338" s="53"/>
      <c r="B338" s="53"/>
      <c r="C338" s="53"/>
      <c r="D338" s="53"/>
      <c r="E338" s="53"/>
      <c r="F338" s="53"/>
      <c r="G338" s="53"/>
      <c r="H338" s="53"/>
      <c r="I338" s="53"/>
      <c r="J338" s="53"/>
      <c r="K338" s="53"/>
      <c r="L338" s="53"/>
      <c r="M338" s="53"/>
      <c r="N338" s="53"/>
      <c r="O338" s="53"/>
      <c r="P338" s="53"/>
      <c r="Q338" s="53"/>
      <c r="R338" s="53"/>
      <c r="S338" s="53"/>
      <c r="T338" s="53"/>
      <c r="U338" s="53"/>
      <c r="V338" s="53"/>
      <c r="W338" s="53"/>
      <c r="X338" s="53"/>
      <c r="Y338" s="53"/>
      <c r="Z338" s="53"/>
    </row>
    <row r="339" spans="1:26" ht="12.75" customHeight="1" x14ac:dyDescent="0.3">
      <c r="A339" s="53"/>
      <c r="B339" s="53"/>
      <c r="C339" s="53"/>
      <c r="D339" s="53"/>
      <c r="E339" s="53"/>
      <c r="F339" s="53"/>
      <c r="G339" s="53"/>
      <c r="H339" s="53"/>
      <c r="I339" s="53"/>
      <c r="J339" s="53"/>
      <c r="K339" s="53"/>
      <c r="L339" s="53"/>
      <c r="M339" s="53"/>
      <c r="N339" s="53"/>
      <c r="O339" s="53"/>
      <c r="P339" s="53"/>
      <c r="Q339" s="53"/>
      <c r="R339" s="53"/>
      <c r="S339" s="53"/>
      <c r="T339" s="53"/>
      <c r="U339" s="53"/>
      <c r="V339" s="53"/>
      <c r="W339" s="53"/>
      <c r="X339" s="53"/>
      <c r="Y339" s="53"/>
      <c r="Z339" s="53"/>
    </row>
    <row r="340" spans="1:26" ht="12.75" customHeight="1" x14ac:dyDescent="0.3">
      <c r="A340" s="53"/>
      <c r="B340" s="53"/>
      <c r="C340" s="53"/>
      <c r="D340" s="53"/>
      <c r="E340" s="53"/>
      <c r="F340" s="53"/>
      <c r="G340" s="53"/>
      <c r="H340" s="53"/>
      <c r="I340" s="53"/>
      <c r="J340" s="53"/>
      <c r="K340" s="53"/>
      <c r="L340" s="53"/>
      <c r="M340" s="53"/>
      <c r="N340" s="53"/>
      <c r="O340" s="53"/>
      <c r="P340" s="53"/>
      <c r="Q340" s="53"/>
      <c r="R340" s="53"/>
      <c r="S340" s="53"/>
      <c r="T340" s="53"/>
      <c r="U340" s="53"/>
      <c r="V340" s="53"/>
      <c r="W340" s="53"/>
      <c r="X340" s="53"/>
      <c r="Y340" s="53"/>
      <c r="Z340" s="53"/>
    </row>
    <row r="341" spans="1:26" ht="12.75" customHeight="1" x14ac:dyDescent="0.3">
      <c r="A341" s="53"/>
      <c r="B341" s="53"/>
      <c r="C341" s="53"/>
      <c r="D341" s="53"/>
      <c r="E341" s="53"/>
      <c r="F341" s="53"/>
      <c r="G341" s="53"/>
      <c r="H341" s="53"/>
      <c r="I341" s="53"/>
      <c r="J341" s="53"/>
      <c r="K341" s="53"/>
      <c r="L341" s="53"/>
      <c r="M341" s="53"/>
      <c r="N341" s="53"/>
      <c r="O341" s="53"/>
      <c r="P341" s="53"/>
      <c r="Q341" s="53"/>
      <c r="R341" s="53"/>
      <c r="S341" s="53"/>
      <c r="T341" s="53"/>
      <c r="U341" s="53"/>
      <c r="V341" s="53"/>
      <c r="W341" s="53"/>
      <c r="X341" s="53"/>
      <c r="Y341" s="53"/>
      <c r="Z341" s="53"/>
    </row>
    <row r="342" spans="1:26" ht="12.75" customHeight="1" x14ac:dyDescent="0.3">
      <c r="A342" s="53"/>
      <c r="B342" s="53"/>
      <c r="C342" s="53"/>
      <c r="D342" s="53"/>
      <c r="E342" s="53"/>
      <c r="F342" s="53"/>
      <c r="G342" s="53"/>
      <c r="H342" s="53"/>
      <c r="I342" s="53"/>
      <c r="J342" s="53"/>
      <c r="K342" s="53"/>
      <c r="L342" s="53"/>
      <c r="M342" s="53"/>
      <c r="N342" s="53"/>
      <c r="O342" s="53"/>
      <c r="P342" s="53"/>
      <c r="Q342" s="53"/>
      <c r="R342" s="53"/>
      <c r="S342" s="53"/>
      <c r="T342" s="53"/>
      <c r="U342" s="53"/>
      <c r="V342" s="53"/>
      <c r="W342" s="53"/>
      <c r="X342" s="53"/>
      <c r="Y342" s="53"/>
      <c r="Z342" s="53"/>
    </row>
    <row r="343" spans="1:26" ht="12.75" customHeight="1" x14ac:dyDescent="0.3">
      <c r="A343" s="53"/>
      <c r="B343" s="53"/>
      <c r="C343" s="53"/>
      <c r="D343" s="53"/>
      <c r="E343" s="53"/>
      <c r="F343" s="53"/>
      <c r="G343" s="53"/>
      <c r="H343" s="53"/>
      <c r="I343" s="53"/>
      <c r="J343" s="53"/>
      <c r="K343" s="53"/>
      <c r="L343" s="53"/>
      <c r="M343" s="53"/>
      <c r="N343" s="53"/>
      <c r="O343" s="53"/>
      <c r="P343" s="53"/>
      <c r="Q343" s="53"/>
      <c r="R343" s="53"/>
      <c r="S343" s="53"/>
      <c r="T343" s="53"/>
      <c r="U343" s="53"/>
      <c r="V343" s="53"/>
      <c r="W343" s="53"/>
      <c r="X343" s="53"/>
      <c r="Y343" s="53"/>
      <c r="Z343" s="53"/>
    </row>
    <row r="344" spans="1:26" ht="12.75" customHeight="1" x14ac:dyDescent="0.3">
      <c r="A344" s="53"/>
      <c r="B344" s="53"/>
      <c r="C344" s="53"/>
      <c r="D344" s="53"/>
      <c r="E344" s="53"/>
      <c r="F344" s="53"/>
      <c r="G344" s="53"/>
      <c r="H344" s="53"/>
      <c r="I344" s="53"/>
      <c r="J344" s="53"/>
      <c r="K344" s="53"/>
      <c r="L344" s="53"/>
      <c r="M344" s="53"/>
      <c r="N344" s="53"/>
      <c r="O344" s="53"/>
      <c r="P344" s="53"/>
      <c r="Q344" s="53"/>
      <c r="R344" s="53"/>
      <c r="S344" s="53"/>
      <c r="T344" s="53"/>
      <c r="U344" s="53"/>
      <c r="V344" s="53"/>
      <c r="W344" s="53"/>
      <c r="X344" s="53"/>
      <c r="Y344" s="53"/>
      <c r="Z344" s="53"/>
    </row>
    <row r="345" spans="1:26" ht="12.75" customHeight="1" x14ac:dyDescent="0.3">
      <c r="A345" s="53"/>
      <c r="B345" s="53"/>
      <c r="C345" s="53"/>
      <c r="D345" s="53"/>
      <c r="E345" s="53"/>
      <c r="F345" s="53"/>
      <c r="G345" s="53"/>
      <c r="H345" s="53"/>
      <c r="I345" s="53"/>
      <c r="J345" s="53"/>
      <c r="K345" s="53"/>
      <c r="L345" s="53"/>
      <c r="M345" s="53"/>
      <c r="N345" s="53"/>
      <c r="O345" s="53"/>
      <c r="P345" s="53"/>
      <c r="Q345" s="53"/>
      <c r="R345" s="53"/>
      <c r="S345" s="53"/>
      <c r="T345" s="53"/>
      <c r="U345" s="53"/>
      <c r="V345" s="53"/>
      <c r="W345" s="53"/>
      <c r="X345" s="53"/>
      <c r="Y345" s="53"/>
      <c r="Z345" s="53"/>
    </row>
    <row r="346" spans="1:26" ht="12.75" customHeight="1" x14ac:dyDescent="0.3">
      <c r="A346" s="53"/>
      <c r="B346" s="53"/>
      <c r="C346" s="53"/>
      <c r="D346" s="53"/>
      <c r="E346" s="53"/>
      <c r="F346" s="53"/>
      <c r="G346" s="53"/>
      <c r="H346" s="53"/>
      <c r="I346" s="53"/>
      <c r="J346" s="53"/>
      <c r="K346" s="53"/>
      <c r="L346" s="53"/>
      <c r="M346" s="53"/>
      <c r="N346" s="53"/>
      <c r="O346" s="53"/>
      <c r="P346" s="53"/>
      <c r="Q346" s="53"/>
      <c r="R346" s="53"/>
      <c r="S346" s="53"/>
      <c r="T346" s="53"/>
      <c r="U346" s="53"/>
      <c r="V346" s="53"/>
      <c r="W346" s="53"/>
      <c r="X346" s="53"/>
      <c r="Y346" s="53"/>
      <c r="Z346" s="53"/>
    </row>
    <row r="347" spans="1:26" ht="12.75" customHeight="1" x14ac:dyDescent="0.3">
      <c r="A347" s="53"/>
      <c r="B347" s="53"/>
      <c r="C347" s="53"/>
      <c r="D347" s="53"/>
      <c r="E347" s="53"/>
      <c r="F347" s="53"/>
      <c r="G347" s="53"/>
      <c r="H347" s="53"/>
      <c r="I347" s="53"/>
      <c r="J347" s="53"/>
      <c r="K347" s="53"/>
      <c r="L347" s="53"/>
      <c r="M347" s="53"/>
      <c r="N347" s="53"/>
      <c r="O347" s="53"/>
      <c r="P347" s="53"/>
      <c r="Q347" s="53"/>
      <c r="R347" s="53"/>
      <c r="S347" s="53"/>
      <c r="T347" s="53"/>
      <c r="U347" s="53"/>
      <c r="V347" s="53"/>
      <c r="W347" s="53"/>
      <c r="X347" s="53"/>
      <c r="Y347" s="53"/>
      <c r="Z347" s="53"/>
    </row>
    <row r="348" spans="1:26" ht="12.75" customHeight="1" x14ac:dyDescent="0.3">
      <c r="A348" s="53"/>
      <c r="B348" s="53"/>
      <c r="C348" s="53"/>
      <c r="D348" s="53"/>
      <c r="E348" s="53"/>
      <c r="F348" s="53"/>
      <c r="G348" s="53"/>
      <c r="H348" s="53"/>
      <c r="I348" s="53"/>
      <c r="J348" s="53"/>
      <c r="K348" s="53"/>
      <c r="L348" s="53"/>
      <c r="M348" s="53"/>
      <c r="N348" s="53"/>
      <c r="O348" s="53"/>
      <c r="P348" s="53"/>
      <c r="Q348" s="53"/>
      <c r="R348" s="53"/>
      <c r="S348" s="53"/>
      <c r="T348" s="53"/>
      <c r="U348" s="53"/>
      <c r="V348" s="53"/>
      <c r="W348" s="53"/>
      <c r="X348" s="53"/>
      <c r="Y348" s="53"/>
      <c r="Z348" s="53"/>
    </row>
    <row r="349" spans="1:26" ht="12.75" customHeight="1" x14ac:dyDescent="0.3">
      <c r="A349" s="53"/>
      <c r="B349" s="53"/>
      <c r="C349" s="53"/>
      <c r="D349" s="53"/>
      <c r="E349" s="53"/>
      <c r="F349" s="53"/>
      <c r="G349" s="53"/>
      <c r="H349" s="53"/>
      <c r="I349" s="53"/>
      <c r="J349" s="53"/>
      <c r="K349" s="53"/>
      <c r="L349" s="53"/>
      <c r="M349" s="53"/>
      <c r="N349" s="53"/>
      <c r="O349" s="53"/>
      <c r="P349" s="53"/>
      <c r="Q349" s="53"/>
      <c r="R349" s="53"/>
      <c r="S349" s="53"/>
      <c r="T349" s="53"/>
      <c r="U349" s="53"/>
      <c r="V349" s="53"/>
      <c r="W349" s="53"/>
      <c r="X349" s="53"/>
      <c r="Y349" s="53"/>
      <c r="Z349" s="53"/>
    </row>
    <row r="350" spans="1:26" ht="12.75" customHeight="1" x14ac:dyDescent="0.3">
      <c r="A350" s="53"/>
      <c r="B350" s="53"/>
      <c r="C350" s="53"/>
      <c r="D350" s="53"/>
      <c r="E350" s="53"/>
      <c r="F350" s="53"/>
      <c r="G350" s="53"/>
      <c r="H350" s="53"/>
      <c r="I350" s="53"/>
      <c r="J350" s="53"/>
      <c r="K350" s="53"/>
      <c r="L350" s="53"/>
      <c r="M350" s="53"/>
      <c r="N350" s="53"/>
      <c r="O350" s="53"/>
      <c r="P350" s="53"/>
      <c r="Q350" s="53"/>
      <c r="R350" s="53"/>
      <c r="S350" s="53"/>
      <c r="T350" s="53"/>
      <c r="U350" s="53"/>
      <c r="V350" s="53"/>
      <c r="W350" s="53"/>
      <c r="X350" s="53"/>
      <c r="Y350" s="53"/>
      <c r="Z350" s="53"/>
    </row>
    <row r="351" spans="1:26" ht="12.75" customHeight="1" x14ac:dyDescent="0.3">
      <c r="A351" s="53"/>
      <c r="B351" s="53"/>
      <c r="C351" s="53"/>
      <c r="D351" s="53"/>
      <c r="E351" s="53"/>
      <c r="F351" s="53"/>
      <c r="G351" s="53"/>
      <c r="H351" s="53"/>
      <c r="I351" s="53"/>
      <c r="J351" s="53"/>
      <c r="K351" s="53"/>
      <c r="L351" s="53"/>
      <c r="M351" s="53"/>
      <c r="N351" s="53"/>
      <c r="O351" s="53"/>
      <c r="P351" s="53"/>
      <c r="Q351" s="53"/>
      <c r="R351" s="53"/>
      <c r="S351" s="53"/>
      <c r="T351" s="53"/>
      <c r="U351" s="53"/>
      <c r="V351" s="53"/>
      <c r="W351" s="53"/>
      <c r="X351" s="53"/>
      <c r="Y351" s="53"/>
      <c r="Z351" s="53"/>
    </row>
    <row r="352" spans="1:26" ht="12.75" customHeight="1" x14ac:dyDescent="0.3">
      <c r="A352" s="53"/>
      <c r="B352" s="53"/>
      <c r="C352" s="53"/>
      <c r="D352" s="53"/>
      <c r="E352" s="53"/>
      <c r="F352" s="53"/>
      <c r="G352" s="53"/>
      <c r="H352" s="53"/>
      <c r="I352" s="53"/>
      <c r="J352" s="53"/>
      <c r="K352" s="53"/>
      <c r="L352" s="53"/>
      <c r="M352" s="53"/>
      <c r="N352" s="53"/>
      <c r="O352" s="53"/>
      <c r="P352" s="53"/>
      <c r="Q352" s="53"/>
      <c r="R352" s="53"/>
      <c r="S352" s="53"/>
      <c r="T352" s="53"/>
      <c r="U352" s="53"/>
      <c r="V352" s="53"/>
      <c r="W352" s="53"/>
      <c r="X352" s="53"/>
      <c r="Y352" s="53"/>
      <c r="Z352" s="53"/>
    </row>
    <row r="353" spans="1:26" ht="12.75" customHeight="1" x14ac:dyDescent="0.3">
      <c r="A353" s="53"/>
      <c r="B353" s="53"/>
      <c r="C353" s="53"/>
      <c r="D353" s="53"/>
      <c r="E353" s="53"/>
      <c r="F353" s="53"/>
      <c r="G353" s="53"/>
      <c r="H353" s="53"/>
      <c r="I353" s="53"/>
      <c r="J353" s="53"/>
      <c r="K353" s="53"/>
      <c r="L353" s="53"/>
      <c r="M353" s="53"/>
      <c r="N353" s="53"/>
      <c r="O353" s="53"/>
      <c r="P353" s="53"/>
      <c r="Q353" s="53"/>
      <c r="R353" s="53"/>
      <c r="S353" s="53"/>
      <c r="T353" s="53"/>
      <c r="U353" s="53"/>
      <c r="V353" s="53"/>
      <c r="W353" s="53"/>
      <c r="X353" s="53"/>
      <c r="Y353" s="53"/>
      <c r="Z353" s="53"/>
    </row>
    <row r="354" spans="1:26" ht="12.75" customHeight="1" x14ac:dyDescent="0.3">
      <c r="A354" s="53"/>
      <c r="B354" s="53"/>
      <c r="C354" s="53"/>
      <c r="D354" s="53"/>
      <c r="E354" s="53"/>
      <c r="F354" s="53"/>
      <c r="G354" s="53"/>
      <c r="H354" s="53"/>
      <c r="I354" s="53"/>
      <c r="J354" s="53"/>
      <c r="K354" s="53"/>
      <c r="L354" s="53"/>
      <c r="M354" s="53"/>
      <c r="N354" s="53"/>
      <c r="O354" s="53"/>
      <c r="P354" s="53"/>
      <c r="Q354" s="53"/>
      <c r="R354" s="53"/>
      <c r="S354" s="53"/>
      <c r="T354" s="53"/>
      <c r="U354" s="53"/>
      <c r="V354" s="53"/>
      <c r="W354" s="53"/>
      <c r="X354" s="53"/>
      <c r="Y354" s="53"/>
      <c r="Z354" s="53"/>
    </row>
    <row r="355" spans="1:26" ht="12.75" customHeight="1" x14ac:dyDescent="0.3">
      <c r="A355" s="53"/>
      <c r="B355" s="53"/>
      <c r="C355" s="53"/>
      <c r="D355" s="53"/>
      <c r="E355" s="53"/>
      <c r="F355" s="53"/>
      <c r="G355" s="53"/>
      <c r="H355" s="53"/>
      <c r="I355" s="53"/>
      <c r="J355" s="53"/>
      <c r="K355" s="53"/>
      <c r="L355" s="53"/>
      <c r="M355" s="53"/>
      <c r="N355" s="53"/>
      <c r="O355" s="53"/>
      <c r="P355" s="53"/>
      <c r="Q355" s="53"/>
      <c r="R355" s="53"/>
      <c r="S355" s="53"/>
      <c r="T355" s="53"/>
      <c r="U355" s="53"/>
      <c r="V355" s="53"/>
      <c r="W355" s="53"/>
      <c r="X355" s="53"/>
      <c r="Y355" s="53"/>
      <c r="Z355" s="53"/>
    </row>
    <row r="356" spans="1:26" ht="12.75" customHeight="1" x14ac:dyDescent="0.3">
      <c r="A356" s="53"/>
      <c r="B356" s="53"/>
      <c r="C356" s="53"/>
      <c r="D356" s="53"/>
      <c r="E356" s="53"/>
      <c r="F356" s="53"/>
      <c r="G356" s="53"/>
      <c r="H356" s="53"/>
      <c r="I356" s="53"/>
      <c r="J356" s="53"/>
      <c r="K356" s="53"/>
      <c r="L356" s="53"/>
      <c r="M356" s="53"/>
      <c r="N356" s="53"/>
      <c r="O356" s="53"/>
      <c r="P356" s="53"/>
      <c r="Q356" s="53"/>
      <c r="R356" s="53"/>
      <c r="S356" s="53"/>
      <c r="T356" s="53"/>
      <c r="U356" s="53"/>
      <c r="V356" s="53"/>
      <c r="W356" s="53"/>
      <c r="X356" s="53"/>
      <c r="Y356" s="53"/>
      <c r="Z356" s="53"/>
    </row>
    <row r="357" spans="1:26" ht="12.75" customHeight="1" x14ac:dyDescent="0.3">
      <c r="A357" s="53"/>
      <c r="B357" s="53"/>
      <c r="C357" s="53"/>
      <c r="D357" s="53"/>
      <c r="E357" s="53"/>
      <c r="F357" s="53"/>
      <c r="G357" s="53"/>
      <c r="H357" s="53"/>
      <c r="I357" s="53"/>
      <c r="J357" s="53"/>
      <c r="K357" s="53"/>
      <c r="L357" s="53"/>
      <c r="M357" s="53"/>
      <c r="N357" s="53"/>
      <c r="O357" s="53"/>
      <c r="P357" s="53"/>
      <c r="Q357" s="53"/>
      <c r="R357" s="53"/>
      <c r="S357" s="53"/>
      <c r="T357" s="53"/>
      <c r="U357" s="53"/>
      <c r="V357" s="53"/>
      <c r="W357" s="53"/>
      <c r="X357" s="53"/>
      <c r="Y357" s="53"/>
      <c r="Z357" s="53"/>
    </row>
    <row r="358" spans="1:26" ht="12.75" customHeight="1" x14ac:dyDescent="0.3">
      <c r="A358" s="53"/>
      <c r="B358" s="53"/>
      <c r="C358" s="53"/>
      <c r="D358" s="53"/>
      <c r="E358" s="53"/>
      <c r="F358" s="53"/>
      <c r="G358" s="53"/>
      <c r="H358" s="53"/>
      <c r="I358" s="53"/>
      <c r="J358" s="53"/>
      <c r="K358" s="53"/>
      <c r="L358" s="53"/>
      <c r="M358" s="53"/>
      <c r="N358" s="53"/>
      <c r="O358" s="53"/>
      <c r="P358" s="53"/>
      <c r="Q358" s="53"/>
      <c r="R358" s="53"/>
      <c r="S358" s="53"/>
      <c r="T358" s="53"/>
      <c r="U358" s="53"/>
      <c r="V358" s="53"/>
      <c r="W358" s="53"/>
      <c r="X358" s="53"/>
      <c r="Y358" s="53"/>
      <c r="Z358" s="53"/>
    </row>
    <row r="359" spans="1:26" ht="12.75" customHeight="1" x14ac:dyDescent="0.3">
      <c r="A359" s="53"/>
      <c r="B359" s="53"/>
      <c r="C359" s="53"/>
      <c r="D359" s="53"/>
      <c r="E359" s="53"/>
      <c r="F359" s="53"/>
      <c r="G359" s="53"/>
      <c r="H359" s="53"/>
      <c r="I359" s="53"/>
      <c r="J359" s="53"/>
      <c r="K359" s="53"/>
      <c r="L359" s="53"/>
      <c r="M359" s="53"/>
      <c r="N359" s="53"/>
      <c r="O359" s="53"/>
      <c r="P359" s="53"/>
      <c r="Q359" s="53"/>
      <c r="R359" s="53"/>
      <c r="S359" s="53"/>
      <c r="T359" s="53"/>
      <c r="U359" s="53"/>
      <c r="V359" s="53"/>
      <c r="W359" s="53"/>
      <c r="X359" s="53"/>
      <c r="Y359" s="53"/>
      <c r="Z359" s="53"/>
    </row>
    <row r="360" spans="1:26" ht="12.75" customHeight="1" x14ac:dyDescent="0.3">
      <c r="A360" s="53"/>
      <c r="B360" s="53"/>
      <c r="C360" s="53"/>
      <c r="D360" s="53"/>
      <c r="E360" s="53"/>
      <c r="F360" s="53"/>
      <c r="G360" s="53"/>
      <c r="H360" s="53"/>
      <c r="I360" s="53"/>
      <c r="J360" s="53"/>
      <c r="K360" s="53"/>
      <c r="L360" s="53"/>
      <c r="M360" s="53"/>
      <c r="N360" s="53"/>
      <c r="O360" s="53"/>
      <c r="P360" s="53"/>
      <c r="Q360" s="53"/>
      <c r="R360" s="53"/>
      <c r="S360" s="53"/>
      <c r="T360" s="53"/>
      <c r="U360" s="53"/>
      <c r="V360" s="53"/>
      <c r="W360" s="53"/>
      <c r="X360" s="53"/>
      <c r="Y360" s="53"/>
      <c r="Z360" s="53"/>
    </row>
    <row r="361" spans="1:26" ht="12.75" customHeight="1" x14ac:dyDescent="0.3">
      <c r="A361" s="53"/>
      <c r="B361" s="53"/>
      <c r="C361" s="53"/>
      <c r="D361" s="53"/>
      <c r="E361" s="53"/>
      <c r="F361" s="53"/>
      <c r="G361" s="53"/>
      <c r="H361" s="53"/>
      <c r="I361" s="53"/>
      <c r="J361" s="53"/>
      <c r="K361" s="53"/>
      <c r="L361" s="53"/>
      <c r="M361" s="53"/>
      <c r="N361" s="53"/>
      <c r="O361" s="53"/>
      <c r="P361" s="53"/>
      <c r="Q361" s="53"/>
      <c r="R361" s="53"/>
      <c r="S361" s="53"/>
      <c r="T361" s="53"/>
      <c r="U361" s="53"/>
      <c r="V361" s="53"/>
      <c r="W361" s="53"/>
      <c r="X361" s="53"/>
      <c r="Y361" s="53"/>
      <c r="Z361" s="53"/>
    </row>
    <row r="362" spans="1:26" ht="12.75" customHeight="1" x14ac:dyDescent="0.3">
      <c r="A362" s="53"/>
      <c r="B362" s="53"/>
      <c r="C362" s="53"/>
      <c r="D362" s="53"/>
      <c r="E362" s="53"/>
      <c r="F362" s="53"/>
      <c r="G362" s="53"/>
      <c r="H362" s="53"/>
      <c r="I362" s="53"/>
      <c r="J362" s="53"/>
      <c r="K362" s="53"/>
      <c r="L362" s="53"/>
      <c r="M362" s="53"/>
      <c r="N362" s="53"/>
      <c r="O362" s="53"/>
      <c r="P362" s="53"/>
      <c r="Q362" s="53"/>
      <c r="R362" s="53"/>
      <c r="S362" s="53"/>
      <c r="T362" s="53"/>
      <c r="U362" s="53"/>
      <c r="V362" s="53"/>
      <c r="W362" s="53"/>
      <c r="X362" s="53"/>
      <c r="Y362" s="53"/>
      <c r="Z362" s="53"/>
    </row>
    <row r="363" spans="1:26" ht="12.75" customHeight="1" x14ac:dyDescent="0.3">
      <c r="A363" s="53"/>
      <c r="B363" s="53"/>
      <c r="C363" s="53"/>
      <c r="D363" s="53"/>
      <c r="E363" s="53"/>
      <c r="F363" s="53"/>
      <c r="G363" s="53"/>
      <c r="H363" s="53"/>
      <c r="I363" s="53"/>
      <c r="J363" s="53"/>
      <c r="K363" s="53"/>
      <c r="L363" s="53"/>
      <c r="M363" s="53"/>
      <c r="N363" s="53"/>
      <c r="O363" s="53"/>
      <c r="P363" s="53"/>
      <c r="Q363" s="53"/>
      <c r="R363" s="53"/>
      <c r="S363" s="53"/>
      <c r="T363" s="53"/>
      <c r="U363" s="53"/>
      <c r="V363" s="53"/>
      <c r="W363" s="53"/>
      <c r="X363" s="53"/>
      <c r="Y363" s="53"/>
      <c r="Z363" s="53"/>
    </row>
    <row r="364" spans="1:26" ht="12.75" customHeight="1" x14ac:dyDescent="0.3">
      <c r="A364" s="53"/>
      <c r="B364" s="53"/>
      <c r="C364" s="53"/>
      <c r="D364" s="53"/>
      <c r="E364" s="53"/>
      <c r="F364" s="53"/>
      <c r="G364" s="53"/>
      <c r="H364" s="53"/>
      <c r="I364" s="53"/>
      <c r="J364" s="53"/>
      <c r="K364" s="53"/>
      <c r="L364" s="53"/>
      <c r="M364" s="53"/>
      <c r="N364" s="53"/>
      <c r="O364" s="53"/>
      <c r="P364" s="53"/>
      <c r="Q364" s="53"/>
      <c r="R364" s="53"/>
      <c r="S364" s="53"/>
      <c r="T364" s="53"/>
      <c r="U364" s="53"/>
      <c r="V364" s="53"/>
      <c r="W364" s="53"/>
      <c r="X364" s="53"/>
      <c r="Y364" s="53"/>
      <c r="Z364" s="53"/>
    </row>
    <row r="365" spans="1:26" ht="12.75" customHeight="1" x14ac:dyDescent="0.3">
      <c r="A365" s="53"/>
      <c r="B365" s="53"/>
      <c r="C365" s="53"/>
      <c r="D365" s="53"/>
      <c r="E365" s="53"/>
      <c r="F365" s="53"/>
      <c r="G365" s="53"/>
      <c r="H365" s="53"/>
      <c r="I365" s="53"/>
      <c r="J365" s="53"/>
      <c r="K365" s="53"/>
      <c r="L365" s="53"/>
      <c r="M365" s="53"/>
      <c r="N365" s="53"/>
      <c r="O365" s="53"/>
      <c r="P365" s="53"/>
      <c r="Q365" s="53"/>
      <c r="R365" s="53"/>
      <c r="S365" s="53"/>
      <c r="T365" s="53"/>
      <c r="U365" s="53"/>
      <c r="V365" s="53"/>
      <c r="W365" s="53"/>
      <c r="X365" s="53"/>
      <c r="Y365" s="53"/>
      <c r="Z365" s="53"/>
    </row>
    <row r="366" spans="1:26" ht="12.75" customHeight="1" x14ac:dyDescent="0.3">
      <c r="A366" s="53"/>
      <c r="B366" s="53"/>
      <c r="C366" s="53"/>
      <c r="D366" s="53"/>
      <c r="E366" s="53"/>
      <c r="F366" s="53"/>
      <c r="G366" s="53"/>
      <c r="H366" s="53"/>
      <c r="I366" s="53"/>
      <c r="J366" s="53"/>
      <c r="K366" s="53"/>
      <c r="L366" s="53"/>
      <c r="M366" s="53"/>
      <c r="N366" s="53"/>
      <c r="O366" s="53"/>
      <c r="P366" s="53"/>
      <c r="Q366" s="53"/>
      <c r="R366" s="53"/>
      <c r="S366" s="53"/>
      <c r="T366" s="53"/>
      <c r="U366" s="53"/>
      <c r="V366" s="53"/>
      <c r="W366" s="53"/>
      <c r="X366" s="53"/>
      <c r="Y366" s="53"/>
      <c r="Z366" s="53"/>
    </row>
    <row r="367" spans="1:26" ht="12.75" customHeight="1" x14ac:dyDescent="0.3">
      <c r="A367" s="53"/>
      <c r="B367" s="53"/>
      <c r="C367" s="53"/>
      <c r="D367" s="53"/>
      <c r="E367" s="53"/>
      <c r="F367" s="53"/>
      <c r="G367" s="53"/>
      <c r="H367" s="53"/>
      <c r="I367" s="53"/>
      <c r="J367" s="53"/>
      <c r="K367" s="53"/>
      <c r="L367" s="53"/>
      <c r="M367" s="53"/>
      <c r="N367" s="53"/>
      <c r="O367" s="53"/>
      <c r="P367" s="53"/>
      <c r="Q367" s="53"/>
      <c r="R367" s="53"/>
      <c r="S367" s="53"/>
      <c r="T367" s="53"/>
      <c r="U367" s="53"/>
      <c r="V367" s="53"/>
      <c r="W367" s="53"/>
      <c r="X367" s="53"/>
      <c r="Y367" s="53"/>
      <c r="Z367" s="53"/>
    </row>
    <row r="368" spans="1:26" ht="12.75" customHeight="1" x14ac:dyDescent="0.3">
      <c r="A368" s="53"/>
      <c r="B368" s="53"/>
      <c r="C368" s="53"/>
      <c r="D368" s="53"/>
      <c r="E368" s="53"/>
      <c r="F368" s="53"/>
      <c r="G368" s="53"/>
      <c r="H368" s="53"/>
      <c r="I368" s="53"/>
      <c r="J368" s="53"/>
      <c r="K368" s="53"/>
      <c r="L368" s="53"/>
      <c r="M368" s="53"/>
      <c r="N368" s="53"/>
      <c r="O368" s="53"/>
      <c r="P368" s="53"/>
      <c r="Q368" s="53"/>
      <c r="R368" s="53"/>
      <c r="S368" s="53"/>
      <c r="T368" s="53"/>
      <c r="U368" s="53"/>
      <c r="V368" s="53"/>
      <c r="W368" s="53"/>
      <c r="X368" s="53"/>
      <c r="Y368" s="53"/>
      <c r="Z368" s="53"/>
    </row>
    <row r="369" spans="1:26" ht="12.75" customHeight="1" x14ac:dyDescent="0.3">
      <c r="A369" s="53"/>
      <c r="B369" s="53"/>
      <c r="C369" s="53"/>
      <c r="D369" s="53"/>
      <c r="E369" s="53"/>
      <c r="F369" s="53"/>
      <c r="G369" s="53"/>
      <c r="H369" s="53"/>
      <c r="I369" s="53"/>
      <c r="J369" s="53"/>
      <c r="K369" s="53"/>
      <c r="L369" s="53"/>
      <c r="M369" s="53"/>
      <c r="N369" s="53"/>
      <c r="O369" s="53"/>
      <c r="P369" s="53"/>
      <c r="Q369" s="53"/>
      <c r="R369" s="53"/>
      <c r="S369" s="53"/>
      <c r="T369" s="53"/>
      <c r="U369" s="53"/>
      <c r="V369" s="53"/>
      <c r="W369" s="53"/>
      <c r="X369" s="53"/>
      <c r="Y369" s="53"/>
      <c r="Z369" s="53"/>
    </row>
    <row r="370" spans="1:26" ht="12.75" customHeight="1" x14ac:dyDescent="0.3">
      <c r="A370" s="53"/>
      <c r="B370" s="53"/>
      <c r="C370" s="53"/>
      <c r="D370" s="53"/>
      <c r="E370" s="53"/>
      <c r="F370" s="53"/>
      <c r="G370" s="53"/>
      <c r="H370" s="53"/>
      <c r="I370" s="53"/>
      <c r="J370" s="53"/>
      <c r="K370" s="53"/>
      <c r="L370" s="53"/>
      <c r="M370" s="53"/>
      <c r="N370" s="53"/>
      <c r="O370" s="53"/>
      <c r="P370" s="53"/>
      <c r="Q370" s="53"/>
      <c r="R370" s="53"/>
      <c r="S370" s="53"/>
      <c r="T370" s="53"/>
      <c r="U370" s="53"/>
      <c r="V370" s="53"/>
      <c r="W370" s="53"/>
      <c r="X370" s="53"/>
      <c r="Y370" s="53"/>
      <c r="Z370" s="53"/>
    </row>
    <row r="371" spans="1:26" ht="12.75" customHeight="1" x14ac:dyDescent="0.3">
      <c r="A371" s="53"/>
      <c r="B371" s="53"/>
      <c r="C371" s="53"/>
      <c r="D371" s="53"/>
      <c r="E371" s="53"/>
      <c r="F371" s="53"/>
      <c r="G371" s="53"/>
      <c r="H371" s="53"/>
      <c r="I371" s="53"/>
      <c r="J371" s="53"/>
      <c r="K371" s="53"/>
      <c r="L371" s="53"/>
      <c r="M371" s="53"/>
      <c r="N371" s="53"/>
      <c r="O371" s="53"/>
      <c r="P371" s="53"/>
      <c r="Q371" s="53"/>
      <c r="R371" s="53"/>
      <c r="S371" s="53"/>
      <c r="T371" s="53"/>
      <c r="U371" s="53"/>
      <c r="V371" s="53"/>
      <c r="W371" s="53"/>
      <c r="X371" s="53"/>
      <c r="Y371" s="53"/>
      <c r="Z371" s="53"/>
    </row>
    <row r="372" spans="1:26" ht="12.75" customHeight="1" x14ac:dyDescent="0.3">
      <c r="A372" s="53"/>
      <c r="B372" s="53"/>
      <c r="C372" s="53"/>
      <c r="D372" s="53"/>
      <c r="E372" s="53"/>
      <c r="F372" s="53"/>
      <c r="G372" s="53"/>
      <c r="H372" s="53"/>
      <c r="I372" s="53"/>
      <c r="J372" s="53"/>
      <c r="K372" s="53"/>
      <c r="L372" s="53"/>
      <c r="M372" s="53"/>
      <c r="N372" s="53"/>
      <c r="O372" s="53"/>
      <c r="P372" s="53"/>
      <c r="Q372" s="53"/>
      <c r="R372" s="53"/>
      <c r="S372" s="53"/>
      <c r="T372" s="53"/>
      <c r="U372" s="53"/>
      <c r="V372" s="53"/>
      <c r="W372" s="53"/>
      <c r="X372" s="53"/>
      <c r="Y372" s="53"/>
      <c r="Z372" s="53"/>
    </row>
    <row r="373" spans="1:26" ht="12.75" customHeight="1" x14ac:dyDescent="0.3">
      <c r="A373" s="53"/>
      <c r="B373" s="53"/>
      <c r="C373" s="53"/>
      <c r="D373" s="53"/>
      <c r="E373" s="53"/>
      <c r="F373" s="53"/>
      <c r="G373" s="53"/>
      <c r="H373" s="53"/>
      <c r="I373" s="53"/>
      <c r="J373" s="53"/>
      <c r="K373" s="53"/>
      <c r="L373" s="53"/>
      <c r="M373" s="53"/>
      <c r="N373" s="53"/>
      <c r="O373" s="53"/>
      <c r="P373" s="53"/>
      <c r="Q373" s="53"/>
      <c r="R373" s="53"/>
      <c r="S373" s="53"/>
      <c r="T373" s="53"/>
      <c r="U373" s="53"/>
      <c r="V373" s="53"/>
      <c r="W373" s="53"/>
      <c r="X373" s="53"/>
      <c r="Y373" s="53"/>
      <c r="Z373" s="53"/>
    </row>
    <row r="374" spans="1:26" ht="12.75" customHeight="1" x14ac:dyDescent="0.3">
      <c r="A374" s="53"/>
      <c r="B374" s="53"/>
      <c r="C374" s="53"/>
      <c r="D374" s="53"/>
      <c r="E374" s="53"/>
      <c r="F374" s="53"/>
      <c r="G374" s="53"/>
      <c r="H374" s="53"/>
      <c r="I374" s="53"/>
      <c r="J374" s="53"/>
      <c r="K374" s="53"/>
      <c r="L374" s="53"/>
      <c r="M374" s="53"/>
      <c r="N374" s="53"/>
      <c r="O374" s="53"/>
      <c r="P374" s="53"/>
      <c r="Q374" s="53"/>
      <c r="R374" s="53"/>
      <c r="S374" s="53"/>
      <c r="T374" s="53"/>
      <c r="U374" s="53"/>
      <c r="V374" s="53"/>
      <c r="W374" s="53"/>
      <c r="X374" s="53"/>
      <c r="Y374" s="53"/>
      <c r="Z374" s="53"/>
    </row>
    <row r="375" spans="1:26" ht="12.75" customHeight="1" x14ac:dyDescent="0.3">
      <c r="A375" s="53"/>
      <c r="B375" s="53"/>
      <c r="C375" s="53"/>
      <c r="D375" s="53"/>
      <c r="E375" s="53"/>
      <c r="F375" s="53"/>
      <c r="G375" s="53"/>
      <c r="H375" s="53"/>
      <c r="I375" s="53"/>
      <c r="J375" s="53"/>
      <c r="K375" s="53"/>
      <c r="L375" s="53"/>
      <c r="M375" s="53"/>
      <c r="N375" s="53"/>
      <c r="O375" s="53"/>
      <c r="P375" s="53"/>
      <c r="Q375" s="53"/>
      <c r="R375" s="53"/>
      <c r="S375" s="53"/>
      <c r="T375" s="53"/>
      <c r="U375" s="53"/>
      <c r="V375" s="53"/>
      <c r="W375" s="53"/>
      <c r="X375" s="53"/>
      <c r="Y375" s="53"/>
      <c r="Z375" s="53"/>
    </row>
    <row r="376" spans="1:26" ht="12.75" customHeight="1" x14ac:dyDescent="0.3">
      <c r="A376" s="53"/>
      <c r="B376" s="53"/>
      <c r="C376" s="53"/>
      <c r="D376" s="53"/>
      <c r="E376" s="53"/>
      <c r="F376" s="53"/>
      <c r="G376" s="53"/>
      <c r="H376" s="53"/>
      <c r="I376" s="53"/>
      <c r="J376" s="53"/>
      <c r="K376" s="53"/>
      <c r="L376" s="53"/>
      <c r="M376" s="53"/>
      <c r="N376" s="53"/>
      <c r="O376" s="53"/>
      <c r="P376" s="53"/>
      <c r="Q376" s="53"/>
      <c r="R376" s="53"/>
      <c r="S376" s="53"/>
      <c r="T376" s="53"/>
      <c r="U376" s="53"/>
      <c r="V376" s="53"/>
      <c r="W376" s="53"/>
      <c r="X376" s="53"/>
      <c r="Y376" s="53"/>
      <c r="Z376" s="53"/>
    </row>
    <row r="377" spans="1:26" ht="12.75" customHeight="1" x14ac:dyDescent="0.3">
      <c r="A377" s="53"/>
      <c r="B377" s="53"/>
      <c r="C377" s="53"/>
      <c r="D377" s="53"/>
      <c r="E377" s="53"/>
      <c r="F377" s="53"/>
      <c r="G377" s="53"/>
      <c r="H377" s="53"/>
      <c r="I377" s="53"/>
      <c r="J377" s="53"/>
      <c r="K377" s="53"/>
      <c r="L377" s="53"/>
      <c r="M377" s="53"/>
      <c r="N377" s="53"/>
      <c r="O377" s="53"/>
      <c r="P377" s="53"/>
      <c r="Q377" s="53"/>
      <c r="R377" s="53"/>
      <c r="S377" s="53"/>
      <c r="T377" s="53"/>
      <c r="U377" s="53"/>
      <c r="V377" s="53"/>
      <c r="W377" s="53"/>
      <c r="X377" s="53"/>
      <c r="Y377" s="53"/>
      <c r="Z377" s="53"/>
    </row>
    <row r="378" spans="1:26" ht="12.75" customHeight="1" x14ac:dyDescent="0.3">
      <c r="A378" s="53"/>
      <c r="B378" s="53"/>
      <c r="C378" s="53"/>
      <c r="D378" s="53"/>
      <c r="E378" s="53"/>
      <c r="F378" s="53"/>
      <c r="G378" s="53"/>
      <c r="H378" s="53"/>
      <c r="I378" s="53"/>
      <c r="J378" s="53"/>
      <c r="K378" s="53"/>
      <c r="L378" s="53"/>
      <c r="M378" s="53"/>
      <c r="N378" s="53"/>
      <c r="O378" s="53"/>
      <c r="P378" s="53"/>
      <c r="Q378" s="53"/>
      <c r="R378" s="53"/>
      <c r="S378" s="53"/>
      <c r="T378" s="53"/>
      <c r="U378" s="53"/>
      <c r="V378" s="53"/>
      <c r="W378" s="53"/>
      <c r="X378" s="53"/>
      <c r="Y378" s="53"/>
      <c r="Z378" s="53"/>
    </row>
    <row r="379" spans="1:26" ht="12.75" customHeight="1" x14ac:dyDescent="0.3">
      <c r="A379" s="53"/>
      <c r="B379" s="53"/>
      <c r="C379" s="53"/>
      <c r="D379" s="53"/>
      <c r="E379" s="53"/>
      <c r="F379" s="53"/>
      <c r="G379" s="53"/>
      <c r="H379" s="53"/>
      <c r="I379" s="53"/>
      <c r="J379" s="53"/>
      <c r="K379" s="53"/>
      <c r="L379" s="53"/>
      <c r="M379" s="53"/>
      <c r="N379" s="53"/>
      <c r="O379" s="53"/>
      <c r="P379" s="53"/>
      <c r="Q379" s="53"/>
      <c r="R379" s="53"/>
      <c r="S379" s="53"/>
      <c r="T379" s="53"/>
      <c r="U379" s="53"/>
      <c r="V379" s="53"/>
      <c r="W379" s="53"/>
      <c r="X379" s="53"/>
      <c r="Y379" s="53"/>
      <c r="Z379" s="53"/>
    </row>
    <row r="380" spans="1:26" ht="12.75" customHeight="1" x14ac:dyDescent="0.3">
      <c r="A380" s="53"/>
      <c r="B380" s="53"/>
      <c r="C380" s="53"/>
      <c r="D380" s="53"/>
      <c r="E380" s="53"/>
      <c r="F380" s="53"/>
      <c r="G380" s="53"/>
      <c r="H380" s="53"/>
      <c r="I380" s="53"/>
      <c r="J380" s="53"/>
      <c r="K380" s="53"/>
      <c r="L380" s="53"/>
      <c r="M380" s="53"/>
      <c r="N380" s="53"/>
      <c r="O380" s="53"/>
      <c r="P380" s="53"/>
      <c r="Q380" s="53"/>
      <c r="R380" s="53"/>
      <c r="S380" s="53"/>
      <c r="T380" s="53"/>
      <c r="U380" s="53"/>
      <c r="V380" s="53"/>
      <c r="W380" s="53"/>
      <c r="X380" s="53"/>
      <c r="Y380" s="53"/>
      <c r="Z380" s="53"/>
    </row>
    <row r="381" spans="1:26" ht="12.75" customHeight="1" x14ac:dyDescent="0.3">
      <c r="A381" s="53"/>
      <c r="B381" s="53"/>
      <c r="C381" s="53"/>
      <c r="D381" s="53"/>
      <c r="E381" s="53"/>
      <c r="F381" s="53"/>
      <c r="G381" s="53"/>
      <c r="H381" s="53"/>
      <c r="I381" s="53"/>
      <c r="J381" s="53"/>
      <c r="K381" s="53"/>
      <c r="L381" s="53"/>
      <c r="M381" s="53"/>
      <c r="N381" s="53"/>
      <c r="O381" s="53"/>
      <c r="P381" s="53"/>
      <c r="Q381" s="53"/>
      <c r="R381" s="53"/>
      <c r="S381" s="53"/>
      <c r="T381" s="53"/>
      <c r="U381" s="53"/>
      <c r="V381" s="53"/>
      <c r="W381" s="53"/>
      <c r="X381" s="53"/>
      <c r="Y381" s="53"/>
      <c r="Z381" s="53"/>
    </row>
    <row r="382" spans="1:26" ht="12.75" customHeight="1" x14ac:dyDescent="0.3">
      <c r="A382" s="53"/>
      <c r="B382" s="53"/>
      <c r="C382" s="53"/>
      <c r="D382" s="53"/>
      <c r="E382" s="53"/>
      <c r="F382" s="53"/>
      <c r="G382" s="53"/>
      <c r="H382" s="53"/>
      <c r="I382" s="53"/>
      <c r="J382" s="53"/>
      <c r="K382" s="53"/>
      <c r="L382" s="53"/>
      <c r="M382" s="53"/>
      <c r="N382" s="53"/>
      <c r="O382" s="53"/>
      <c r="P382" s="53"/>
      <c r="Q382" s="53"/>
      <c r="R382" s="53"/>
      <c r="S382" s="53"/>
      <c r="T382" s="53"/>
      <c r="U382" s="53"/>
      <c r="V382" s="53"/>
      <c r="W382" s="53"/>
      <c r="X382" s="53"/>
      <c r="Y382" s="53"/>
      <c r="Z382" s="53"/>
    </row>
    <row r="383" spans="1:26" ht="12.75" customHeight="1" x14ac:dyDescent="0.3">
      <c r="A383" s="53"/>
      <c r="B383" s="53"/>
      <c r="C383" s="53"/>
      <c r="D383" s="53"/>
      <c r="E383" s="53"/>
      <c r="F383" s="53"/>
      <c r="G383" s="53"/>
      <c r="H383" s="53"/>
      <c r="I383" s="53"/>
      <c r="J383" s="53"/>
      <c r="K383" s="53"/>
      <c r="L383" s="53"/>
      <c r="M383" s="53"/>
      <c r="N383" s="53"/>
      <c r="O383" s="53"/>
      <c r="P383" s="53"/>
      <c r="Q383" s="53"/>
      <c r="R383" s="53"/>
      <c r="S383" s="53"/>
      <c r="T383" s="53"/>
      <c r="U383" s="53"/>
      <c r="V383" s="53"/>
      <c r="W383" s="53"/>
      <c r="X383" s="53"/>
      <c r="Y383" s="53"/>
      <c r="Z383" s="53"/>
    </row>
    <row r="384" spans="1:26" ht="12.75" customHeight="1" x14ac:dyDescent="0.3">
      <c r="A384" s="53"/>
      <c r="B384" s="53"/>
      <c r="C384" s="53"/>
      <c r="D384" s="53"/>
      <c r="E384" s="53"/>
      <c r="F384" s="53"/>
      <c r="G384" s="53"/>
      <c r="H384" s="53"/>
      <c r="I384" s="53"/>
      <c r="J384" s="53"/>
      <c r="K384" s="53"/>
      <c r="L384" s="53"/>
      <c r="M384" s="53"/>
      <c r="N384" s="53"/>
      <c r="O384" s="53"/>
      <c r="P384" s="53"/>
      <c r="Q384" s="53"/>
      <c r="R384" s="53"/>
      <c r="S384" s="53"/>
      <c r="T384" s="53"/>
      <c r="U384" s="53"/>
      <c r="V384" s="53"/>
      <c r="W384" s="53"/>
      <c r="X384" s="53"/>
      <c r="Y384" s="53"/>
      <c r="Z384" s="53"/>
    </row>
    <row r="385" spans="1:26" ht="12.75" customHeight="1" x14ac:dyDescent="0.3">
      <c r="A385" s="53"/>
      <c r="B385" s="53"/>
      <c r="C385" s="53"/>
      <c r="D385" s="53"/>
      <c r="E385" s="53"/>
      <c r="F385" s="53"/>
      <c r="G385" s="53"/>
      <c r="H385" s="53"/>
      <c r="I385" s="53"/>
      <c r="J385" s="53"/>
      <c r="K385" s="53"/>
      <c r="L385" s="53"/>
      <c r="M385" s="53"/>
      <c r="N385" s="53"/>
      <c r="O385" s="53"/>
      <c r="P385" s="53"/>
      <c r="Q385" s="53"/>
      <c r="R385" s="53"/>
      <c r="S385" s="53"/>
      <c r="T385" s="53"/>
      <c r="U385" s="53"/>
      <c r="V385" s="53"/>
      <c r="W385" s="53"/>
      <c r="X385" s="53"/>
      <c r="Y385" s="53"/>
      <c r="Z385" s="53"/>
    </row>
    <row r="386" spans="1:26" ht="12.75" customHeight="1" x14ac:dyDescent="0.3">
      <c r="A386" s="53"/>
      <c r="B386" s="53"/>
      <c r="C386" s="53"/>
      <c r="D386" s="53"/>
      <c r="E386" s="53"/>
      <c r="F386" s="53"/>
      <c r="G386" s="53"/>
      <c r="H386" s="53"/>
      <c r="I386" s="53"/>
      <c r="J386" s="53"/>
      <c r="K386" s="53"/>
      <c r="L386" s="53"/>
      <c r="M386" s="53"/>
      <c r="N386" s="53"/>
      <c r="O386" s="53"/>
      <c r="P386" s="53"/>
      <c r="Q386" s="53"/>
      <c r="R386" s="53"/>
      <c r="S386" s="53"/>
      <c r="T386" s="53"/>
      <c r="U386" s="53"/>
      <c r="V386" s="53"/>
      <c r="W386" s="53"/>
      <c r="X386" s="53"/>
      <c r="Y386" s="53"/>
      <c r="Z386" s="53"/>
    </row>
    <row r="387" spans="1:26" ht="12.75" customHeight="1" x14ac:dyDescent="0.3">
      <c r="A387" s="53"/>
      <c r="B387" s="53"/>
      <c r="C387" s="53"/>
      <c r="D387" s="53"/>
      <c r="E387" s="53"/>
      <c r="F387" s="53"/>
      <c r="G387" s="53"/>
      <c r="H387" s="53"/>
      <c r="I387" s="53"/>
      <c r="J387" s="53"/>
      <c r="K387" s="53"/>
      <c r="L387" s="53"/>
      <c r="M387" s="53"/>
      <c r="N387" s="53"/>
      <c r="O387" s="53"/>
      <c r="P387" s="53"/>
      <c r="Q387" s="53"/>
      <c r="R387" s="53"/>
      <c r="S387" s="53"/>
      <c r="T387" s="53"/>
      <c r="U387" s="53"/>
      <c r="V387" s="53"/>
      <c r="W387" s="53"/>
      <c r="X387" s="53"/>
      <c r="Y387" s="53"/>
      <c r="Z387" s="53"/>
    </row>
    <row r="388" spans="1:26" ht="12.75" customHeight="1" x14ac:dyDescent="0.3">
      <c r="A388" s="53"/>
      <c r="B388" s="53"/>
      <c r="C388" s="53"/>
      <c r="D388" s="53"/>
      <c r="E388" s="53"/>
      <c r="F388" s="53"/>
      <c r="G388" s="53"/>
      <c r="H388" s="53"/>
      <c r="I388" s="53"/>
      <c r="J388" s="53"/>
      <c r="K388" s="53"/>
      <c r="L388" s="53"/>
      <c r="M388" s="53"/>
      <c r="N388" s="53"/>
      <c r="O388" s="53"/>
      <c r="P388" s="53"/>
      <c r="Q388" s="53"/>
      <c r="R388" s="53"/>
      <c r="S388" s="53"/>
      <c r="T388" s="53"/>
      <c r="U388" s="53"/>
      <c r="V388" s="53"/>
      <c r="W388" s="53"/>
      <c r="X388" s="53"/>
      <c r="Y388" s="53"/>
      <c r="Z388" s="53"/>
    </row>
    <row r="389" spans="1:26" ht="12.75" customHeight="1" x14ac:dyDescent="0.3">
      <c r="A389" s="53"/>
      <c r="B389" s="53"/>
      <c r="C389" s="53"/>
      <c r="D389" s="53"/>
      <c r="E389" s="53"/>
      <c r="F389" s="53"/>
      <c r="G389" s="53"/>
      <c r="H389" s="53"/>
      <c r="I389" s="53"/>
      <c r="J389" s="53"/>
      <c r="K389" s="53"/>
      <c r="L389" s="53"/>
      <c r="M389" s="53"/>
      <c r="N389" s="53"/>
      <c r="O389" s="53"/>
      <c r="P389" s="53"/>
      <c r="Q389" s="53"/>
      <c r="R389" s="53"/>
      <c r="S389" s="53"/>
      <c r="T389" s="53"/>
      <c r="U389" s="53"/>
      <c r="V389" s="53"/>
      <c r="W389" s="53"/>
      <c r="X389" s="53"/>
      <c r="Y389" s="53"/>
      <c r="Z389" s="53"/>
    </row>
    <row r="390" spans="1:26" ht="12.75" customHeight="1" x14ac:dyDescent="0.3">
      <c r="A390" s="53"/>
      <c r="B390" s="53"/>
      <c r="C390" s="53"/>
      <c r="D390" s="53"/>
      <c r="E390" s="53"/>
      <c r="F390" s="53"/>
      <c r="G390" s="53"/>
      <c r="H390" s="53"/>
      <c r="I390" s="53"/>
      <c r="J390" s="53"/>
      <c r="K390" s="53"/>
      <c r="L390" s="53"/>
      <c r="M390" s="53"/>
      <c r="N390" s="53"/>
      <c r="O390" s="53"/>
      <c r="P390" s="53"/>
      <c r="Q390" s="53"/>
      <c r="R390" s="53"/>
      <c r="S390" s="53"/>
      <c r="T390" s="53"/>
      <c r="U390" s="53"/>
      <c r="V390" s="53"/>
      <c r="W390" s="53"/>
      <c r="X390" s="53"/>
      <c r="Y390" s="53"/>
      <c r="Z390" s="53"/>
    </row>
    <row r="391" spans="1:26" ht="12.75" customHeight="1" x14ac:dyDescent="0.3">
      <c r="A391" s="53"/>
      <c r="B391" s="53"/>
      <c r="C391" s="53"/>
      <c r="D391" s="53"/>
      <c r="E391" s="53"/>
      <c r="F391" s="53"/>
      <c r="G391" s="53"/>
      <c r="H391" s="53"/>
      <c r="I391" s="53"/>
      <c r="J391" s="53"/>
      <c r="K391" s="53"/>
      <c r="L391" s="53"/>
      <c r="M391" s="53"/>
      <c r="N391" s="53"/>
      <c r="O391" s="53"/>
      <c r="P391" s="53"/>
      <c r="Q391" s="53"/>
      <c r="R391" s="53"/>
      <c r="S391" s="53"/>
      <c r="T391" s="53"/>
      <c r="U391" s="53"/>
      <c r="V391" s="53"/>
      <c r="W391" s="53"/>
      <c r="X391" s="53"/>
      <c r="Y391" s="53"/>
      <c r="Z391" s="53"/>
    </row>
    <row r="392" spans="1:26" ht="12.75" customHeight="1" x14ac:dyDescent="0.3">
      <c r="A392" s="53"/>
      <c r="B392" s="53"/>
      <c r="C392" s="53"/>
      <c r="D392" s="53"/>
      <c r="E392" s="53"/>
      <c r="F392" s="53"/>
      <c r="G392" s="53"/>
      <c r="H392" s="53"/>
      <c r="I392" s="53"/>
      <c r="J392" s="53"/>
      <c r="K392" s="53"/>
      <c r="L392" s="53"/>
      <c r="M392" s="53"/>
      <c r="N392" s="53"/>
      <c r="O392" s="53"/>
      <c r="P392" s="53"/>
      <c r="Q392" s="53"/>
      <c r="R392" s="53"/>
      <c r="S392" s="53"/>
      <c r="T392" s="53"/>
      <c r="U392" s="53"/>
      <c r="V392" s="53"/>
      <c r="W392" s="53"/>
      <c r="X392" s="53"/>
      <c r="Y392" s="53"/>
      <c r="Z392" s="53"/>
    </row>
    <row r="393" spans="1:26" ht="12.75" customHeight="1" x14ac:dyDescent="0.3">
      <c r="A393" s="53"/>
      <c r="B393" s="53"/>
      <c r="C393" s="53"/>
      <c r="D393" s="53"/>
      <c r="E393" s="53"/>
      <c r="F393" s="53"/>
      <c r="G393" s="53"/>
      <c r="H393" s="53"/>
      <c r="I393" s="53"/>
      <c r="J393" s="53"/>
      <c r="K393" s="53"/>
      <c r="L393" s="53"/>
      <c r="M393" s="53"/>
      <c r="N393" s="53"/>
      <c r="O393" s="53"/>
      <c r="P393" s="53"/>
      <c r="Q393" s="53"/>
      <c r="R393" s="53"/>
      <c r="S393" s="53"/>
      <c r="T393" s="53"/>
      <c r="U393" s="53"/>
      <c r="V393" s="53"/>
      <c r="W393" s="53"/>
      <c r="X393" s="53"/>
      <c r="Y393" s="53"/>
      <c r="Z393" s="53"/>
    </row>
    <row r="394" spans="1:26" ht="12.75" customHeight="1" x14ac:dyDescent="0.3">
      <c r="A394" s="53"/>
      <c r="B394" s="53"/>
      <c r="C394" s="53"/>
      <c r="D394" s="53"/>
      <c r="E394" s="53"/>
      <c r="F394" s="53"/>
      <c r="G394" s="53"/>
      <c r="H394" s="53"/>
      <c r="I394" s="53"/>
      <c r="J394" s="53"/>
      <c r="K394" s="53"/>
      <c r="L394" s="53"/>
      <c r="M394" s="53"/>
      <c r="N394" s="53"/>
      <c r="O394" s="53"/>
      <c r="P394" s="53"/>
      <c r="Q394" s="53"/>
      <c r="R394" s="53"/>
      <c r="S394" s="53"/>
      <c r="T394" s="53"/>
      <c r="U394" s="53"/>
      <c r="V394" s="53"/>
      <c r="W394" s="53"/>
      <c r="X394" s="53"/>
      <c r="Y394" s="53"/>
      <c r="Z394" s="53"/>
    </row>
    <row r="395" spans="1:26" ht="12.75" customHeight="1" x14ac:dyDescent="0.3">
      <c r="A395" s="53"/>
      <c r="B395" s="53"/>
      <c r="C395" s="53"/>
      <c r="D395" s="53"/>
      <c r="E395" s="53"/>
      <c r="F395" s="53"/>
      <c r="G395" s="53"/>
      <c r="H395" s="53"/>
      <c r="I395" s="53"/>
      <c r="J395" s="53"/>
      <c r="K395" s="53"/>
      <c r="L395" s="53"/>
      <c r="M395" s="53"/>
      <c r="N395" s="53"/>
      <c r="O395" s="53"/>
      <c r="P395" s="53"/>
      <c r="Q395" s="53"/>
      <c r="R395" s="53"/>
      <c r="S395" s="53"/>
      <c r="T395" s="53"/>
      <c r="U395" s="53"/>
      <c r="V395" s="53"/>
      <c r="W395" s="53"/>
      <c r="X395" s="53"/>
      <c r="Y395" s="53"/>
      <c r="Z395" s="53"/>
    </row>
    <row r="396" spans="1:26" ht="12.75" customHeight="1" x14ac:dyDescent="0.3">
      <c r="A396" s="53"/>
      <c r="B396" s="53"/>
      <c r="C396" s="53"/>
      <c r="D396" s="53"/>
      <c r="E396" s="53"/>
      <c r="F396" s="53"/>
      <c r="G396" s="53"/>
      <c r="H396" s="53"/>
      <c r="I396" s="53"/>
      <c r="J396" s="53"/>
      <c r="K396" s="53"/>
      <c r="L396" s="53"/>
      <c r="M396" s="53"/>
      <c r="N396" s="53"/>
      <c r="O396" s="53"/>
      <c r="P396" s="53"/>
      <c r="Q396" s="53"/>
      <c r="R396" s="53"/>
      <c r="S396" s="53"/>
      <c r="T396" s="53"/>
      <c r="U396" s="53"/>
      <c r="V396" s="53"/>
      <c r="W396" s="53"/>
      <c r="X396" s="53"/>
      <c r="Y396" s="53"/>
      <c r="Z396" s="53"/>
    </row>
    <row r="397" spans="1:26" ht="12.75" customHeight="1" x14ac:dyDescent="0.3">
      <c r="A397" s="53"/>
      <c r="B397" s="53"/>
      <c r="C397" s="53"/>
      <c r="D397" s="53"/>
      <c r="E397" s="53"/>
      <c r="F397" s="53"/>
      <c r="G397" s="53"/>
      <c r="H397" s="53"/>
      <c r="I397" s="53"/>
      <c r="J397" s="53"/>
      <c r="K397" s="53"/>
      <c r="L397" s="53"/>
      <c r="M397" s="53"/>
      <c r="N397" s="53"/>
      <c r="O397" s="53"/>
      <c r="P397" s="53"/>
      <c r="Q397" s="53"/>
      <c r="R397" s="53"/>
      <c r="S397" s="53"/>
      <c r="T397" s="53"/>
      <c r="U397" s="53"/>
      <c r="V397" s="53"/>
      <c r="W397" s="53"/>
      <c r="X397" s="53"/>
      <c r="Y397" s="53"/>
      <c r="Z397" s="53"/>
    </row>
    <row r="398" spans="1:26" ht="12.75" customHeight="1" x14ac:dyDescent="0.3">
      <c r="A398" s="53"/>
      <c r="B398" s="53"/>
      <c r="C398" s="53"/>
      <c r="D398" s="53"/>
      <c r="E398" s="53"/>
      <c r="F398" s="53"/>
      <c r="G398" s="53"/>
      <c r="H398" s="53"/>
      <c r="I398" s="53"/>
      <c r="J398" s="53"/>
      <c r="K398" s="53"/>
      <c r="L398" s="53"/>
      <c r="M398" s="53"/>
      <c r="N398" s="53"/>
      <c r="O398" s="53"/>
      <c r="P398" s="53"/>
      <c r="Q398" s="53"/>
      <c r="R398" s="53"/>
      <c r="S398" s="53"/>
      <c r="T398" s="53"/>
      <c r="U398" s="53"/>
      <c r="V398" s="53"/>
      <c r="W398" s="53"/>
      <c r="X398" s="53"/>
      <c r="Y398" s="53"/>
      <c r="Z398" s="53"/>
    </row>
    <row r="399" spans="1:26" ht="12.75" customHeight="1" x14ac:dyDescent="0.3">
      <c r="A399" s="53"/>
      <c r="B399" s="53"/>
      <c r="C399" s="53"/>
      <c r="D399" s="53"/>
      <c r="E399" s="53"/>
      <c r="F399" s="53"/>
      <c r="G399" s="53"/>
      <c r="H399" s="53"/>
      <c r="I399" s="53"/>
      <c r="J399" s="53"/>
      <c r="K399" s="53"/>
      <c r="L399" s="53"/>
      <c r="M399" s="53"/>
      <c r="N399" s="53"/>
      <c r="O399" s="53"/>
      <c r="P399" s="53"/>
      <c r="Q399" s="53"/>
      <c r="R399" s="53"/>
      <c r="S399" s="53"/>
      <c r="T399" s="53"/>
      <c r="U399" s="53"/>
      <c r="V399" s="53"/>
      <c r="W399" s="53"/>
      <c r="X399" s="53"/>
      <c r="Y399" s="53"/>
      <c r="Z399" s="53"/>
    </row>
    <row r="400" spans="1:26" ht="12.75" customHeight="1" x14ac:dyDescent="0.3">
      <c r="A400" s="53"/>
      <c r="B400" s="53"/>
      <c r="C400" s="53"/>
      <c r="D400" s="53"/>
      <c r="E400" s="53"/>
      <c r="F400" s="53"/>
      <c r="G400" s="53"/>
      <c r="H400" s="53"/>
      <c r="I400" s="53"/>
      <c r="J400" s="53"/>
      <c r="K400" s="53"/>
      <c r="L400" s="53"/>
      <c r="M400" s="53"/>
      <c r="N400" s="53"/>
      <c r="O400" s="53"/>
      <c r="P400" s="53"/>
      <c r="Q400" s="53"/>
      <c r="R400" s="53"/>
      <c r="S400" s="53"/>
      <c r="T400" s="53"/>
      <c r="U400" s="53"/>
      <c r="V400" s="53"/>
      <c r="W400" s="53"/>
      <c r="X400" s="53"/>
      <c r="Y400" s="53"/>
      <c r="Z400" s="53"/>
    </row>
    <row r="401" spans="1:26" ht="12.75" customHeight="1" x14ac:dyDescent="0.3">
      <c r="A401" s="53"/>
      <c r="B401" s="53"/>
      <c r="C401" s="53"/>
      <c r="D401" s="53"/>
      <c r="E401" s="53"/>
      <c r="F401" s="53"/>
      <c r="G401" s="53"/>
      <c r="H401" s="53"/>
      <c r="I401" s="53"/>
      <c r="J401" s="53"/>
      <c r="K401" s="53"/>
      <c r="L401" s="53"/>
      <c r="M401" s="53"/>
      <c r="N401" s="53"/>
      <c r="O401" s="53"/>
      <c r="P401" s="53"/>
      <c r="Q401" s="53"/>
      <c r="R401" s="53"/>
      <c r="S401" s="53"/>
      <c r="T401" s="53"/>
      <c r="U401" s="53"/>
      <c r="V401" s="53"/>
      <c r="W401" s="53"/>
      <c r="X401" s="53"/>
      <c r="Y401" s="53"/>
      <c r="Z401" s="53"/>
    </row>
    <row r="402" spans="1:26" ht="12.75" customHeight="1" x14ac:dyDescent="0.3">
      <c r="A402" s="53"/>
      <c r="B402" s="53"/>
      <c r="C402" s="53"/>
      <c r="D402" s="53"/>
      <c r="E402" s="53"/>
      <c r="F402" s="53"/>
      <c r="G402" s="53"/>
      <c r="H402" s="53"/>
      <c r="I402" s="53"/>
      <c r="J402" s="53"/>
      <c r="K402" s="53"/>
      <c r="L402" s="53"/>
      <c r="M402" s="53"/>
      <c r="N402" s="53"/>
      <c r="O402" s="53"/>
      <c r="P402" s="53"/>
      <c r="Q402" s="53"/>
      <c r="R402" s="53"/>
      <c r="S402" s="53"/>
      <c r="T402" s="53"/>
      <c r="U402" s="53"/>
      <c r="V402" s="53"/>
      <c r="W402" s="53"/>
      <c r="X402" s="53"/>
      <c r="Y402" s="53"/>
      <c r="Z402" s="53"/>
    </row>
    <row r="403" spans="1:26" ht="12.75" customHeight="1" x14ac:dyDescent="0.3">
      <c r="A403" s="53"/>
      <c r="B403" s="53"/>
      <c r="C403" s="53"/>
      <c r="D403" s="53"/>
      <c r="E403" s="53"/>
      <c r="F403" s="53"/>
      <c r="G403" s="53"/>
      <c r="H403" s="53"/>
      <c r="I403" s="53"/>
      <c r="J403" s="53"/>
      <c r="K403" s="53"/>
      <c r="L403" s="53"/>
      <c r="M403" s="53"/>
      <c r="N403" s="53"/>
      <c r="O403" s="53"/>
      <c r="P403" s="53"/>
      <c r="Q403" s="53"/>
      <c r="R403" s="53"/>
      <c r="S403" s="53"/>
      <c r="T403" s="53"/>
      <c r="U403" s="53"/>
      <c r="V403" s="53"/>
      <c r="W403" s="53"/>
      <c r="X403" s="53"/>
      <c r="Y403" s="53"/>
      <c r="Z403" s="53"/>
    </row>
    <row r="404" spans="1:26" ht="12.75" customHeight="1" x14ac:dyDescent="0.3">
      <c r="A404" s="53"/>
      <c r="B404" s="53"/>
      <c r="C404" s="53"/>
      <c r="D404" s="53"/>
      <c r="E404" s="53"/>
      <c r="F404" s="53"/>
      <c r="G404" s="53"/>
      <c r="H404" s="53"/>
      <c r="I404" s="53"/>
      <c r="J404" s="53"/>
      <c r="K404" s="53"/>
      <c r="L404" s="53"/>
      <c r="M404" s="53"/>
      <c r="N404" s="53"/>
      <c r="O404" s="53"/>
      <c r="P404" s="53"/>
      <c r="Q404" s="53"/>
      <c r="R404" s="53"/>
      <c r="S404" s="53"/>
      <c r="T404" s="53"/>
      <c r="U404" s="53"/>
      <c r="V404" s="53"/>
      <c r="W404" s="53"/>
      <c r="X404" s="53"/>
      <c r="Y404" s="53"/>
      <c r="Z404" s="53"/>
    </row>
    <row r="405" spans="1:26" ht="12.75" customHeight="1" x14ac:dyDescent="0.3">
      <c r="A405" s="53"/>
      <c r="B405" s="53"/>
      <c r="C405" s="53"/>
      <c r="D405" s="53"/>
      <c r="E405" s="53"/>
      <c r="F405" s="53"/>
      <c r="G405" s="53"/>
      <c r="H405" s="53"/>
      <c r="I405" s="53"/>
      <c r="J405" s="53"/>
      <c r="K405" s="53"/>
      <c r="L405" s="53"/>
      <c r="M405" s="53"/>
      <c r="N405" s="53"/>
      <c r="O405" s="53"/>
      <c r="P405" s="53"/>
      <c r="Q405" s="53"/>
      <c r="R405" s="53"/>
      <c r="S405" s="53"/>
      <c r="T405" s="53"/>
      <c r="U405" s="53"/>
      <c r="V405" s="53"/>
      <c r="W405" s="53"/>
      <c r="X405" s="53"/>
      <c r="Y405" s="53"/>
      <c r="Z405" s="53"/>
    </row>
    <row r="406" spans="1:26" ht="12.75" customHeight="1" x14ac:dyDescent="0.3">
      <c r="A406" s="53"/>
      <c r="B406" s="53"/>
      <c r="C406" s="53"/>
      <c r="D406" s="53"/>
      <c r="E406" s="53"/>
      <c r="F406" s="53"/>
      <c r="G406" s="53"/>
      <c r="H406" s="53"/>
      <c r="I406" s="53"/>
      <c r="J406" s="53"/>
      <c r="K406" s="53"/>
      <c r="L406" s="53"/>
      <c r="M406" s="53"/>
      <c r="N406" s="53"/>
      <c r="O406" s="53"/>
      <c r="P406" s="53"/>
      <c r="Q406" s="53"/>
      <c r="R406" s="53"/>
      <c r="S406" s="53"/>
      <c r="T406" s="53"/>
      <c r="U406" s="53"/>
      <c r="V406" s="53"/>
      <c r="W406" s="53"/>
      <c r="X406" s="53"/>
      <c r="Y406" s="53"/>
      <c r="Z406" s="53"/>
    </row>
    <row r="407" spans="1:26" ht="12.75" customHeight="1" x14ac:dyDescent="0.3">
      <c r="A407" s="53"/>
      <c r="B407" s="53"/>
      <c r="C407" s="53"/>
      <c r="D407" s="53"/>
      <c r="E407" s="53"/>
      <c r="F407" s="53"/>
      <c r="G407" s="53"/>
      <c r="H407" s="53"/>
      <c r="I407" s="53"/>
      <c r="J407" s="53"/>
      <c r="K407" s="53"/>
      <c r="L407" s="53"/>
      <c r="M407" s="53"/>
      <c r="N407" s="53"/>
      <c r="O407" s="53"/>
      <c r="P407" s="53"/>
      <c r="Q407" s="53"/>
      <c r="R407" s="53"/>
      <c r="S407" s="53"/>
      <c r="T407" s="53"/>
      <c r="U407" s="53"/>
      <c r="V407" s="53"/>
      <c r="W407" s="53"/>
      <c r="X407" s="53"/>
      <c r="Y407" s="53"/>
      <c r="Z407" s="53"/>
    </row>
    <row r="408" spans="1:26" ht="12.75" customHeight="1" x14ac:dyDescent="0.3">
      <c r="A408" s="53"/>
      <c r="B408" s="53"/>
      <c r="C408" s="53"/>
      <c r="D408" s="53"/>
      <c r="E408" s="53"/>
      <c r="F408" s="53"/>
      <c r="G408" s="53"/>
      <c r="H408" s="53"/>
      <c r="I408" s="53"/>
      <c r="J408" s="53"/>
      <c r="K408" s="53"/>
      <c r="L408" s="53"/>
      <c r="M408" s="53"/>
      <c r="N408" s="53"/>
      <c r="O408" s="53"/>
      <c r="P408" s="53"/>
      <c r="Q408" s="53"/>
      <c r="R408" s="53"/>
      <c r="S408" s="53"/>
      <c r="T408" s="53"/>
      <c r="U408" s="53"/>
      <c r="V408" s="53"/>
      <c r="W408" s="53"/>
      <c r="X408" s="53"/>
      <c r="Y408" s="53"/>
      <c r="Z408" s="53"/>
    </row>
    <row r="409" spans="1:26" ht="12.75" customHeight="1" x14ac:dyDescent="0.3">
      <c r="A409" s="53"/>
      <c r="B409" s="53"/>
      <c r="C409" s="53"/>
      <c r="D409" s="53"/>
      <c r="E409" s="53"/>
      <c r="F409" s="53"/>
      <c r="G409" s="53"/>
      <c r="H409" s="53"/>
      <c r="I409" s="53"/>
      <c r="J409" s="53"/>
      <c r="K409" s="53"/>
      <c r="L409" s="53"/>
      <c r="M409" s="53"/>
      <c r="N409" s="53"/>
      <c r="O409" s="53"/>
      <c r="P409" s="53"/>
      <c r="Q409" s="53"/>
      <c r="R409" s="53"/>
      <c r="S409" s="53"/>
      <c r="T409" s="53"/>
      <c r="U409" s="53"/>
      <c r="V409" s="53"/>
      <c r="W409" s="53"/>
      <c r="X409" s="53"/>
      <c r="Y409" s="53"/>
      <c r="Z409" s="53"/>
    </row>
    <row r="410" spans="1:26" ht="12.75" customHeight="1" x14ac:dyDescent="0.3">
      <c r="A410" s="53"/>
      <c r="B410" s="53"/>
      <c r="C410" s="53"/>
      <c r="D410" s="53"/>
      <c r="E410" s="53"/>
      <c r="F410" s="53"/>
      <c r="G410" s="53"/>
      <c r="H410" s="53"/>
      <c r="I410" s="53"/>
      <c r="J410" s="53"/>
      <c r="K410" s="53"/>
      <c r="L410" s="53"/>
      <c r="M410" s="53"/>
      <c r="N410" s="53"/>
      <c r="O410" s="53"/>
      <c r="P410" s="53"/>
      <c r="Q410" s="53"/>
      <c r="R410" s="53"/>
      <c r="S410" s="53"/>
      <c r="T410" s="53"/>
      <c r="U410" s="53"/>
      <c r="V410" s="53"/>
      <c r="W410" s="53"/>
      <c r="X410" s="53"/>
      <c r="Y410" s="53"/>
      <c r="Z410" s="53"/>
    </row>
    <row r="411" spans="1:26" ht="12.75" customHeight="1" x14ac:dyDescent="0.3">
      <c r="A411" s="53"/>
      <c r="B411" s="53"/>
      <c r="C411" s="53"/>
      <c r="D411" s="53"/>
      <c r="E411" s="53"/>
      <c r="F411" s="53"/>
      <c r="G411" s="53"/>
      <c r="H411" s="53"/>
      <c r="I411" s="53"/>
      <c r="J411" s="53"/>
      <c r="K411" s="53"/>
      <c r="L411" s="53"/>
      <c r="M411" s="53"/>
      <c r="N411" s="53"/>
      <c r="O411" s="53"/>
      <c r="P411" s="53"/>
      <c r="Q411" s="53"/>
      <c r="R411" s="53"/>
      <c r="S411" s="53"/>
      <c r="T411" s="53"/>
      <c r="U411" s="53"/>
      <c r="V411" s="53"/>
      <c r="W411" s="53"/>
      <c r="X411" s="53"/>
      <c r="Y411" s="53"/>
      <c r="Z411" s="53"/>
    </row>
    <row r="412" spans="1:26" ht="12.75" customHeight="1" x14ac:dyDescent="0.3">
      <c r="A412" s="53"/>
      <c r="B412" s="53"/>
      <c r="C412" s="53"/>
      <c r="D412" s="53"/>
      <c r="E412" s="53"/>
      <c r="F412" s="53"/>
      <c r="G412" s="53"/>
      <c r="H412" s="53"/>
      <c r="I412" s="53"/>
      <c r="J412" s="53"/>
      <c r="K412" s="53"/>
      <c r="L412" s="53"/>
      <c r="M412" s="53"/>
      <c r="N412" s="53"/>
      <c r="O412" s="53"/>
      <c r="P412" s="53"/>
      <c r="Q412" s="53"/>
      <c r="R412" s="53"/>
      <c r="S412" s="53"/>
      <c r="T412" s="53"/>
      <c r="U412" s="53"/>
      <c r="V412" s="53"/>
      <c r="W412" s="53"/>
      <c r="X412" s="53"/>
      <c r="Y412" s="53"/>
      <c r="Z412" s="53"/>
    </row>
    <row r="413" spans="1:26" ht="12.75" customHeight="1" x14ac:dyDescent="0.3">
      <c r="A413" s="53"/>
      <c r="B413" s="53"/>
      <c r="C413" s="53"/>
      <c r="D413" s="53"/>
      <c r="E413" s="53"/>
      <c r="F413" s="53"/>
      <c r="G413" s="53"/>
      <c r="H413" s="53"/>
      <c r="I413" s="53"/>
      <c r="J413" s="53"/>
      <c r="K413" s="53"/>
      <c r="L413" s="53"/>
      <c r="M413" s="53"/>
      <c r="N413" s="53"/>
      <c r="O413" s="53"/>
      <c r="P413" s="53"/>
      <c r="Q413" s="53"/>
      <c r="R413" s="53"/>
      <c r="S413" s="53"/>
      <c r="T413" s="53"/>
      <c r="U413" s="53"/>
      <c r="V413" s="53"/>
      <c r="W413" s="53"/>
      <c r="X413" s="53"/>
      <c r="Y413" s="53"/>
      <c r="Z413" s="53"/>
    </row>
    <row r="414" spans="1:26" ht="12.75" customHeight="1" x14ac:dyDescent="0.3">
      <c r="A414" s="53"/>
      <c r="B414" s="53"/>
      <c r="C414" s="53"/>
      <c r="D414" s="53"/>
      <c r="E414" s="53"/>
      <c r="F414" s="53"/>
      <c r="G414" s="53"/>
      <c r="H414" s="53"/>
      <c r="I414" s="53"/>
      <c r="J414" s="53"/>
      <c r="K414" s="53"/>
      <c r="L414" s="53"/>
      <c r="M414" s="53"/>
      <c r="N414" s="53"/>
      <c r="O414" s="53"/>
      <c r="P414" s="53"/>
      <c r="Q414" s="53"/>
      <c r="R414" s="53"/>
      <c r="S414" s="53"/>
      <c r="T414" s="53"/>
      <c r="U414" s="53"/>
      <c r="V414" s="53"/>
      <c r="W414" s="53"/>
      <c r="X414" s="53"/>
      <c r="Y414" s="53"/>
      <c r="Z414" s="53"/>
    </row>
    <row r="415" spans="1:26" ht="12.75" customHeight="1" x14ac:dyDescent="0.3">
      <c r="A415" s="53"/>
      <c r="B415" s="53"/>
      <c r="C415" s="53"/>
      <c r="D415" s="53"/>
      <c r="E415" s="53"/>
      <c r="F415" s="53"/>
      <c r="G415" s="53"/>
      <c r="H415" s="53"/>
      <c r="I415" s="53"/>
      <c r="J415" s="53"/>
      <c r="K415" s="53"/>
      <c r="L415" s="53"/>
      <c r="M415" s="53"/>
      <c r="N415" s="53"/>
      <c r="O415" s="53"/>
      <c r="P415" s="53"/>
      <c r="Q415" s="53"/>
      <c r="R415" s="53"/>
      <c r="S415" s="53"/>
      <c r="T415" s="53"/>
      <c r="U415" s="53"/>
      <c r="V415" s="53"/>
      <c r="W415" s="53"/>
      <c r="X415" s="53"/>
      <c r="Y415" s="53"/>
      <c r="Z415" s="53"/>
    </row>
    <row r="416" spans="1:26" ht="12.75" customHeight="1" x14ac:dyDescent="0.3">
      <c r="A416" s="53"/>
      <c r="B416" s="53"/>
      <c r="C416" s="53"/>
      <c r="D416" s="53"/>
      <c r="E416" s="53"/>
      <c r="F416" s="53"/>
      <c r="G416" s="53"/>
      <c r="H416" s="53"/>
      <c r="I416" s="53"/>
      <c r="J416" s="53"/>
      <c r="K416" s="53"/>
      <c r="L416" s="53"/>
      <c r="M416" s="53"/>
      <c r="N416" s="53"/>
      <c r="O416" s="53"/>
      <c r="P416" s="53"/>
      <c r="Q416" s="53"/>
      <c r="R416" s="53"/>
      <c r="S416" s="53"/>
      <c r="T416" s="53"/>
      <c r="U416" s="53"/>
      <c r="V416" s="53"/>
      <c r="W416" s="53"/>
      <c r="X416" s="53"/>
      <c r="Y416" s="53"/>
      <c r="Z416" s="53"/>
    </row>
    <row r="417" spans="1:26" ht="12.75" customHeight="1" x14ac:dyDescent="0.3">
      <c r="A417" s="53"/>
      <c r="B417" s="53"/>
      <c r="C417" s="53"/>
      <c r="D417" s="53"/>
      <c r="E417" s="53"/>
      <c r="F417" s="53"/>
      <c r="G417" s="53"/>
      <c r="H417" s="53"/>
      <c r="I417" s="53"/>
      <c r="J417" s="53"/>
      <c r="K417" s="53"/>
      <c r="L417" s="53"/>
      <c r="M417" s="53"/>
      <c r="N417" s="53"/>
      <c r="O417" s="53"/>
      <c r="P417" s="53"/>
      <c r="Q417" s="53"/>
      <c r="R417" s="53"/>
      <c r="S417" s="53"/>
      <c r="T417" s="53"/>
      <c r="U417" s="53"/>
      <c r="V417" s="53"/>
      <c r="W417" s="53"/>
      <c r="X417" s="53"/>
      <c r="Y417" s="53"/>
      <c r="Z417" s="53"/>
    </row>
    <row r="418" spans="1:26" ht="12.75" customHeight="1" x14ac:dyDescent="0.3">
      <c r="A418" s="53"/>
      <c r="B418" s="53"/>
      <c r="C418" s="53"/>
      <c r="D418" s="53"/>
      <c r="E418" s="53"/>
      <c r="F418" s="53"/>
      <c r="G418" s="53"/>
      <c r="H418" s="53"/>
      <c r="I418" s="53"/>
      <c r="J418" s="53"/>
      <c r="K418" s="53"/>
      <c r="L418" s="53"/>
      <c r="M418" s="53"/>
      <c r="N418" s="53"/>
      <c r="O418" s="53"/>
      <c r="P418" s="53"/>
      <c r="Q418" s="53"/>
      <c r="R418" s="53"/>
      <c r="S418" s="53"/>
      <c r="T418" s="53"/>
      <c r="U418" s="53"/>
      <c r="V418" s="53"/>
      <c r="W418" s="53"/>
      <c r="X418" s="53"/>
      <c r="Y418" s="53"/>
      <c r="Z418" s="53"/>
    </row>
    <row r="419" spans="1:26" ht="12.75" customHeight="1" x14ac:dyDescent="0.3">
      <c r="A419" s="53"/>
      <c r="B419" s="53"/>
      <c r="C419" s="53"/>
      <c r="D419" s="53"/>
      <c r="E419" s="53"/>
      <c r="F419" s="53"/>
      <c r="G419" s="53"/>
      <c r="H419" s="53"/>
      <c r="I419" s="53"/>
      <c r="J419" s="53"/>
      <c r="K419" s="53"/>
      <c r="L419" s="53"/>
      <c r="M419" s="53"/>
      <c r="N419" s="53"/>
      <c r="O419" s="53"/>
      <c r="P419" s="53"/>
      <c r="Q419" s="53"/>
      <c r="R419" s="53"/>
      <c r="S419" s="53"/>
      <c r="T419" s="53"/>
      <c r="U419" s="53"/>
      <c r="V419" s="53"/>
      <c r="W419" s="53"/>
      <c r="X419" s="53"/>
      <c r="Y419" s="53"/>
      <c r="Z419" s="53"/>
    </row>
    <row r="420" spans="1:26" ht="12.75" customHeight="1" x14ac:dyDescent="0.3">
      <c r="A420" s="53"/>
      <c r="B420" s="53"/>
      <c r="C420" s="53"/>
      <c r="D420" s="53"/>
      <c r="E420" s="53"/>
      <c r="F420" s="53"/>
      <c r="G420" s="53"/>
      <c r="H420" s="53"/>
      <c r="I420" s="53"/>
      <c r="J420" s="53"/>
      <c r="K420" s="53"/>
      <c r="L420" s="53"/>
      <c r="M420" s="53"/>
      <c r="N420" s="53"/>
      <c r="O420" s="53"/>
      <c r="P420" s="53"/>
      <c r="Q420" s="53"/>
      <c r="R420" s="53"/>
      <c r="S420" s="53"/>
      <c r="T420" s="53"/>
      <c r="U420" s="53"/>
      <c r="V420" s="53"/>
      <c r="W420" s="53"/>
      <c r="X420" s="53"/>
      <c r="Y420" s="53"/>
      <c r="Z420" s="53"/>
    </row>
    <row r="421" spans="1:26" ht="12.75" customHeight="1" x14ac:dyDescent="0.3">
      <c r="A421" s="53"/>
      <c r="B421" s="53"/>
      <c r="C421" s="53"/>
      <c r="D421" s="53"/>
      <c r="E421" s="53"/>
      <c r="F421" s="53"/>
      <c r="G421" s="53"/>
      <c r="H421" s="53"/>
      <c r="I421" s="53"/>
      <c r="J421" s="53"/>
      <c r="K421" s="53"/>
      <c r="L421" s="53"/>
      <c r="M421" s="53"/>
      <c r="N421" s="53"/>
      <c r="O421" s="53"/>
      <c r="P421" s="53"/>
      <c r="Q421" s="53"/>
      <c r="R421" s="53"/>
      <c r="S421" s="53"/>
      <c r="T421" s="53"/>
      <c r="U421" s="53"/>
      <c r="V421" s="53"/>
      <c r="W421" s="53"/>
      <c r="X421" s="53"/>
      <c r="Y421" s="53"/>
      <c r="Z421" s="53"/>
    </row>
    <row r="422" spans="1:26" ht="12.75" customHeight="1" x14ac:dyDescent="0.3">
      <c r="A422" s="53"/>
      <c r="B422" s="53"/>
      <c r="C422" s="53"/>
      <c r="D422" s="53"/>
      <c r="E422" s="53"/>
      <c r="F422" s="53"/>
      <c r="G422" s="53"/>
      <c r="H422" s="53"/>
      <c r="I422" s="53"/>
      <c r="J422" s="53"/>
      <c r="K422" s="53"/>
      <c r="L422" s="53"/>
      <c r="M422" s="53"/>
      <c r="N422" s="53"/>
      <c r="O422" s="53"/>
      <c r="P422" s="53"/>
      <c r="Q422" s="53"/>
      <c r="R422" s="53"/>
      <c r="S422" s="53"/>
      <c r="T422" s="53"/>
      <c r="U422" s="53"/>
      <c r="V422" s="53"/>
      <c r="W422" s="53"/>
      <c r="X422" s="53"/>
      <c r="Y422" s="53"/>
      <c r="Z422" s="53"/>
    </row>
    <row r="423" spans="1:26" ht="12.75" customHeight="1" x14ac:dyDescent="0.3">
      <c r="A423" s="53"/>
      <c r="B423" s="53"/>
      <c r="C423" s="53"/>
      <c r="D423" s="53"/>
      <c r="E423" s="53"/>
      <c r="F423" s="53"/>
      <c r="G423" s="53"/>
      <c r="H423" s="53"/>
      <c r="I423" s="53"/>
      <c r="J423" s="53"/>
      <c r="K423" s="53"/>
      <c r="L423" s="53"/>
      <c r="M423" s="53"/>
      <c r="N423" s="53"/>
      <c r="O423" s="53"/>
      <c r="P423" s="53"/>
      <c r="Q423" s="53"/>
      <c r="R423" s="53"/>
      <c r="S423" s="53"/>
      <c r="T423" s="53"/>
      <c r="U423" s="53"/>
      <c r="V423" s="53"/>
      <c r="W423" s="53"/>
      <c r="X423" s="53"/>
      <c r="Y423" s="53"/>
      <c r="Z423" s="53"/>
    </row>
    <row r="424" spans="1:26" ht="12.75" customHeight="1" x14ac:dyDescent="0.3">
      <c r="A424" s="53"/>
      <c r="B424" s="53"/>
      <c r="C424" s="53"/>
      <c r="D424" s="53"/>
      <c r="E424" s="53"/>
      <c r="F424" s="53"/>
      <c r="G424" s="53"/>
      <c r="H424" s="53"/>
      <c r="I424" s="53"/>
      <c r="J424" s="53"/>
      <c r="K424" s="53"/>
      <c r="L424" s="53"/>
      <c r="M424" s="53"/>
      <c r="N424" s="53"/>
      <c r="O424" s="53"/>
      <c r="P424" s="53"/>
      <c r="Q424" s="53"/>
      <c r="R424" s="53"/>
      <c r="S424" s="53"/>
      <c r="T424" s="53"/>
      <c r="U424" s="53"/>
      <c r="V424" s="53"/>
      <c r="W424" s="53"/>
      <c r="X424" s="53"/>
      <c r="Y424" s="53"/>
      <c r="Z424" s="53"/>
    </row>
    <row r="425" spans="1:26" ht="12.75" customHeight="1" x14ac:dyDescent="0.3">
      <c r="A425" s="53"/>
      <c r="B425" s="53"/>
      <c r="C425" s="53"/>
      <c r="D425" s="53"/>
      <c r="E425" s="53"/>
      <c r="F425" s="53"/>
      <c r="G425" s="53"/>
      <c r="H425" s="53"/>
      <c r="I425" s="53"/>
      <c r="J425" s="53"/>
      <c r="K425" s="53"/>
      <c r="L425" s="53"/>
      <c r="M425" s="53"/>
      <c r="N425" s="53"/>
      <c r="O425" s="53"/>
      <c r="P425" s="53"/>
      <c r="Q425" s="53"/>
      <c r="R425" s="53"/>
      <c r="S425" s="53"/>
      <c r="T425" s="53"/>
      <c r="U425" s="53"/>
      <c r="V425" s="53"/>
      <c r="W425" s="53"/>
      <c r="X425" s="53"/>
      <c r="Y425" s="53"/>
      <c r="Z425" s="53"/>
    </row>
    <row r="426" spans="1:26" ht="12.75" customHeight="1" x14ac:dyDescent="0.3">
      <c r="A426" s="53"/>
      <c r="B426" s="53"/>
      <c r="C426" s="53"/>
      <c r="D426" s="53"/>
      <c r="E426" s="53"/>
      <c r="F426" s="53"/>
      <c r="G426" s="53"/>
      <c r="H426" s="53"/>
      <c r="I426" s="53"/>
      <c r="J426" s="53"/>
      <c r="K426" s="53"/>
      <c r="L426" s="53"/>
      <c r="M426" s="53"/>
      <c r="N426" s="53"/>
      <c r="O426" s="53"/>
      <c r="P426" s="53"/>
      <c r="Q426" s="53"/>
      <c r="R426" s="53"/>
      <c r="S426" s="53"/>
      <c r="T426" s="53"/>
      <c r="U426" s="53"/>
      <c r="V426" s="53"/>
      <c r="W426" s="53"/>
      <c r="X426" s="53"/>
      <c r="Y426" s="53"/>
      <c r="Z426" s="53"/>
    </row>
    <row r="427" spans="1:26" ht="12.75" customHeight="1" x14ac:dyDescent="0.3">
      <c r="A427" s="53"/>
      <c r="B427" s="53"/>
      <c r="C427" s="53"/>
      <c r="D427" s="53"/>
      <c r="E427" s="53"/>
      <c r="F427" s="53"/>
      <c r="G427" s="53"/>
      <c r="H427" s="53"/>
      <c r="I427" s="53"/>
      <c r="J427" s="53"/>
      <c r="K427" s="53"/>
      <c r="L427" s="53"/>
      <c r="M427" s="53"/>
      <c r="N427" s="53"/>
      <c r="O427" s="53"/>
      <c r="P427" s="53"/>
      <c r="Q427" s="53"/>
      <c r="R427" s="53"/>
      <c r="S427" s="53"/>
      <c r="T427" s="53"/>
      <c r="U427" s="53"/>
      <c r="V427" s="53"/>
      <c r="W427" s="53"/>
      <c r="X427" s="53"/>
      <c r="Y427" s="53"/>
      <c r="Z427" s="53"/>
    </row>
    <row r="428" spans="1:26" ht="12.75" customHeight="1" x14ac:dyDescent="0.3">
      <c r="A428" s="53"/>
      <c r="B428" s="53"/>
      <c r="C428" s="53"/>
      <c r="D428" s="53"/>
      <c r="E428" s="53"/>
      <c r="F428" s="53"/>
      <c r="G428" s="53"/>
      <c r="H428" s="53"/>
      <c r="I428" s="53"/>
      <c r="J428" s="53"/>
      <c r="K428" s="53"/>
      <c r="L428" s="53"/>
      <c r="M428" s="53"/>
      <c r="N428" s="53"/>
      <c r="O428" s="53"/>
      <c r="P428" s="53"/>
      <c r="Q428" s="53"/>
      <c r="R428" s="53"/>
      <c r="S428" s="53"/>
      <c r="T428" s="53"/>
      <c r="U428" s="53"/>
      <c r="V428" s="53"/>
      <c r="W428" s="53"/>
      <c r="X428" s="53"/>
      <c r="Y428" s="53"/>
      <c r="Z428" s="53"/>
    </row>
    <row r="429" spans="1:26" ht="12.75" customHeight="1" x14ac:dyDescent="0.3">
      <c r="A429" s="53"/>
      <c r="B429" s="53"/>
      <c r="C429" s="53"/>
      <c r="D429" s="53"/>
      <c r="E429" s="53"/>
      <c r="F429" s="53"/>
      <c r="G429" s="53"/>
      <c r="H429" s="53"/>
      <c r="I429" s="53"/>
      <c r="J429" s="53"/>
      <c r="K429" s="53"/>
      <c r="L429" s="53"/>
      <c r="M429" s="53"/>
      <c r="N429" s="53"/>
      <c r="O429" s="53"/>
      <c r="P429" s="53"/>
      <c r="Q429" s="53"/>
      <c r="R429" s="53"/>
      <c r="S429" s="53"/>
      <c r="T429" s="53"/>
      <c r="U429" s="53"/>
      <c r="V429" s="53"/>
      <c r="W429" s="53"/>
      <c r="X429" s="53"/>
      <c r="Y429" s="53"/>
      <c r="Z429" s="53"/>
    </row>
    <row r="430" spans="1:26" ht="12.75" customHeight="1" x14ac:dyDescent="0.3">
      <c r="A430" s="53"/>
      <c r="B430" s="53"/>
      <c r="C430" s="53"/>
      <c r="D430" s="53"/>
      <c r="E430" s="53"/>
      <c r="F430" s="53"/>
      <c r="G430" s="53"/>
      <c r="H430" s="53"/>
      <c r="I430" s="53"/>
      <c r="J430" s="53"/>
      <c r="K430" s="53"/>
      <c r="L430" s="53"/>
      <c r="M430" s="53"/>
      <c r="N430" s="53"/>
      <c r="O430" s="53"/>
      <c r="P430" s="53"/>
      <c r="Q430" s="53"/>
      <c r="R430" s="53"/>
      <c r="S430" s="53"/>
      <c r="T430" s="53"/>
      <c r="U430" s="53"/>
      <c r="V430" s="53"/>
      <c r="W430" s="53"/>
      <c r="X430" s="53"/>
      <c r="Y430" s="53"/>
      <c r="Z430" s="53"/>
    </row>
    <row r="431" spans="1:26" ht="12.75" customHeight="1" x14ac:dyDescent="0.3">
      <c r="A431" s="53"/>
      <c r="B431" s="53"/>
      <c r="C431" s="53"/>
      <c r="D431" s="53"/>
      <c r="E431" s="53"/>
      <c r="F431" s="53"/>
      <c r="G431" s="53"/>
      <c r="H431" s="53"/>
      <c r="I431" s="53"/>
      <c r="J431" s="53"/>
      <c r="K431" s="53"/>
      <c r="L431" s="53"/>
      <c r="M431" s="53"/>
      <c r="N431" s="53"/>
      <c r="O431" s="53"/>
      <c r="P431" s="53"/>
      <c r="Q431" s="53"/>
      <c r="R431" s="53"/>
      <c r="S431" s="53"/>
      <c r="T431" s="53"/>
      <c r="U431" s="53"/>
      <c r="V431" s="53"/>
      <c r="W431" s="53"/>
      <c r="X431" s="53"/>
      <c r="Y431" s="53"/>
      <c r="Z431" s="53"/>
    </row>
    <row r="432" spans="1:26" ht="12.75" customHeight="1" x14ac:dyDescent="0.3">
      <c r="A432" s="53"/>
      <c r="B432" s="53"/>
      <c r="C432" s="53"/>
      <c r="D432" s="53"/>
      <c r="E432" s="53"/>
      <c r="F432" s="53"/>
      <c r="G432" s="53"/>
      <c r="H432" s="53"/>
      <c r="I432" s="53"/>
      <c r="J432" s="53"/>
      <c r="K432" s="53"/>
      <c r="L432" s="53"/>
      <c r="M432" s="53"/>
      <c r="N432" s="53"/>
      <c r="O432" s="53"/>
      <c r="P432" s="53"/>
      <c r="Q432" s="53"/>
      <c r="R432" s="53"/>
      <c r="S432" s="53"/>
      <c r="T432" s="53"/>
      <c r="U432" s="53"/>
      <c r="V432" s="53"/>
      <c r="W432" s="53"/>
      <c r="X432" s="53"/>
      <c r="Y432" s="53"/>
      <c r="Z432" s="53"/>
    </row>
    <row r="433" spans="1:26" ht="12.75" customHeight="1" x14ac:dyDescent="0.3">
      <c r="A433" s="53"/>
      <c r="B433" s="53"/>
      <c r="C433" s="53"/>
      <c r="D433" s="53"/>
      <c r="E433" s="53"/>
      <c r="F433" s="53"/>
      <c r="G433" s="53"/>
      <c r="H433" s="53"/>
      <c r="I433" s="53"/>
      <c r="J433" s="53"/>
      <c r="K433" s="53"/>
      <c r="L433" s="53"/>
      <c r="M433" s="53"/>
      <c r="N433" s="53"/>
      <c r="O433" s="53"/>
      <c r="P433" s="53"/>
      <c r="Q433" s="53"/>
      <c r="R433" s="53"/>
      <c r="S433" s="53"/>
      <c r="T433" s="53"/>
      <c r="U433" s="53"/>
      <c r="V433" s="53"/>
      <c r="W433" s="53"/>
      <c r="X433" s="53"/>
      <c r="Y433" s="53"/>
      <c r="Z433" s="53"/>
    </row>
    <row r="434" spans="1:26" ht="12.75" customHeight="1" x14ac:dyDescent="0.3">
      <c r="A434" s="53"/>
      <c r="B434" s="53"/>
      <c r="C434" s="53"/>
      <c r="D434" s="53"/>
      <c r="E434" s="53"/>
      <c r="F434" s="53"/>
      <c r="G434" s="53"/>
      <c r="H434" s="53"/>
      <c r="I434" s="53"/>
      <c r="J434" s="53"/>
      <c r="K434" s="53"/>
      <c r="L434" s="53"/>
      <c r="M434" s="53"/>
      <c r="N434" s="53"/>
      <c r="O434" s="53"/>
      <c r="P434" s="53"/>
      <c r="Q434" s="53"/>
      <c r="R434" s="53"/>
      <c r="S434" s="53"/>
      <c r="T434" s="53"/>
      <c r="U434" s="53"/>
      <c r="V434" s="53"/>
      <c r="W434" s="53"/>
      <c r="X434" s="53"/>
      <c r="Y434" s="53"/>
      <c r="Z434" s="53"/>
    </row>
    <row r="435" spans="1:26" ht="12.75" customHeight="1" x14ac:dyDescent="0.3">
      <c r="A435" s="53"/>
      <c r="B435" s="53"/>
      <c r="C435" s="53"/>
      <c r="D435" s="53"/>
      <c r="E435" s="53"/>
      <c r="F435" s="53"/>
      <c r="G435" s="53"/>
      <c r="H435" s="53"/>
      <c r="I435" s="53"/>
      <c r="J435" s="53"/>
      <c r="K435" s="53"/>
      <c r="L435" s="53"/>
      <c r="M435" s="53"/>
      <c r="N435" s="53"/>
      <c r="O435" s="53"/>
      <c r="P435" s="53"/>
      <c r="Q435" s="53"/>
      <c r="R435" s="53"/>
      <c r="S435" s="53"/>
      <c r="T435" s="53"/>
      <c r="U435" s="53"/>
      <c r="V435" s="53"/>
      <c r="W435" s="53"/>
      <c r="X435" s="53"/>
      <c r="Y435" s="53"/>
      <c r="Z435" s="53"/>
    </row>
    <row r="436" spans="1:26" ht="12.75" customHeight="1" x14ac:dyDescent="0.3">
      <c r="A436" s="53"/>
      <c r="B436" s="53"/>
      <c r="C436" s="53"/>
      <c r="D436" s="53"/>
      <c r="E436" s="53"/>
      <c r="F436" s="53"/>
      <c r="G436" s="53"/>
      <c r="H436" s="53"/>
      <c r="I436" s="53"/>
      <c r="J436" s="53"/>
      <c r="K436" s="53"/>
      <c r="L436" s="53"/>
      <c r="M436" s="53"/>
      <c r="N436" s="53"/>
      <c r="O436" s="53"/>
      <c r="P436" s="53"/>
      <c r="Q436" s="53"/>
      <c r="R436" s="53"/>
      <c r="S436" s="53"/>
      <c r="T436" s="53"/>
      <c r="U436" s="53"/>
      <c r="V436" s="53"/>
      <c r="W436" s="53"/>
      <c r="X436" s="53"/>
      <c r="Y436" s="53"/>
      <c r="Z436" s="53"/>
    </row>
    <row r="437" spans="1:26" ht="12.75" customHeight="1" x14ac:dyDescent="0.3">
      <c r="A437" s="53"/>
      <c r="B437" s="53"/>
      <c r="C437" s="53"/>
      <c r="D437" s="53"/>
      <c r="E437" s="53"/>
      <c r="F437" s="53"/>
      <c r="G437" s="53"/>
      <c r="H437" s="53"/>
      <c r="I437" s="53"/>
      <c r="J437" s="53"/>
      <c r="K437" s="53"/>
      <c r="L437" s="53"/>
      <c r="M437" s="53"/>
      <c r="N437" s="53"/>
      <c r="O437" s="53"/>
      <c r="P437" s="53"/>
      <c r="Q437" s="53"/>
      <c r="R437" s="53"/>
      <c r="S437" s="53"/>
      <c r="T437" s="53"/>
      <c r="U437" s="53"/>
      <c r="V437" s="53"/>
      <c r="W437" s="53"/>
      <c r="X437" s="53"/>
      <c r="Y437" s="53"/>
      <c r="Z437" s="53"/>
    </row>
    <row r="438" spans="1:26" ht="12.75" customHeight="1" x14ac:dyDescent="0.3">
      <c r="A438" s="53"/>
      <c r="B438" s="53"/>
      <c r="C438" s="53"/>
      <c r="D438" s="53"/>
      <c r="E438" s="53"/>
      <c r="F438" s="53"/>
      <c r="G438" s="53"/>
      <c r="H438" s="53"/>
      <c r="I438" s="53"/>
      <c r="J438" s="53"/>
      <c r="K438" s="53"/>
      <c r="L438" s="53"/>
      <c r="M438" s="53"/>
      <c r="N438" s="53"/>
      <c r="O438" s="53"/>
      <c r="P438" s="53"/>
      <c r="Q438" s="53"/>
      <c r="R438" s="53"/>
      <c r="S438" s="53"/>
      <c r="T438" s="53"/>
      <c r="U438" s="53"/>
      <c r="V438" s="53"/>
      <c r="W438" s="53"/>
      <c r="X438" s="53"/>
      <c r="Y438" s="53"/>
      <c r="Z438" s="53"/>
    </row>
    <row r="439" spans="1:26" ht="12.75" customHeight="1" x14ac:dyDescent="0.3">
      <c r="A439" s="53"/>
      <c r="B439" s="53"/>
      <c r="C439" s="53"/>
      <c r="D439" s="53"/>
      <c r="E439" s="53"/>
      <c r="F439" s="53"/>
      <c r="G439" s="53"/>
      <c r="H439" s="53"/>
      <c r="I439" s="53"/>
      <c r="J439" s="53"/>
      <c r="K439" s="53"/>
      <c r="L439" s="53"/>
      <c r="M439" s="53"/>
      <c r="N439" s="53"/>
      <c r="O439" s="53"/>
      <c r="P439" s="53"/>
      <c r="Q439" s="53"/>
      <c r="R439" s="53"/>
      <c r="S439" s="53"/>
      <c r="T439" s="53"/>
      <c r="U439" s="53"/>
      <c r="V439" s="53"/>
      <c r="W439" s="53"/>
      <c r="X439" s="53"/>
      <c r="Y439" s="53"/>
      <c r="Z439" s="53"/>
    </row>
    <row r="440" spans="1:26" ht="12.75" customHeight="1" x14ac:dyDescent="0.3">
      <c r="A440" s="53"/>
      <c r="B440" s="53"/>
      <c r="C440" s="53"/>
      <c r="D440" s="53"/>
      <c r="E440" s="53"/>
      <c r="F440" s="53"/>
      <c r="G440" s="53"/>
      <c r="H440" s="53"/>
      <c r="I440" s="53"/>
      <c r="J440" s="53"/>
      <c r="K440" s="53"/>
      <c r="L440" s="53"/>
      <c r="M440" s="53"/>
      <c r="N440" s="53"/>
      <c r="O440" s="53"/>
      <c r="P440" s="53"/>
      <c r="Q440" s="53"/>
      <c r="R440" s="53"/>
      <c r="S440" s="53"/>
      <c r="T440" s="53"/>
      <c r="U440" s="53"/>
      <c r="V440" s="53"/>
      <c r="W440" s="53"/>
      <c r="X440" s="53"/>
      <c r="Y440" s="53"/>
      <c r="Z440" s="53"/>
    </row>
    <row r="441" spans="1:26" ht="12.75" customHeight="1" x14ac:dyDescent="0.3">
      <c r="A441" s="53"/>
      <c r="B441" s="53"/>
      <c r="C441" s="53"/>
      <c r="D441" s="53"/>
      <c r="E441" s="53"/>
      <c r="F441" s="53"/>
      <c r="G441" s="53"/>
      <c r="H441" s="53"/>
      <c r="I441" s="53"/>
      <c r="J441" s="53"/>
      <c r="K441" s="53"/>
      <c r="L441" s="53"/>
      <c r="M441" s="53"/>
      <c r="N441" s="53"/>
      <c r="O441" s="53"/>
      <c r="P441" s="53"/>
      <c r="Q441" s="53"/>
      <c r="R441" s="53"/>
      <c r="S441" s="53"/>
      <c r="T441" s="53"/>
      <c r="U441" s="53"/>
      <c r="V441" s="53"/>
      <c r="W441" s="53"/>
      <c r="X441" s="53"/>
      <c r="Y441" s="53"/>
      <c r="Z441" s="53"/>
    </row>
    <row r="442" spans="1:26" ht="12.75" customHeight="1" x14ac:dyDescent="0.3">
      <c r="A442" s="53"/>
      <c r="B442" s="53"/>
      <c r="C442" s="53"/>
      <c r="D442" s="53"/>
      <c r="E442" s="53"/>
      <c r="F442" s="53"/>
      <c r="G442" s="53"/>
      <c r="H442" s="53"/>
      <c r="I442" s="53"/>
      <c r="J442" s="53"/>
      <c r="K442" s="53"/>
      <c r="L442" s="53"/>
      <c r="M442" s="53"/>
      <c r="N442" s="53"/>
      <c r="O442" s="53"/>
      <c r="P442" s="53"/>
      <c r="Q442" s="53"/>
      <c r="R442" s="53"/>
      <c r="S442" s="53"/>
      <c r="T442" s="53"/>
      <c r="U442" s="53"/>
      <c r="V442" s="53"/>
      <c r="W442" s="53"/>
      <c r="X442" s="53"/>
      <c r="Y442" s="53"/>
      <c r="Z442" s="53"/>
    </row>
    <row r="443" spans="1:26" ht="12.75" customHeight="1" x14ac:dyDescent="0.3">
      <c r="A443" s="53"/>
      <c r="B443" s="53"/>
      <c r="C443" s="53"/>
      <c r="D443" s="53"/>
      <c r="E443" s="53"/>
      <c r="F443" s="53"/>
      <c r="G443" s="53"/>
      <c r="H443" s="53"/>
      <c r="I443" s="53"/>
      <c r="J443" s="53"/>
      <c r="K443" s="53"/>
      <c r="L443" s="53"/>
      <c r="M443" s="53"/>
      <c r="N443" s="53"/>
      <c r="O443" s="53"/>
      <c r="P443" s="53"/>
      <c r="Q443" s="53"/>
      <c r="R443" s="53"/>
      <c r="S443" s="53"/>
      <c r="T443" s="53"/>
      <c r="U443" s="53"/>
      <c r="V443" s="53"/>
      <c r="W443" s="53"/>
      <c r="X443" s="53"/>
      <c r="Y443" s="53"/>
      <c r="Z443" s="53"/>
    </row>
    <row r="444" spans="1:26" ht="12.75" customHeight="1" x14ac:dyDescent="0.3">
      <c r="A444" s="53"/>
      <c r="B444" s="53"/>
      <c r="C444" s="53"/>
      <c r="D444" s="53"/>
      <c r="E444" s="53"/>
      <c r="F444" s="53"/>
      <c r="G444" s="53"/>
      <c r="H444" s="53"/>
      <c r="I444" s="53"/>
      <c r="J444" s="53"/>
      <c r="K444" s="53"/>
      <c r="L444" s="53"/>
      <c r="M444" s="53"/>
      <c r="N444" s="53"/>
      <c r="O444" s="53"/>
      <c r="P444" s="53"/>
      <c r="Q444" s="53"/>
      <c r="R444" s="53"/>
      <c r="S444" s="53"/>
      <c r="T444" s="53"/>
      <c r="U444" s="53"/>
      <c r="V444" s="53"/>
      <c r="W444" s="53"/>
      <c r="X444" s="53"/>
      <c r="Y444" s="53"/>
      <c r="Z444" s="53"/>
    </row>
    <row r="445" spans="1:26" ht="12.75" customHeight="1" x14ac:dyDescent="0.3">
      <c r="A445" s="53"/>
      <c r="B445" s="53"/>
      <c r="C445" s="53"/>
      <c r="D445" s="53"/>
      <c r="E445" s="53"/>
      <c r="F445" s="53"/>
      <c r="G445" s="53"/>
      <c r="H445" s="53"/>
      <c r="I445" s="53"/>
      <c r="J445" s="53"/>
      <c r="K445" s="53"/>
      <c r="L445" s="53"/>
      <c r="M445" s="53"/>
      <c r="N445" s="53"/>
      <c r="O445" s="53"/>
      <c r="P445" s="53"/>
      <c r="Q445" s="53"/>
      <c r="R445" s="53"/>
      <c r="S445" s="53"/>
      <c r="T445" s="53"/>
      <c r="U445" s="53"/>
      <c r="V445" s="53"/>
      <c r="W445" s="53"/>
      <c r="X445" s="53"/>
      <c r="Y445" s="53"/>
      <c r="Z445" s="53"/>
    </row>
    <row r="446" spans="1:26" ht="12.75" customHeight="1" x14ac:dyDescent="0.3">
      <c r="A446" s="53"/>
      <c r="B446" s="53"/>
      <c r="C446" s="53"/>
      <c r="D446" s="53"/>
      <c r="E446" s="53"/>
      <c r="F446" s="53"/>
      <c r="G446" s="53"/>
      <c r="H446" s="53"/>
      <c r="I446" s="53"/>
      <c r="J446" s="53"/>
      <c r="K446" s="53"/>
      <c r="L446" s="53"/>
      <c r="M446" s="53"/>
      <c r="N446" s="53"/>
      <c r="O446" s="53"/>
      <c r="P446" s="53"/>
      <c r="Q446" s="53"/>
      <c r="R446" s="53"/>
      <c r="S446" s="53"/>
      <c r="T446" s="53"/>
      <c r="U446" s="53"/>
      <c r="V446" s="53"/>
      <c r="W446" s="53"/>
      <c r="X446" s="53"/>
      <c r="Y446" s="53"/>
      <c r="Z446" s="53"/>
    </row>
    <row r="447" spans="1:26" ht="12.75" customHeight="1" x14ac:dyDescent="0.3">
      <c r="A447" s="53"/>
      <c r="B447" s="53"/>
      <c r="C447" s="53"/>
      <c r="D447" s="53"/>
      <c r="E447" s="53"/>
      <c r="F447" s="53"/>
      <c r="G447" s="53"/>
      <c r="H447" s="53"/>
      <c r="I447" s="53"/>
      <c r="J447" s="53"/>
      <c r="K447" s="53"/>
      <c r="L447" s="53"/>
      <c r="M447" s="53"/>
      <c r="N447" s="53"/>
      <c r="O447" s="53"/>
      <c r="P447" s="53"/>
      <c r="Q447" s="53"/>
      <c r="R447" s="53"/>
      <c r="S447" s="53"/>
      <c r="T447" s="53"/>
      <c r="U447" s="53"/>
      <c r="V447" s="53"/>
      <c r="W447" s="53"/>
      <c r="X447" s="53"/>
      <c r="Y447" s="53"/>
      <c r="Z447" s="53"/>
    </row>
    <row r="448" spans="1:26" ht="12.75" customHeight="1" x14ac:dyDescent="0.3">
      <c r="A448" s="53"/>
      <c r="B448" s="53"/>
      <c r="C448" s="53"/>
      <c r="D448" s="53"/>
      <c r="E448" s="53"/>
      <c r="F448" s="53"/>
      <c r="G448" s="53"/>
      <c r="H448" s="53"/>
      <c r="I448" s="53"/>
      <c r="J448" s="53"/>
      <c r="K448" s="53"/>
      <c r="L448" s="53"/>
      <c r="M448" s="53"/>
      <c r="N448" s="53"/>
      <c r="O448" s="53"/>
      <c r="P448" s="53"/>
      <c r="Q448" s="53"/>
      <c r="R448" s="53"/>
      <c r="S448" s="53"/>
      <c r="T448" s="53"/>
      <c r="U448" s="53"/>
      <c r="V448" s="53"/>
      <c r="W448" s="53"/>
      <c r="X448" s="53"/>
      <c r="Y448" s="53"/>
      <c r="Z448" s="53"/>
    </row>
    <row r="449" spans="1:26" ht="12.75" customHeight="1" x14ac:dyDescent="0.3">
      <c r="A449" s="53"/>
      <c r="B449" s="53"/>
      <c r="C449" s="53"/>
      <c r="D449" s="53"/>
      <c r="E449" s="53"/>
      <c r="F449" s="53"/>
      <c r="G449" s="53"/>
      <c r="H449" s="53"/>
      <c r="I449" s="53"/>
      <c r="J449" s="53"/>
      <c r="K449" s="53"/>
      <c r="L449" s="53"/>
      <c r="M449" s="53"/>
      <c r="N449" s="53"/>
      <c r="O449" s="53"/>
      <c r="P449" s="53"/>
      <c r="Q449" s="53"/>
      <c r="R449" s="53"/>
      <c r="S449" s="53"/>
      <c r="T449" s="53"/>
      <c r="U449" s="53"/>
      <c r="V449" s="53"/>
      <c r="W449" s="53"/>
      <c r="X449" s="53"/>
      <c r="Y449" s="53"/>
      <c r="Z449" s="53"/>
    </row>
    <row r="450" spans="1:26" ht="12.75" customHeight="1" x14ac:dyDescent="0.3">
      <c r="A450" s="53"/>
      <c r="B450" s="53"/>
      <c r="C450" s="53"/>
      <c r="D450" s="53"/>
      <c r="E450" s="53"/>
      <c r="F450" s="53"/>
      <c r="G450" s="53"/>
      <c r="H450" s="53"/>
      <c r="I450" s="53"/>
      <c r="J450" s="53"/>
      <c r="K450" s="53"/>
      <c r="L450" s="53"/>
      <c r="M450" s="53"/>
      <c r="N450" s="53"/>
      <c r="O450" s="53"/>
      <c r="P450" s="53"/>
      <c r="Q450" s="53"/>
      <c r="R450" s="53"/>
      <c r="S450" s="53"/>
      <c r="T450" s="53"/>
      <c r="U450" s="53"/>
      <c r="V450" s="53"/>
      <c r="W450" s="53"/>
      <c r="X450" s="53"/>
      <c r="Y450" s="53"/>
      <c r="Z450" s="53"/>
    </row>
    <row r="451" spans="1:26" ht="12.75" customHeight="1" x14ac:dyDescent="0.3">
      <c r="A451" s="53"/>
      <c r="B451" s="53"/>
      <c r="C451" s="53"/>
      <c r="D451" s="53"/>
      <c r="E451" s="53"/>
      <c r="F451" s="53"/>
      <c r="G451" s="53"/>
      <c r="H451" s="53"/>
      <c r="I451" s="53"/>
      <c r="J451" s="53"/>
      <c r="K451" s="53"/>
      <c r="L451" s="53"/>
      <c r="M451" s="53"/>
      <c r="N451" s="53"/>
      <c r="O451" s="53"/>
      <c r="P451" s="53"/>
      <c r="Q451" s="53"/>
      <c r="R451" s="53"/>
      <c r="S451" s="53"/>
      <c r="T451" s="53"/>
      <c r="U451" s="53"/>
      <c r="V451" s="53"/>
      <c r="W451" s="53"/>
      <c r="X451" s="53"/>
      <c r="Y451" s="53"/>
      <c r="Z451" s="53"/>
    </row>
    <row r="452" spans="1:26" ht="12.75" customHeight="1" x14ac:dyDescent="0.3">
      <c r="A452" s="53"/>
      <c r="B452" s="53"/>
      <c r="C452" s="53"/>
      <c r="D452" s="53"/>
      <c r="E452" s="53"/>
      <c r="F452" s="53"/>
      <c r="G452" s="53"/>
      <c r="H452" s="53"/>
      <c r="I452" s="53"/>
      <c r="J452" s="53"/>
      <c r="K452" s="53"/>
      <c r="L452" s="53"/>
      <c r="M452" s="53"/>
      <c r="N452" s="53"/>
      <c r="O452" s="53"/>
      <c r="P452" s="53"/>
      <c r="Q452" s="53"/>
      <c r="R452" s="53"/>
      <c r="S452" s="53"/>
      <c r="T452" s="53"/>
      <c r="U452" s="53"/>
      <c r="V452" s="53"/>
      <c r="W452" s="53"/>
      <c r="X452" s="53"/>
      <c r="Y452" s="53"/>
      <c r="Z452" s="53"/>
    </row>
    <row r="453" spans="1:26" ht="12.75" customHeight="1" x14ac:dyDescent="0.3">
      <c r="A453" s="53"/>
      <c r="B453" s="53"/>
      <c r="C453" s="53"/>
      <c r="D453" s="53"/>
      <c r="E453" s="53"/>
      <c r="F453" s="53"/>
      <c r="G453" s="53"/>
      <c r="H453" s="53"/>
      <c r="I453" s="53"/>
      <c r="J453" s="53"/>
      <c r="K453" s="53"/>
      <c r="L453" s="53"/>
      <c r="M453" s="53"/>
      <c r="N453" s="53"/>
      <c r="O453" s="53"/>
      <c r="P453" s="53"/>
      <c r="Q453" s="53"/>
      <c r="R453" s="53"/>
      <c r="S453" s="53"/>
      <c r="T453" s="53"/>
      <c r="U453" s="53"/>
      <c r="V453" s="53"/>
      <c r="W453" s="53"/>
      <c r="X453" s="53"/>
      <c r="Y453" s="53"/>
      <c r="Z453" s="53"/>
    </row>
    <row r="454" spans="1:26" ht="12.75" customHeight="1" x14ac:dyDescent="0.3">
      <c r="A454" s="53"/>
      <c r="B454" s="53"/>
      <c r="C454" s="53"/>
      <c r="D454" s="53"/>
      <c r="E454" s="53"/>
      <c r="F454" s="53"/>
      <c r="G454" s="53"/>
      <c r="H454" s="53"/>
      <c r="I454" s="53"/>
      <c r="J454" s="53"/>
      <c r="K454" s="53"/>
      <c r="L454" s="53"/>
      <c r="M454" s="53"/>
      <c r="N454" s="53"/>
      <c r="O454" s="53"/>
      <c r="P454" s="53"/>
      <c r="Q454" s="53"/>
      <c r="R454" s="53"/>
      <c r="S454" s="53"/>
      <c r="T454" s="53"/>
      <c r="U454" s="53"/>
      <c r="V454" s="53"/>
      <c r="W454" s="53"/>
      <c r="X454" s="53"/>
      <c r="Y454" s="53"/>
      <c r="Z454" s="53"/>
    </row>
    <row r="455" spans="1:26" ht="12.75" customHeight="1" x14ac:dyDescent="0.3">
      <c r="A455" s="53"/>
      <c r="B455" s="53"/>
      <c r="C455" s="53"/>
      <c r="D455" s="53"/>
      <c r="E455" s="53"/>
      <c r="F455" s="53"/>
      <c r="G455" s="53"/>
      <c r="H455" s="53"/>
      <c r="I455" s="53"/>
      <c r="J455" s="53"/>
      <c r="K455" s="53"/>
      <c r="L455" s="53"/>
      <c r="M455" s="53"/>
      <c r="N455" s="53"/>
      <c r="O455" s="53"/>
      <c r="P455" s="53"/>
      <c r="Q455" s="53"/>
      <c r="R455" s="53"/>
      <c r="S455" s="53"/>
      <c r="T455" s="53"/>
      <c r="U455" s="53"/>
      <c r="V455" s="53"/>
      <c r="W455" s="53"/>
      <c r="X455" s="53"/>
      <c r="Y455" s="53"/>
      <c r="Z455" s="53"/>
    </row>
    <row r="456" spans="1:26" ht="12.75" customHeight="1" x14ac:dyDescent="0.3">
      <c r="A456" s="53"/>
      <c r="B456" s="53"/>
      <c r="C456" s="53"/>
      <c r="D456" s="53"/>
      <c r="E456" s="53"/>
      <c r="F456" s="53"/>
      <c r="G456" s="53"/>
      <c r="H456" s="53"/>
      <c r="I456" s="53"/>
      <c r="J456" s="53"/>
      <c r="K456" s="53"/>
      <c r="L456" s="53"/>
      <c r="M456" s="53"/>
      <c r="N456" s="53"/>
      <c r="O456" s="53"/>
      <c r="P456" s="53"/>
      <c r="Q456" s="53"/>
      <c r="R456" s="53"/>
      <c r="S456" s="53"/>
      <c r="T456" s="53"/>
      <c r="U456" s="53"/>
      <c r="V456" s="53"/>
      <c r="W456" s="53"/>
      <c r="X456" s="53"/>
      <c r="Y456" s="53"/>
      <c r="Z456" s="53"/>
    </row>
    <row r="457" spans="1:26" ht="12.75" customHeight="1" x14ac:dyDescent="0.3">
      <c r="A457" s="53"/>
      <c r="B457" s="53"/>
      <c r="C457" s="53"/>
      <c r="D457" s="53"/>
      <c r="E457" s="53"/>
      <c r="F457" s="53"/>
      <c r="G457" s="53"/>
      <c r="H457" s="53"/>
      <c r="I457" s="53"/>
      <c r="J457" s="53"/>
      <c r="K457" s="53"/>
      <c r="L457" s="53"/>
      <c r="M457" s="53"/>
      <c r="N457" s="53"/>
      <c r="O457" s="53"/>
      <c r="P457" s="53"/>
      <c r="Q457" s="53"/>
      <c r="R457" s="53"/>
      <c r="S457" s="53"/>
      <c r="T457" s="53"/>
      <c r="U457" s="53"/>
      <c r="V457" s="53"/>
      <c r="W457" s="53"/>
      <c r="X457" s="53"/>
      <c r="Y457" s="53"/>
      <c r="Z457" s="53"/>
    </row>
    <row r="458" spans="1:26" ht="12.75" customHeight="1" x14ac:dyDescent="0.3">
      <c r="A458" s="53"/>
      <c r="B458" s="53"/>
      <c r="C458" s="53"/>
      <c r="D458" s="53"/>
      <c r="E458" s="53"/>
      <c r="F458" s="53"/>
      <c r="G458" s="53"/>
      <c r="H458" s="53"/>
      <c r="I458" s="53"/>
      <c r="J458" s="53"/>
      <c r="K458" s="53"/>
      <c r="L458" s="53"/>
      <c r="M458" s="53"/>
      <c r="N458" s="53"/>
      <c r="O458" s="53"/>
      <c r="P458" s="53"/>
      <c r="Q458" s="53"/>
      <c r="R458" s="53"/>
      <c r="S458" s="53"/>
      <c r="T458" s="53"/>
      <c r="U458" s="53"/>
      <c r="V458" s="53"/>
      <c r="W458" s="53"/>
      <c r="X458" s="53"/>
      <c r="Y458" s="53"/>
      <c r="Z458" s="53"/>
    </row>
    <row r="459" spans="1:26" ht="12.75" customHeight="1" x14ac:dyDescent="0.3">
      <c r="A459" s="53"/>
      <c r="B459" s="53"/>
      <c r="C459" s="53"/>
      <c r="D459" s="53"/>
      <c r="E459" s="53"/>
      <c r="F459" s="53"/>
      <c r="G459" s="53"/>
      <c r="H459" s="53"/>
      <c r="I459" s="53"/>
      <c r="J459" s="53"/>
      <c r="K459" s="53"/>
      <c r="L459" s="53"/>
      <c r="M459" s="53"/>
      <c r="N459" s="53"/>
      <c r="O459" s="53"/>
      <c r="P459" s="53"/>
      <c r="Q459" s="53"/>
      <c r="R459" s="53"/>
      <c r="S459" s="53"/>
      <c r="T459" s="53"/>
      <c r="U459" s="53"/>
      <c r="V459" s="53"/>
      <c r="W459" s="53"/>
      <c r="X459" s="53"/>
      <c r="Y459" s="53"/>
      <c r="Z459" s="53"/>
    </row>
    <row r="460" spans="1:26" ht="12.75" customHeight="1" x14ac:dyDescent="0.3">
      <c r="A460" s="53"/>
      <c r="B460" s="53"/>
      <c r="C460" s="53"/>
      <c r="D460" s="53"/>
      <c r="E460" s="53"/>
      <c r="F460" s="53"/>
      <c r="G460" s="53"/>
      <c r="H460" s="53"/>
      <c r="I460" s="53"/>
      <c r="J460" s="53"/>
      <c r="K460" s="53"/>
      <c r="L460" s="53"/>
      <c r="M460" s="53"/>
      <c r="N460" s="53"/>
      <c r="O460" s="53"/>
      <c r="P460" s="53"/>
      <c r="Q460" s="53"/>
      <c r="R460" s="53"/>
      <c r="S460" s="53"/>
      <c r="T460" s="53"/>
      <c r="U460" s="53"/>
      <c r="V460" s="53"/>
      <c r="W460" s="53"/>
      <c r="X460" s="53"/>
      <c r="Y460" s="53"/>
      <c r="Z460" s="53"/>
    </row>
    <row r="461" spans="1:26" ht="12.75" customHeight="1" x14ac:dyDescent="0.3">
      <c r="A461" s="53"/>
      <c r="B461" s="53"/>
      <c r="C461" s="53"/>
      <c r="D461" s="53"/>
      <c r="E461" s="53"/>
      <c r="F461" s="53"/>
      <c r="G461" s="53"/>
      <c r="H461" s="53"/>
      <c r="I461" s="53"/>
      <c r="J461" s="53"/>
      <c r="K461" s="53"/>
      <c r="L461" s="53"/>
      <c r="M461" s="53"/>
      <c r="N461" s="53"/>
      <c r="O461" s="53"/>
      <c r="P461" s="53"/>
      <c r="Q461" s="53"/>
      <c r="R461" s="53"/>
      <c r="S461" s="53"/>
      <c r="T461" s="53"/>
      <c r="U461" s="53"/>
      <c r="V461" s="53"/>
      <c r="W461" s="53"/>
      <c r="X461" s="53"/>
      <c r="Y461" s="53"/>
      <c r="Z461" s="53"/>
    </row>
    <row r="462" spans="1:26" ht="12.75" customHeight="1" x14ac:dyDescent="0.3">
      <c r="A462" s="53"/>
      <c r="B462" s="53"/>
      <c r="C462" s="53"/>
      <c r="D462" s="53"/>
      <c r="E462" s="53"/>
      <c r="F462" s="53"/>
      <c r="G462" s="53"/>
      <c r="H462" s="53"/>
      <c r="I462" s="53"/>
      <c r="J462" s="53"/>
      <c r="K462" s="53"/>
      <c r="L462" s="53"/>
      <c r="M462" s="53"/>
      <c r="N462" s="53"/>
      <c r="O462" s="53"/>
      <c r="P462" s="53"/>
      <c r="Q462" s="53"/>
      <c r="R462" s="53"/>
      <c r="S462" s="53"/>
      <c r="T462" s="53"/>
      <c r="U462" s="53"/>
      <c r="V462" s="53"/>
      <c r="W462" s="53"/>
      <c r="X462" s="53"/>
      <c r="Y462" s="53"/>
      <c r="Z462" s="53"/>
    </row>
    <row r="463" spans="1:26" ht="12.75" customHeight="1" x14ac:dyDescent="0.3">
      <c r="A463" s="53"/>
      <c r="B463" s="53"/>
      <c r="C463" s="53"/>
      <c r="D463" s="53"/>
      <c r="E463" s="53"/>
      <c r="F463" s="53"/>
      <c r="G463" s="53"/>
      <c r="H463" s="53"/>
      <c r="I463" s="53"/>
      <c r="J463" s="53"/>
      <c r="K463" s="53"/>
      <c r="L463" s="53"/>
      <c r="M463" s="53"/>
      <c r="N463" s="53"/>
      <c r="O463" s="53"/>
      <c r="P463" s="53"/>
      <c r="Q463" s="53"/>
      <c r="R463" s="53"/>
      <c r="S463" s="53"/>
      <c r="T463" s="53"/>
      <c r="U463" s="53"/>
      <c r="V463" s="53"/>
      <c r="W463" s="53"/>
      <c r="X463" s="53"/>
      <c r="Y463" s="53"/>
      <c r="Z463" s="53"/>
    </row>
    <row r="464" spans="1:26" ht="12.75" customHeight="1" x14ac:dyDescent="0.3">
      <c r="A464" s="53"/>
      <c r="B464" s="53"/>
      <c r="C464" s="53"/>
      <c r="D464" s="53"/>
      <c r="E464" s="53"/>
      <c r="F464" s="53"/>
      <c r="G464" s="53"/>
      <c r="H464" s="53"/>
      <c r="I464" s="53"/>
      <c r="J464" s="53"/>
      <c r="K464" s="53"/>
      <c r="L464" s="53"/>
      <c r="M464" s="53"/>
      <c r="N464" s="53"/>
      <c r="O464" s="53"/>
      <c r="P464" s="53"/>
      <c r="Q464" s="53"/>
      <c r="R464" s="53"/>
      <c r="S464" s="53"/>
      <c r="T464" s="53"/>
      <c r="U464" s="53"/>
      <c r="V464" s="53"/>
      <c r="W464" s="53"/>
      <c r="X464" s="53"/>
      <c r="Y464" s="53"/>
      <c r="Z464" s="53"/>
    </row>
    <row r="465" spans="1:26" ht="12.75" customHeight="1" x14ac:dyDescent="0.3">
      <c r="A465" s="53"/>
      <c r="B465" s="53"/>
      <c r="C465" s="53"/>
      <c r="D465" s="53"/>
      <c r="E465" s="53"/>
      <c r="F465" s="53"/>
      <c r="G465" s="53"/>
      <c r="H465" s="53"/>
      <c r="I465" s="53"/>
      <c r="J465" s="53"/>
      <c r="K465" s="53"/>
      <c r="L465" s="53"/>
      <c r="M465" s="53"/>
      <c r="N465" s="53"/>
      <c r="O465" s="53"/>
      <c r="P465" s="53"/>
      <c r="Q465" s="53"/>
      <c r="R465" s="53"/>
      <c r="S465" s="53"/>
      <c r="T465" s="53"/>
      <c r="U465" s="53"/>
      <c r="V465" s="53"/>
      <c r="W465" s="53"/>
      <c r="X465" s="53"/>
      <c r="Y465" s="53"/>
      <c r="Z465" s="53"/>
    </row>
    <row r="466" spans="1:26" ht="12.75" customHeight="1" x14ac:dyDescent="0.3">
      <c r="A466" s="53"/>
      <c r="B466" s="53"/>
      <c r="C466" s="53"/>
      <c r="D466" s="53"/>
      <c r="E466" s="53"/>
      <c r="F466" s="53"/>
      <c r="G466" s="53"/>
      <c r="H466" s="53"/>
      <c r="I466" s="53"/>
      <c r="J466" s="53"/>
      <c r="K466" s="53"/>
      <c r="L466" s="53"/>
      <c r="M466" s="53"/>
      <c r="N466" s="53"/>
      <c r="O466" s="53"/>
      <c r="P466" s="53"/>
      <c r="Q466" s="53"/>
      <c r="R466" s="53"/>
      <c r="S466" s="53"/>
      <c r="T466" s="53"/>
      <c r="U466" s="53"/>
      <c r="V466" s="53"/>
      <c r="W466" s="53"/>
      <c r="X466" s="53"/>
      <c r="Y466" s="53"/>
      <c r="Z466" s="53"/>
    </row>
    <row r="467" spans="1:26" ht="12.75" customHeight="1" x14ac:dyDescent="0.3">
      <c r="A467" s="53"/>
      <c r="B467" s="53"/>
      <c r="C467" s="53"/>
      <c r="D467" s="53"/>
      <c r="E467" s="53"/>
      <c r="F467" s="53"/>
      <c r="G467" s="53"/>
      <c r="H467" s="53"/>
      <c r="I467" s="53"/>
      <c r="J467" s="53"/>
      <c r="K467" s="53"/>
      <c r="L467" s="53"/>
      <c r="M467" s="53"/>
      <c r="N467" s="53"/>
      <c r="O467" s="53"/>
      <c r="P467" s="53"/>
      <c r="Q467" s="53"/>
      <c r="R467" s="53"/>
      <c r="S467" s="53"/>
      <c r="T467" s="53"/>
      <c r="U467" s="53"/>
      <c r="V467" s="53"/>
      <c r="W467" s="53"/>
      <c r="X467" s="53"/>
      <c r="Y467" s="53"/>
      <c r="Z467" s="53"/>
    </row>
    <row r="468" spans="1:26" ht="12.75" customHeight="1" x14ac:dyDescent="0.3">
      <c r="A468" s="53"/>
      <c r="B468" s="53"/>
      <c r="C468" s="53"/>
      <c r="D468" s="53"/>
      <c r="E468" s="53"/>
      <c r="F468" s="53"/>
      <c r="G468" s="53"/>
      <c r="H468" s="53"/>
      <c r="I468" s="53"/>
      <c r="J468" s="53"/>
      <c r="K468" s="53"/>
      <c r="L468" s="53"/>
      <c r="M468" s="53"/>
      <c r="N468" s="53"/>
      <c r="O468" s="53"/>
      <c r="P468" s="53"/>
      <c r="Q468" s="53"/>
      <c r="R468" s="53"/>
      <c r="S468" s="53"/>
      <c r="T468" s="53"/>
      <c r="U468" s="53"/>
      <c r="V468" s="53"/>
      <c r="W468" s="53"/>
      <c r="X468" s="53"/>
      <c r="Y468" s="53"/>
      <c r="Z468" s="53"/>
    </row>
    <row r="469" spans="1:26" ht="12.75" customHeight="1" x14ac:dyDescent="0.3">
      <c r="A469" s="53"/>
      <c r="B469" s="53"/>
      <c r="C469" s="53"/>
      <c r="D469" s="53"/>
      <c r="E469" s="53"/>
      <c r="F469" s="53"/>
      <c r="G469" s="53"/>
      <c r="H469" s="53"/>
      <c r="I469" s="53"/>
      <c r="J469" s="53"/>
      <c r="K469" s="53"/>
      <c r="L469" s="53"/>
      <c r="M469" s="53"/>
      <c r="N469" s="53"/>
      <c r="O469" s="53"/>
      <c r="P469" s="53"/>
      <c r="Q469" s="53"/>
      <c r="R469" s="53"/>
      <c r="S469" s="53"/>
      <c r="T469" s="53"/>
      <c r="U469" s="53"/>
      <c r="V469" s="53"/>
      <c r="W469" s="53"/>
      <c r="X469" s="53"/>
      <c r="Y469" s="53"/>
      <c r="Z469" s="53"/>
    </row>
    <row r="470" spans="1:26" ht="12.75" customHeight="1" x14ac:dyDescent="0.3">
      <c r="A470" s="53"/>
      <c r="B470" s="53"/>
      <c r="C470" s="53"/>
      <c r="D470" s="53"/>
      <c r="E470" s="53"/>
      <c r="F470" s="53"/>
      <c r="G470" s="53"/>
      <c r="H470" s="53"/>
      <c r="I470" s="53"/>
      <c r="J470" s="53"/>
      <c r="K470" s="53"/>
      <c r="L470" s="53"/>
      <c r="M470" s="53"/>
      <c r="N470" s="53"/>
      <c r="O470" s="53"/>
      <c r="P470" s="53"/>
      <c r="Q470" s="53"/>
      <c r="R470" s="53"/>
      <c r="S470" s="53"/>
      <c r="T470" s="53"/>
      <c r="U470" s="53"/>
      <c r="V470" s="53"/>
      <c r="W470" s="53"/>
      <c r="X470" s="53"/>
      <c r="Y470" s="53"/>
      <c r="Z470" s="53"/>
    </row>
    <row r="471" spans="1:26" ht="12.75" customHeight="1" x14ac:dyDescent="0.3">
      <c r="A471" s="53"/>
      <c r="B471" s="53"/>
      <c r="C471" s="53"/>
      <c r="D471" s="53"/>
      <c r="E471" s="53"/>
      <c r="F471" s="53"/>
      <c r="G471" s="53"/>
      <c r="H471" s="53"/>
      <c r="I471" s="53"/>
      <c r="J471" s="53"/>
      <c r="K471" s="53"/>
      <c r="L471" s="53"/>
      <c r="M471" s="53"/>
      <c r="N471" s="53"/>
      <c r="O471" s="53"/>
      <c r="P471" s="53"/>
      <c r="Q471" s="53"/>
      <c r="R471" s="53"/>
      <c r="S471" s="53"/>
      <c r="T471" s="53"/>
      <c r="U471" s="53"/>
      <c r="V471" s="53"/>
      <c r="W471" s="53"/>
      <c r="X471" s="53"/>
      <c r="Y471" s="53"/>
      <c r="Z471" s="53"/>
    </row>
    <row r="472" spans="1:26" ht="12.75" customHeight="1" x14ac:dyDescent="0.3">
      <c r="A472" s="53"/>
      <c r="B472" s="53"/>
      <c r="C472" s="53"/>
      <c r="D472" s="53"/>
      <c r="E472" s="53"/>
      <c r="F472" s="53"/>
      <c r="G472" s="53"/>
      <c r="H472" s="53"/>
      <c r="I472" s="53"/>
      <c r="J472" s="53"/>
      <c r="K472" s="53"/>
      <c r="L472" s="53"/>
      <c r="M472" s="53"/>
      <c r="N472" s="53"/>
      <c r="O472" s="53"/>
      <c r="P472" s="53"/>
      <c r="Q472" s="53"/>
      <c r="R472" s="53"/>
      <c r="S472" s="53"/>
      <c r="T472" s="53"/>
      <c r="U472" s="53"/>
      <c r="V472" s="53"/>
      <c r="W472" s="53"/>
      <c r="X472" s="53"/>
      <c r="Y472" s="53"/>
      <c r="Z472" s="53"/>
    </row>
    <row r="473" spans="1:26" ht="12.75" customHeight="1" x14ac:dyDescent="0.3">
      <c r="A473" s="53"/>
      <c r="B473" s="53"/>
      <c r="C473" s="53"/>
      <c r="D473" s="53"/>
      <c r="E473" s="53"/>
      <c r="F473" s="53"/>
      <c r="G473" s="53"/>
      <c r="H473" s="53"/>
      <c r="I473" s="53"/>
      <c r="J473" s="53"/>
      <c r="K473" s="53"/>
      <c r="L473" s="53"/>
      <c r="M473" s="53"/>
      <c r="N473" s="53"/>
      <c r="O473" s="53"/>
      <c r="P473" s="53"/>
      <c r="Q473" s="53"/>
      <c r="R473" s="53"/>
      <c r="S473" s="53"/>
      <c r="T473" s="53"/>
      <c r="U473" s="53"/>
      <c r="V473" s="53"/>
      <c r="W473" s="53"/>
      <c r="X473" s="53"/>
      <c r="Y473" s="53"/>
      <c r="Z473" s="53"/>
    </row>
    <row r="474" spans="1:26" ht="12.75" customHeight="1" x14ac:dyDescent="0.3">
      <c r="A474" s="53"/>
      <c r="B474" s="53"/>
      <c r="C474" s="53"/>
      <c r="D474" s="53"/>
      <c r="E474" s="53"/>
      <c r="F474" s="53"/>
      <c r="G474" s="53"/>
      <c r="H474" s="53"/>
      <c r="I474" s="53"/>
      <c r="J474" s="53"/>
      <c r="K474" s="53"/>
      <c r="L474" s="53"/>
      <c r="M474" s="53"/>
      <c r="N474" s="53"/>
      <c r="O474" s="53"/>
      <c r="P474" s="53"/>
      <c r="Q474" s="53"/>
      <c r="R474" s="53"/>
      <c r="S474" s="53"/>
      <c r="T474" s="53"/>
      <c r="U474" s="53"/>
      <c r="V474" s="53"/>
      <c r="W474" s="53"/>
      <c r="X474" s="53"/>
      <c r="Y474" s="53"/>
      <c r="Z474" s="53"/>
    </row>
    <row r="475" spans="1:26" ht="12.75" customHeight="1" x14ac:dyDescent="0.3">
      <c r="A475" s="53"/>
      <c r="B475" s="53"/>
      <c r="C475" s="53"/>
      <c r="D475" s="53"/>
      <c r="E475" s="53"/>
      <c r="F475" s="53"/>
      <c r="G475" s="53"/>
      <c r="H475" s="53"/>
      <c r="I475" s="53"/>
      <c r="J475" s="53"/>
      <c r="K475" s="53"/>
      <c r="L475" s="53"/>
      <c r="M475" s="53"/>
      <c r="N475" s="53"/>
      <c r="O475" s="53"/>
      <c r="P475" s="53"/>
      <c r="Q475" s="53"/>
      <c r="R475" s="53"/>
      <c r="S475" s="53"/>
      <c r="T475" s="53"/>
      <c r="U475" s="53"/>
      <c r="V475" s="53"/>
      <c r="W475" s="53"/>
      <c r="X475" s="53"/>
      <c r="Y475" s="53"/>
      <c r="Z475" s="53"/>
    </row>
    <row r="476" spans="1:26" ht="12.75" customHeight="1" x14ac:dyDescent="0.3">
      <c r="A476" s="53"/>
      <c r="B476" s="53"/>
      <c r="C476" s="53"/>
      <c r="D476" s="53"/>
      <c r="E476" s="53"/>
      <c r="F476" s="53"/>
      <c r="G476" s="53"/>
      <c r="H476" s="53"/>
      <c r="I476" s="53"/>
      <c r="J476" s="53"/>
      <c r="K476" s="53"/>
      <c r="L476" s="53"/>
      <c r="M476" s="53"/>
      <c r="N476" s="53"/>
      <c r="O476" s="53"/>
      <c r="P476" s="53"/>
      <c r="Q476" s="53"/>
      <c r="R476" s="53"/>
      <c r="S476" s="53"/>
      <c r="T476" s="53"/>
      <c r="U476" s="53"/>
      <c r="V476" s="53"/>
      <c r="W476" s="53"/>
      <c r="X476" s="53"/>
      <c r="Y476" s="53"/>
      <c r="Z476" s="53"/>
    </row>
    <row r="477" spans="1:26" ht="12.75" customHeight="1" x14ac:dyDescent="0.3">
      <c r="A477" s="53"/>
      <c r="B477" s="53"/>
      <c r="C477" s="53"/>
      <c r="D477" s="53"/>
      <c r="E477" s="53"/>
      <c r="F477" s="53"/>
      <c r="G477" s="53"/>
      <c r="H477" s="53"/>
      <c r="I477" s="53"/>
      <c r="J477" s="53"/>
      <c r="K477" s="53"/>
      <c r="L477" s="53"/>
      <c r="M477" s="53"/>
      <c r="N477" s="53"/>
      <c r="O477" s="53"/>
      <c r="P477" s="53"/>
      <c r="Q477" s="53"/>
      <c r="R477" s="53"/>
      <c r="S477" s="53"/>
      <c r="T477" s="53"/>
      <c r="U477" s="53"/>
      <c r="V477" s="53"/>
      <c r="W477" s="53"/>
      <c r="X477" s="53"/>
      <c r="Y477" s="53"/>
      <c r="Z477" s="53"/>
    </row>
    <row r="478" spans="1:26" ht="12.75" customHeight="1" x14ac:dyDescent="0.3">
      <c r="A478" s="53"/>
      <c r="B478" s="53"/>
      <c r="C478" s="53"/>
      <c r="D478" s="53"/>
      <c r="E478" s="53"/>
      <c r="F478" s="53"/>
      <c r="G478" s="53"/>
      <c r="H478" s="53"/>
      <c r="I478" s="53"/>
      <c r="J478" s="53"/>
      <c r="K478" s="53"/>
      <c r="L478" s="53"/>
      <c r="M478" s="53"/>
      <c r="N478" s="53"/>
      <c r="O478" s="53"/>
      <c r="P478" s="53"/>
      <c r="Q478" s="53"/>
      <c r="R478" s="53"/>
      <c r="S478" s="53"/>
      <c r="T478" s="53"/>
      <c r="U478" s="53"/>
      <c r="V478" s="53"/>
      <c r="W478" s="53"/>
      <c r="X478" s="53"/>
      <c r="Y478" s="53"/>
      <c r="Z478" s="53"/>
    </row>
    <row r="479" spans="1:26" ht="12.75" customHeight="1" x14ac:dyDescent="0.3">
      <c r="A479" s="53"/>
      <c r="B479" s="53"/>
      <c r="C479" s="53"/>
      <c r="D479" s="53"/>
      <c r="E479" s="53"/>
      <c r="F479" s="53"/>
      <c r="G479" s="53"/>
      <c r="H479" s="53"/>
      <c r="I479" s="53"/>
      <c r="J479" s="53"/>
      <c r="K479" s="53"/>
      <c r="L479" s="53"/>
      <c r="M479" s="53"/>
      <c r="N479" s="53"/>
      <c r="O479" s="53"/>
      <c r="P479" s="53"/>
      <c r="Q479" s="53"/>
      <c r="R479" s="53"/>
      <c r="S479" s="53"/>
      <c r="T479" s="53"/>
      <c r="U479" s="53"/>
      <c r="V479" s="53"/>
      <c r="W479" s="53"/>
      <c r="X479" s="53"/>
      <c r="Y479" s="53"/>
      <c r="Z479" s="53"/>
    </row>
    <row r="480" spans="1:26" ht="12.75" customHeight="1" x14ac:dyDescent="0.3">
      <c r="A480" s="53"/>
      <c r="B480" s="53"/>
      <c r="C480" s="53"/>
      <c r="D480" s="53"/>
      <c r="E480" s="53"/>
      <c r="F480" s="53"/>
      <c r="G480" s="53"/>
      <c r="H480" s="53"/>
      <c r="I480" s="53"/>
      <c r="J480" s="53"/>
      <c r="K480" s="53"/>
      <c r="L480" s="53"/>
      <c r="M480" s="53"/>
      <c r="N480" s="53"/>
      <c r="O480" s="53"/>
      <c r="P480" s="53"/>
      <c r="Q480" s="53"/>
      <c r="R480" s="53"/>
      <c r="S480" s="53"/>
      <c r="T480" s="53"/>
      <c r="U480" s="53"/>
      <c r="V480" s="53"/>
      <c r="W480" s="53"/>
      <c r="X480" s="53"/>
      <c r="Y480" s="53"/>
      <c r="Z480" s="53"/>
    </row>
    <row r="481" spans="1:26" ht="12.75" customHeight="1" x14ac:dyDescent="0.3">
      <c r="A481" s="53"/>
      <c r="B481" s="53"/>
      <c r="C481" s="53"/>
      <c r="D481" s="53"/>
      <c r="E481" s="53"/>
      <c r="F481" s="53"/>
      <c r="G481" s="53"/>
      <c r="H481" s="53"/>
      <c r="I481" s="53"/>
      <c r="J481" s="53"/>
      <c r="K481" s="53"/>
      <c r="L481" s="53"/>
      <c r="M481" s="53"/>
      <c r="N481" s="53"/>
      <c r="O481" s="53"/>
      <c r="P481" s="53"/>
      <c r="Q481" s="53"/>
      <c r="R481" s="53"/>
      <c r="S481" s="53"/>
      <c r="T481" s="53"/>
      <c r="U481" s="53"/>
      <c r="V481" s="53"/>
      <c r="W481" s="53"/>
      <c r="X481" s="53"/>
      <c r="Y481" s="53"/>
      <c r="Z481" s="53"/>
    </row>
    <row r="482" spans="1:26" ht="12.75" customHeight="1" x14ac:dyDescent="0.3">
      <c r="A482" s="53"/>
      <c r="B482" s="53"/>
      <c r="C482" s="53"/>
      <c r="D482" s="53"/>
      <c r="E482" s="53"/>
      <c r="F482" s="53"/>
      <c r="G482" s="53"/>
      <c r="H482" s="53"/>
      <c r="I482" s="53"/>
      <c r="J482" s="53"/>
      <c r="K482" s="53"/>
      <c r="L482" s="53"/>
      <c r="M482" s="53"/>
      <c r="N482" s="53"/>
      <c r="O482" s="53"/>
      <c r="P482" s="53"/>
      <c r="Q482" s="53"/>
      <c r="R482" s="53"/>
      <c r="S482" s="53"/>
      <c r="T482" s="53"/>
      <c r="U482" s="53"/>
      <c r="V482" s="53"/>
      <c r="W482" s="53"/>
      <c r="X482" s="53"/>
      <c r="Y482" s="53"/>
      <c r="Z482" s="53"/>
    </row>
    <row r="483" spans="1:26" ht="12.75" customHeight="1" x14ac:dyDescent="0.3">
      <c r="A483" s="53"/>
      <c r="B483" s="53"/>
      <c r="C483" s="53"/>
      <c r="D483" s="53"/>
      <c r="E483" s="53"/>
      <c r="F483" s="53"/>
      <c r="G483" s="53"/>
      <c r="H483" s="53"/>
      <c r="I483" s="53"/>
      <c r="J483" s="53"/>
      <c r="K483" s="53"/>
      <c r="L483" s="53"/>
      <c r="M483" s="53"/>
      <c r="N483" s="53"/>
      <c r="O483" s="53"/>
      <c r="P483" s="53"/>
      <c r="Q483" s="53"/>
      <c r="R483" s="53"/>
      <c r="S483" s="53"/>
      <c r="T483" s="53"/>
      <c r="U483" s="53"/>
      <c r="V483" s="53"/>
      <c r="W483" s="53"/>
      <c r="X483" s="53"/>
      <c r="Y483" s="53"/>
      <c r="Z483" s="53"/>
    </row>
    <row r="484" spans="1:26" ht="12.75" customHeight="1" x14ac:dyDescent="0.3">
      <c r="A484" s="53"/>
      <c r="B484" s="53"/>
      <c r="C484" s="53"/>
      <c r="D484" s="53"/>
      <c r="E484" s="53"/>
      <c r="F484" s="53"/>
      <c r="G484" s="53"/>
      <c r="H484" s="53"/>
      <c r="I484" s="53"/>
      <c r="J484" s="53"/>
      <c r="K484" s="53"/>
      <c r="L484" s="53"/>
      <c r="M484" s="53"/>
      <c r="N484" s="53"/>
      <c r="O484" s="53"/>
      <c r="P484" s="53"/>
      <c r="Q484" s="53"/>
      <c r="R484" s="53"/>
      <c r="S484" s="53"/>
      <c r="T484" s="53"/>
      <c r="U484" s="53"/>
      <c r="V484" s="53"/>
      <c r="W484" s="53"/>
      <c r="X484" s="53"/>
      <c r="Y484" s="53"/>
      <c r="Z484" s="53"/>
    </row>
    <row r="485" spans="1:26" ht="12.75" customHeight="1" x14ac:dyDescent="0.3">
      <c r="A485" s="53"/>
      <c r="B485" s="53"/>
      <c r="C485" s="53"/>
      <c r="D485" s="53"/>
      <c r="E485" s="53"/>
      <c r="F485" s="53"/>
      <c r="G485" s="53"/>
      <c r="H485" s="53"/>
      <c r="I485" s="53"/>
      <c r="J485" s="53"/>
      <c r="K485" s="53"/>
      <c r="L485" s="53"/>
      <c r="M485" s="53"/>
      <c r="N485" s="53"/>
      <c r="O485" s="53"/>
      <c r="P485" s="53"/>
      <c r="Q485" s="53"/>
      <c r="R485" s="53"/>
      <c r="S485" s="53"/>
      <c r="T485" s="53"/>
      <c r="U485" s="53"/>
      <c r="V485" s="53"/>
      <c r="W485" s="53"/>
      <c r="X485" s="53"/>
      <c r="Y485" s="53"/>
      <c r="Z485" s="53"/>
    </row>
    <row r="486" spans="1:26" ht="12.75" customHeight="1" x14ac:dyDescent="0.3">
      <c r="A486" s="53"/>
      <c r="B486" s="53"/>
      <c r="C486" s="53"/>
      <c r="D486" s="53"/>
      <c r="E486" s="53"/>
      <c r="F486" s="53"/>
      <c r="G486" s="53"/>
      <c r="H486" s="53"/>
      <c r="I486" s="53"/>
      <c r="J486" s="53"/>
      <c r="K486" s="53"/>
      <c r="L486" s="53"/>
      <c r="M486" s="53"/>
      <c r="N486" s="53"/>
      <c r="O486" s="53"/>
      <c r="P486" s="53"/>
      <c r="Q486" s="53"/>
      <c r="R486" s="53"/>
      <c r="S486" s="53"/>
      <c r="T486" s="53"/>
      <c r="U486" s="53"/>
      <c r="V486" s="53"/>
      <c r="W486" s="53"/>
      <c r="X486" s="53"/>
      <c r="Y486" s="53"/>
      <c r="Z486" s="53"/>
    </row>
    <row r="487" spans="1:26" ht="12.75" customHeight="1" x14ac:dyDescent="0.3">
      <c r="A487" s="53"/>
      <c r="B487" s="53"/>
      <c r="C487" s="53"/>
      <c r="D487" s="53"/>
      <c r="E487" s="53"/>
      <c r="F487" s="53"/>
      <c r="G487" s="53"/>
      <c r="H487" s="53"/>
      <c r="I487" s="53"/>
      <c r="J487" s="53"/>
      <c r="K487" s="53"/>
      <c r="L487" s="53"/>
      <c r="M487" s="53"/>
      <c r="N487" s="53"/>
      <c r="O487" s="53"/>
      <c r="P487" s="53"/>
      <c r="Q487" s="53"/>
      <c r="R487" s="53"/>
      <c r="S487" s="53"/>
      <c r="T487" s="53"/>
      <c r="U487" s="53"/>
      <c r="V487" s="53"/>
      <c r="W487" s="53"/>
      <c r="X487" s="53"/>
      <c r="Y487" s="53"/>
      <c r="Z487" s="53"/>
    </row>
    <row r="488" spans="1:26" ht="12.75" customHeight="1" x14ac:dyDescent="0.3">
      <c r="A488" s="53"/>
      <c r="B488" s="53"/>
      <c r="C488" s="53"/>
      <c r="D488" s="53"/>
      <c r="E488" s="53"/>
      <c r="F488" s="53"/>
      <c r="G488" s="53"/>
      <c r="H488" s="53"/>
      <c r="I488" s="53"/>
      <c r="J488" s="53"/>
      <c r="K488" s="53"/>
      <c r="L488" s="53"/>
      <c r="M488" s="53"/>
      <c r="N488" s="53"/>
      <c r="O488" s="53"/>
      <c r="P488" s="53"/>
      <c r="Q488" s="53"/>
      <c r="R488" s="53"/>
      <c r="S488" s="53"/>
      <c r="T488" s="53"/>
      <c r="U488" s="53"/>
      <c r="V488" s="53"/>
      <c r="W488" s="53"/>
      <c r="X488" s="53"/>
      <c r="Y488" s="53"/>
      <c r="Z488" s="53"/>
    </row>
    <row r="489" spans="1:26" ht="12.75" customHeight="1" x14ac:dyDescent="0.3">
      <c r="A489" s="53"/>
      <c r="B489" s="53"/>
      <c r="C489" s="53"/>
      <c r="D489" s="53"/>
      <c r="E489" s="53"/>
      <c r="F489" s="53"/>
      <c r="G489" s="53"/>
      <c r="H489" s="53"/>
      <c r="I489" s="53"/>
      <c r="J489" s="53"/>
      <c r="K489" s="53"/>
      <c r="L489" s="53"/>
      <c r="M489" s="53"/>
      <c r="N489" s="53"/>
      <c r="O489" s="53"/>
      <c r="P489" s="53"/>
      <c r="Q489" s="53"/>
      <c r="R489" s="53"/>
      <c r="S489" s="53"/>
      <c r="T489" s="53"/>
      <c r="U489" s="53"/>
      <c r="V489" s="53"/>
      <c r="W489" s="53"/>
      <c r="X489" s="53"/>
      <c r="Y489" s="53"/>
      <c r="Z489" s="53"/>
    </row>
    <row r="490" spans="1:26" ht="12.75" customHeight="1" x14ac:dyDescent="0.3">
      <c r="A490" s="53"/>
      <c r="B490" s="53"/>
      <c r="C490" s="53"/>
      <c r="D490" s="53"/>
      <c r="E490" s="53"/>
      <c r="F490" s="53"/>
      <c r="G490" s="53"/>
      <c r="H490" s="53"/>
      <c r="I490" s="53"/>
      <c r="J490" s="53"/>
      <c r="K490" s="53"/>
      <c r="L490" s="53"/>
      <c r="M490" s="53"/>
      <c r="N490" s="53"/>
      <c r="O490" s="53"/>
      <c r="P490" s="53"/>
      <c r="Q490" s="53"/>
      <c r="R490" s="53"/>
      <c r="S490" s="53"/>
      <c r="T490" s="53"/>
      <c r="U490" s="53"/>
      <c r="V490" s="53"/>
      <c r="W490" s="53"/>
      <c r="X490" s="53"/>
      <c r="Y490" s="53"/>
      <c r="Z490" s="53"/>
    </row>
    <row r="491" spans="1:26" ht="12.75" customHeight="1" x14ac:dyDescent="0.3">
      <c r="A491" s="53"/>
      <c r="B491" s="53"/>
      <c r="C491" s="53"/>
      <c r="D491" s="53"/>
      <c r="E491" s="53"/>
      <c r="F491" s="53"/>
      <c r="G491" s="53"/>
      <c r="H491" s="53"/>
      <c r="I491" s="53"/>
      <c r="J491" s="53"/>
      <c r="K491" s="53"/>
      <c r="L491" s="53"/>
      <c r="M491" s="53"/>
      <c r="N491" s="53"/>
      <c r="O491" s="53"/>
      <c r="P491" s="53"/>
      <c r="Q491" s="53"/>
      <c r="R491" s="53"/>
      <c r="S491" s="53"/>
      <c r="T491" s="53"/>
      <c r="U491" s="53"/>
      <c r="V491" s="53"/>
      <c r="W491" s="53"/>
      <c r="X491" s="53"/>
      <c r="Y491" s="53"/>
      <c r="Z491" s="53"/>
    </row>
    <row r="492" spans="1:26" ht="12.75" customHeight="1" x14ac:dyDescent="0.3">
      <c r="A492" s="53"/>
      <c r="B492" s="53"/>
      <c r="C492" s="53"/>
      <c r="D492" s="53"/>
      <c r="E492" s="53"/>
      <c r="F492" s="53"/>
      <c r="G492" s="53"/>
      <c r="H492" s="53"/>
      <c r="I492" s="53"/>
      <c r="J492" s="53"/>
      <c r="K492" s="53"/>
      <c r="L492" s="53"/>
      <c r="M492" s="53"/>
      <c r="N492" s="53"/>
      <c r="O492" s="53"/>
      <c r="P492" s="53"/>
      <c r="Q492" s="53"/>
      <c r="R492" s="53"/>
      <c r="S492" s="53"/>
      <c r="T492" s="53"/>
      <c r="U492" s="53"/>
      <c r="V492" s="53"/>
      <c r="W492" s="53"/>
      <c r="X492" s="53"/>
      <c r="Y492" s="53"/>
      <c r="Z492" s="53"/>
    </row>
    <row r="493" spans="1:26" ht="12.75" customHeight="1" x14ac:dyDescent="0.3">
      <c r="A493" s="53"/>
      <c r="B493" s="53"/>
      <c r="C493" s="53"/>
      <c r="D493" s="53"/>
      <c r="E493" s="53"/>
      <c r="F493" s="53"/>
      <c r="G493" s="53"/>
      <c r="H493" s="53"/>
      <c r="I493" s="53"/>
      <c r="J493" s="53"/>
      <c r="K493" s="53"/>
      <c r="L493" s="53"/>
      <c r="M493" s="53"/>
      <c r="N493" s="53"/>
      <c r="O493" s="53"/>
      <c r="P493" s="53"/>
      <c r="Q493" s="53"/>
      <c r="R493" s="53"/>
      <c r="S493" s="53"/>
      <c r="T493" s="53"/>
      <c r="U493" s="53"/>
      <c r="V493" s="53"/>
      <c r="W493" s="53"/>
      <c r="X493" s="53"/>
      <c r="Y493" s="53"/>
      <c r="Z493" s="53"/>
    </row>
    <row r="494" spans="1:26" ht="12.75" customHeight="1" x14ac:dyDescent="0.3">
      <c r="A494" s="53"/>
      <c r="B494" s="53"/>
      <c r="C494" s="53"/>
      <c r="D494" s="53"/>
      <c r="E494" s="53"/>
      <c r="F494" s="53"/>
      <c r="G494" s="53"/>
      <c r="H494" s="53"/>
      <c r="I494" s="53"/>
      <c r="J494" s="53"/>
      <c r="K494" s="53"/>
      <c r="L494" s="53"/>
      <c r="M494" s="53"/>
      <c r="N494" s="53"/>
      <c r="O494" s="53"/>
      <c r="P494" s="53"/>
      <c r="Q494" s="53"/>
      <c r="R494" s="53"/>
      <c r="S494" s="53"/>
      <c r="T494" s="53"/>
      <c r="U494" s="53"/>
      <c r="V494" s="53"/>
      <c r="W494" s="53"/>
      <c r="X494" s="53"/>
      <c r="Y494" s="53"/>
      <c r="Z494" s="53"/>
    </row>
    <row r="495" spans="1:26" ht="12.75" customHeight="1" x14ac:dyDescent="0.3">
      <c r="A495" s="53"/>
      <c r="B495" s="53"/>
      <c r="C495" s="53"/>
      <c r="D495" s="53"/>
      <c r="E495" s="53"/>
      <c r="F495" s="53"/>
      <c r="G495" s="53"/>
      <c r="H495" s="53"/>
      <c r="I495" s="53"/>
      <c r="J495" s="53"/>
      <c r="K495" s="53"/>
      <c r="L495" s="53"/>
      <c r="M495" s="53"/>
      <c r="N495" s="53"/>
      <c r="O495" s="53"/>
      <c r="P495" s="53"/>
      <c r="Q495" s="53"/>
      <c r="R495" s="53"/>
      <c r="S495" s="53"/>
      <c r="T495" s="53"/>
      <c r="U495" s="53"/>
      <c r="V495" s="53"/>
      <c r="W495" s="53"/>
      <c r="X495" s="53"/>
      <c r="Y495" s="53"/>
      <c r="Z495" s="53"/>
    </row>
    <row r="496" spans="1:26" ht="12.75" customHeight="1" x14ac:dyDescent="0.3">
      <c r="A496" s="53"/>
      <c r="B496" s="53"/>
      <c r="C496" s="53"/>
      <c r="D496" s="53"/>
      <c r="E496" s="53"/>
      <c r="F496" s="53"/>
      <c r="G496" s="53"/>
      <c r="H496" s="53"/>
      <c r="I496" s="53"/>
      <c r="J496" s="53"/>
      <c r="K496" s="53"/>
      <c r="L496" s="53"/>
      <c r="M496" s="53"/>
      <c r="N496" s="53"/>
      <c r="O496" s="53"/>
      <c r="P496" s="53"/>
      <c r="Q496" s="53"/>
      <c r="R496" s="53"/>
      <c r="S496" s="53"/>
      <c r="T496" s="53"/>
      <c r="U496" s="53"/>
      <c r="V496" s="53"/>
      <c r="W496" s="53"/>
      <c r="X496" s="53"/>
      <c r="Y496" s="53"/>
      <c r="Z496" s="53"/>
    </row>
    <row r="497" spans="1:26" ht="12.75" customHeight="1" x14ac:dyDescent="0.3">
      <c r="A497" s="53"/>
      <c r="B497" s="53"/>
      <c r="C497" s="53"/>
      <c r="D497" s="53"/>
      <c r="E497" s="53"/>
      <c r="F497" s="53"/>
      <c r="G497" s="53"/>
      <c r="H497" s="53"/>
      <c r="I497" s="53"/>
      <c r="J497" s="53"/>
      <c r="K497" s="53"/>
      <c r="L497" s="53"/>
      <c r="M497" s="53"/>
      <c r="N497" s="53"/>
      <c r="O497" s="53"/>
      <c r="P497" s="53"/>
      <c r="Q497" s="53"/>
      <c r="R497" s="53"/>
      <c r="S497" s="53"/>
      <c r="T497" s="53"/>
      <c r="U497" s="53"/>
      <c r="V497" s="53"/>
      <c r="W497" s="53"/>
      <c r="X497" s="53"/>
      <c r="Y497" s="53"/>
      <c r="Z497" s="53"/>
    </row>
    <row r="498" spans="1:26" ht="12.75" customHeight="1" x14ac:dyDescent="0.3">
      <c r="A498" s="53"/>
      <c r="B498" s="53"/>
      <c r="C498" s="53"/>
      <c r="D498" s="53"/>
      <c r="E498" s="53"/>
      <c r="F498" s="53"/>
      <c r="G498" s="53"/>
      <c r="H498" s="53"/>
      <c r="I498" s="53"/>
      <c r="J498" s="53"/>
      <c r="K498" s="53"/>
      <c r="L498" s="53"/>
      <c r="M498" s="53"/>
      <c r="N498" s="53"/>
      <c r="O498" s="53"/>
      <c r="P498" s="53"/>
      <c r="Q498" s="53"/>
      <c r="R498" s="53"/>
      <c r="S498" s="53"/>
      <c r="T498" s="53"/>
      <c r="U498" s="53"/>
      <c r="V498" s="53"/>
      <c r="W498" s="53"/>
      <c r="X498" s="53"/>
      <c r="Y498" s="53"/>
      <c r="Z498" s="53"/>
    </row>
    <row r="499" spans="1:26" ht="12.75" customHeight="1" x14ac:dyDescent="0.3">
      <c r="A499" s="53"/>
      <c r="B499" s="53"/>
      <c r="C499" s="53"/>
      <c r="D499" s="53"/>
      <c r="E499" s="53"/>
      <c r="F499" s="53"/>
      <c r="G499" s="53"/>
      <c r="H499" s="53"/>
      <c r="I499" s="53"/>
      <c r="J499" s="53"/>
      <c r="K499" s="53"/>
      <c r="L499" s="53"/>
      <c r="M499" s="53"/>
      <c r="N499" s="53"/>
      <c r="O499" s="53"/>
      <c r="P499" s="53"/>
      <c r="Q499" s="53"/>
      <c r="R499" s="53"/>
      <c r="S499" s="53"/>
      <c r="T499" s="53"/>
      <c r="U499" s="53"/>
      <c r="V499" s="53"/>
      <c r="W499" s="53"/>
      <c r="X499" s="53"/>
      <c r="Y499" s="53"/>
      <c r="Z499" s="53"/>
    </row>
    <row r="500" spans="1:26" ht="12.75" customHeight="1" x14ac:dyDescent="0.3">
      <c r="A500" s="53"/>
      <c r="B500" s="53"/>
      <c r="C500" s="53"/>
      <c r="D500" s="53"/>
      <c r="E500" s="53"/>
      <c r="F500" s="53"/>
      <c r="G500" s="53"/>
      <c r="H500" s="53"/>
      <c r="I500" s="53"/>
      <c r="J500" s="53"/>
      <c r="K500" s="53"/>
      <c r="L500" s="53"/>
      <c r="M500" s="53"/>
      <c r="N500" s="53"/>
      <c r="O500" s="53"/>
      <c r="P500" s="53"/>
      <c r="Q500" s="53"/>
      <c r="R500" s="53"/>
      <c r="S500" s="53"/>
      <c r="T500" s="53"/>
      <c r="U500" s="53"/>
      <c r="V500" s="53"/>
      <c r="W500" s="53"/>
      <c r="X500" s="53"/>
      <c r="Y500" s="53"/>
      <c r="Z500" s="53"/>
    </row>
    <row r="501" spans="1:26" ht="12.75" customHeight="1" x14ac:dyDescent="0.3">
      <c r="A501" s="53"/>
      <c r="B501" s="53"/>
      <c r="C501" s="53"/>
      <c r="D501" s="53"/>
      <c r="E501" s="53"/>
      <c r="F501" s="53"/>
      <c r="G501" s="53"/>
      <c r="H501" s="53"/>
      <c r="I501" s="53"/>
      <c r="J501" s="53"/>
      <c r="K501" s="53"/>
      <c r="L501" s="53"/>
      <c r="M501" s="53"/>
      <c r="N501" s="53"/>
      <c r="O501" s="53"/>
      <c r="P501" s="53"/>
      <c r="Q501" s="53"/>
      <c r="R501" s="53"/>
      <c r="S501" s="53"/>
      <c r="T501" s="53"/>
      <c r="U501" s="53"/>
      <c r="V501" s="53"/>
      <c r="W501" s="53"/>
      <c r="X501" s="53"/>
      <c r="Y501" s="53"/>
      <c r="Z501" s="53"/>
    </row>
    <row r="502" spans="1:26" ht="12.75" customHeight="1" x14ac:dyDescent="0.3">
      <c r="A502" s="53"/>
      <c r="B502" s="53"/>
      <c r="C502" s="53"/>
      <c r="D502" s="53"/>
      <c r="E502" s="53"/>
      <c r="F502" s="53"/>
      <c r="G502" s="53"/>
      <c r="H502" s="53"/>
      <c r="I502" s="53"/>
      <c r="J502" s="53"/>
      <c r="K502" s="53"/>
      <c r="L502" s="53"/>
      <c r="M502" s="53"/>
      <c r="N502" s="53"/>
      <c r="O502" s="53"/>
      <c r="P502" s="53"/>
      <c r="Q502" s="53"/>
      <c r="R502" s="53"/>
      <c r="S502" s="53"/>
      <c r="T502" s="53"/>
      <c r="U502" s="53"/>
      <c r="V502" s="53"/>
      <c r="W502" s="53"/>
      <c r="X502" s="53"/>
      <c r="Y502" s="53"/>
      <c r="Z502" s="53"/>
    </row>
    <row r="503" spans="1:26" ht="12.75" customHeight="1" x14ac:dyDescent="0.3">
      <c r="A503" s="53"/>
      <c r="B503" s="53"/>
      <c r="C503" s="53"/>
      <c r="D503" s="53"/>
      <c r="E503" s="53"/>
      <c r="F503" s="53"/>
      <c r="G503" s="53"/>
      <c r="H503" s="53"/>
      <c r="I503" s="53"/>
      <c r="J503" s="53"/>
      <c r="K503" s="53"/>
      <c r="L503" s="53"/>
      <c r="M503" s="53"/>
      <c r="N503" s="53"/>
      <c r="O503" s="53"/>
      <c r="P503" s="53"/>
      <c r="Q503" s="53"/>
      <c r="R503" s="53"/>
      <c r="S503" s="53"/>
      <c r="T503" s="53"/>
      <c r="U503" s="53"/>
      <c r="V503" s="53"/>
      <c r="W503" s="53"/>
      <c r="X503" s="53"/>
      <c r="Y503" s="53"/>
      <c r="Z503" s="53"/>
    </row>
    <row r="504" spans="1:26" ht="12.75" customHeight="1" x14ac:dyDescent="0.3">
      <c r="A504" s="53"/>
      <c r="B504" s="53"/>
      <c r="C504" s="53"/>
      <c r="D504" s="53"/>
      <c r="E504" s="53"/>
      <c r="F504" s="53"/>
      <c r="G504" s="53"/>
      <c r="H504" s="53"/>
      <c r="I504" s="53"/>
      <c r="J504" s="53"/>
      <c r="K504" s="53"/>
      <c r="L504" s="53"/>
      <c r="M504" s="53"/>
      <c r="N504" s="53"/>
      <c r="O504" s="53"/>
      <c r="P504" s="53"/>
      <c r="Q504" s="53"/>
      <c r="R504" s="53"/>
      <c r="S504" s="53"/>
      <c r="T504" s="53"/>
      <c r="U504" s="53"/>
      <c r="V504" s="53"/>
      <c r="W504" s="53"/>
      <c r="X504" s="53"/>
      <c r="Y504" s="53"/>
      <c r="Z504" s="53"/>
    </row>
    <row r="505" spans="1:26" ht="12.75" customHeight="1" x14ac:dyDescent="0.3">
      <c r="A505" s="53"/>
      <c r="B505" s="53"/>
      <c r="C505" s="53"/>
      <c r="D505" s="53"/>
      <c r="E505" s="53"/>
      <c r="F505" s="53"/>
      <c r="G505" s="53"/>
      <c r="H505" s="53"/>
      <c r="I505" s="53"/>
      <c r="J505" s="53"/>
      <c r="K505" s="53"/>
      <c r="L505" s="53"/>
      <c r="M505" s="53"/>
      <c r="N505" s="53"/>
      <c r="O505" s="53"/>
      <c r="P505" s="53"/>
      <c r="Q505" s="53"/>
      <c r="R505" s="53"/>
      <c r="S505" s="53"/>
      <c r="T505" s="53"/>
      <c r="U505" s="53"/>
      <c r="V505" s="53"/>
      <c r="W505" s="53"/>
      <c r="X505" s="53"/>
      <c r="Y505" s="53"/>
      <c r="Z505" s="53"/>
    </row>
    <row r="506" spans="1:26" ht="12.75" customHeight="1" x14ac:dyDescent="0.3">
      <c r="A506" s="53"/>
      <c r="B506" s="53"/>
      <c r="C506" s="53"/>
      <c r="D506" s="53"/>
      <c r="E506" s="53"/>
      <c r="F506" s="53"/>
      <c r="G506" s="53"/>
      <c r="H506" s="53"/>
      <c r="I506" s="53"/>
      <c r="J506" s="53"/>
      <c r="K506" s="53"/>
      <c r="L506" s="53"/>
      <c r="M506" s="53"/>
      <c r="N506" s="53"/>
      <c r="O506" s="53"/>
      <c r="P506" s="53"/>
      <c r="Q506" s="53"/>
      <c r="R506" s="53"/>
      <c r="S506" s="53"/>
      <c r="T506" s="53"/>
      <c r="U506" s="53"/>
      <c r="V506" s="53"/>
      <c r="W506" s="53"/>
      <c r="X506" s="53"/>
      <c r="Y506" s="53"/>
      <c r="Z506" s="53"/>
    </row>
    <row r="507" spans="1:26" ht="12.75" customHeight="1" x14ac:dyDescent="0.3">
      <c r="A507" s="53"/>
      <c r="B507" s="53"/>
      <c r="C507" s="53"/>
      <c r="D507" s="53"/>
      <c r="E507" s="53"/>
      <c r="F507" s="53"/>
      <c r="G507" s="53"/>
      <c r="H507" s="53"/>
      <c r="I507" s="53"/>
      <c r="J507" s="53"/>
      <c r="K507" s="53"/>
      <c r="L507" s="53"/>
      <c r="M507" s="53"/>
      <c r="N507" s="53"/>
      <c r="O507" s="53"/>
      <c r="P507" s="53"/>
      <c r="Q507" s="53"/>
      <c r="R507" s="53"/>
      <c r="S507" s="53"/>
      <c r="T507" s="53"/>
      <c r="U507" s="53"/>
      <c r="V507" s="53"/>
      <c r="W507" s="53"/>
      <c r="X507" s="53"/>
      <c r="Y507" s="53"/>
      <c r="Z507" s="53"/>
    </row>
    <row r="508" spans="1:26" ht="12.75" customHeight="1" x14ac:dyDescent="0.3">
      <c r="A508" s="53"/>
      <c r="B508" s="53"/>
      <c r="C508" s="53"/>
      <c r="D508" s="53"/>
      <c r="E508" s="53"/>
      <c r="F508" s="53"/>
      <c r="G508" s="53"/>
      <c r="H508" s="53"/>
      <c r="I508" s="53"/>
      <c r="J508" s="53"/>
      <c r="K508" s="53"/>
      <c r="L508" s="53"/>
      <c r="M508" s="53"/>
      <c r="N508" s="53"/>
      <c r="O508" s="53"/>
      <c r="P508" s="53"/>
      <c r="Q508" s="53"/>
      <c r="R508" s="53"/>
      <c r="S508" s="53"/>
      <c r="T508" s="53"/>
      <c r="U508" s="53"/>
      <c r="V508" s="53"/>
      <c r="W508" s="53"/>
      <c r="X508" s="53"/>
      <c r="Y508" s="53"/>
      <c r="Z508" s="53"/>
    </row>
    <row r="509" spans="1:26" ht="12.75" customHeight="1" x14ac:dyDescent="0.3">
      <c r="A509" s="53"/>
      <c r="B509" s="53"/>
      <c r="C509" s="53"/>
      <c r="D509" s="53"/>
      <c r="E509" s="53"/>
      <c r="F509" s="53"/>
      <c r="G509" s="53"/>
      <c r="H509" s="53"/>
      <c r="I509" s="53"/>
      <c r="J509" s="53"/>
      <c r="K509" s="53"/>
      <c r="L509" s="53"/>
      <c r="M509" s="53"/>
      <c r="N509" s="53"/>
      <c r="O509" s="53"/>
      <c r="P509" s="53"/>
      <c r="Q509" s="53"/>
      <c r="R509" s="53"/>
      <c r="S509" s="53"/>
      <c r="T509" s="53"/>
      <c r="U509" s="53"/>
      <c r="V509" s="53"/>
      <c r="W509" s="53"/>
      <c r="X509" s="53"/>
      <c r="Y509" s="53"/>
      <c r="Z509" s="53"/>
    </row>
    <row r="510" spans="1:26" ht="12.75" customHeight="1" x14ac:dyDescent="0.3">
      <c r="A510" s="53"/>
      <c r="B510" s="53"/>
      <c r="C510" s="53"/>
      <c r="D510" s="53"/>
      <c r="E510" s="53"/>
      <c r="F510" s="53"/>
      <c r="G510" s="53"/>
      <c r="H510" s="53"/>
      <c r="I510" s="53"/>
      <c r="J510" s="53"/>
      <c r="K510" s="53"/>
      <c r="L510" s="53"/>
      <c r="M510" s="53"/>
      <c r="N510" s="53"/>
      <c r="O510" s="53"/>
      <c r="P510" s="53"/>
      <c r="Q510" s="53"/>
      <c r="R510" s="53"/>
      <c r="S510" s="53"/>
      <c r="T510" s="53"/>
      <c r="U510" s="53"/>
      <c r="V510" s="53"/>
      <c r="W510" s="53"/>
      <c r="X510" s="53"/>
      <c r="Y510" s="53"/>
      <c r="Z510" s="53"/>
    </row>
    <row r="511" spans="1:26" ht="12.75" customHeight="1" x14ac:dyDescent="0.3">
      <c r="A511" s="53"/>
      <c r="B511" s="53"/>
      <c r="C511" s="53"/>
      <c r="D511" s="53"/>
      <c r="E511" s="53"/>
      <c r="F511" s="53"/>
      <c r="G511" s="53"/>
      <c r="H511" s="53"/>
      <c r="I511" s="53"/>
      <c r="J511" s="53"/>
      <c r="K511" s="53"/>
      <c r="L511" s="53"/>
      <c r="M511" s="53"/>
      <c r="N511" s="53"/>
      <c r="O511" s="53"/>
      <c r="P511" s="53"/>
      <c r="Q511" s="53"/>
      <c r="R511" s="53"/>
      <c r="S511" s="53"/>
      <c r="T511" s="53"/>
      <c r="U511" s="53"/>
      <c r="V511" s="53"/>
      <c r="W511" s="53"/>
      <c r="X511" s="53"/>
      <c r="Y511" s="53"/>
      <c r="Z511" s="53"/>
    </row>
    <row r="512" spans="1:26" ht="12.75" customHeight="1" x14ac:dyDescent="0.3">
      <c r="A512" s="53"/>
      <c r="B512" s="53"/>
      <c r="C512" s="53"/>
      <c r="D512" s="53"/>
      <c r="E512" s="53"/>
      <c r="F512" s="53"/>
      <c r="G512" s="53"/>
      <c r="H512" s="53"/>
      <c r="I512" s="53"/>
      <c r="J512" s="53"/>
      <c r="K512" s="53"/>
      <c r="L512" s="53"/>
      <c r="M512" s="53"/>
      <c r="N512" s="53"/>
      <c r="O512" s="53"/>
      <c r="P512" s="53"/>
      <c r="Q512" s="53"/>
      <c r="R512" s="53"/>
      <c r="S512" s="53"/>
      <c r="T512" s="53"/>
      <c r="U512" s="53"/>
      <c r="V512" s="53"/>
      <c r="W512" s="53"/>
      <c r="X512" s="53"/>
      <c r="Y512" s="53"/>
      <c r="Z512" s="53"/>
    </row>
    <row r="513" spans="1:26" ht="12.75" customHeight="1" x14ac:dyDescent="0.3">
      <c r="A513" s="53"/>
      <c r="B513" s="53"/>
      <c r="C513" s="53"/>
      <c r="D513" s="53"/>
      <c r="E513" s="53"/>
      <c r="F513" s="53"/>
      <c r="G513" s="53"/>
      <c r="H513" s="53"/>
      <c r="I513" s="53"/>
      <c r="J513" s="53"/>
      <c r="K513" s="53"/>
      <c r="L513" s="53"/>
      <c r="M513" s="53"/>
      <c r="N513" s="53"/>
      <c r="O513" s="53"/>
      <c r="P513" s="53"/>
      <c r="Q513" s="53"/>
      <c r="R513" s="53"/>
      <c r="S513" s="53"/>
      <c r="T513" s="53"/>
      <c r="U513" s="53"/>
      <c r="V513" s="53"/>
      <c r="W513" s="53"/>
      <c r="X513" s="53"/>
      <c r="Y513" s="53"/>
      <c r="Z513" s="53"/>
    </row>
    <row r="514" spans="1:26" ht="12.75" customHeight="1" x14ac:dyDescent="0.3">
      <c r="A514" s="53"/>
      <c r="B514" s="53"/>
      <c r="C514" s="53"/>
      <c r="D514" s="53"/>
      <c r="E514" s="53"/>
      <c r="F514" s="53"/>
      <c r="G514" s="53"/>
      <c r="H514" s="53"/>
      <c r="I514" s="53"/>
      <c r="J514" s="53"/>
      <c r="K514" s="53"/>
      <c r="L514" s="53"/>
      <c r="M514" s="53"/>
      <c r="N514" s="53"/>
      <c r="O514" s="53"/>
      <c r="P514" s="53"/>
      <c r="Q514" s="53"/>
      <c r="R514" s="53"/>
      <c r="S514" s="53"/>
      <c r="T514" s="53"/>
      <c r="U514" s="53"/>
      <c r="V514" s="53"/>
      <c r="W514" s="53"/>
      <c r="X514" s="53"/>
      <c r="Y514" s="53"/>
      <c r="Z514" s="53"/>
    </row>
    <row r="515" spans="1:26" ht="12.75" customHeight="1" x14ac:dyDescent="0.3">
      <c r="A515" s="53"/>
      <c r="B515" s="53"/>
      <c r="C515" s="53"/>
      <c r="D515" s="53"/>
      <c r="E515" s="53"/>
      <c r="F515" s="53"/>
      <c r="G515" s="53"/>
      <c r="H515" s="53"/>
      <c r="I515" s="53"/>
      <c r="J515" s="53"/>
      <c r="K515" s="53"/>
      <c r="L515" s="53"/>
      <c r="M515" s="53"/>
      <c r="N515" s="53"/>
      <c r="O515" s="53"/>
      <c r="P515" s="53"/>
      <c r="Q515" s="53"/>
      <c r="R515" s="53"/>
      <c r="S515" s="53"/>
      <c r="T515" s="53"/>
      <c r="U515" s="53"/>
      <c r="V515" s="53"/>
      <c r="W515" s="53"/>
      <c r="X515" s="53"/>
      <c r="Y515" s="53"/>
      <c r="Z515" s="53"/>
    </row>
    <row r="516" spans="1:26" ht="12.75" customHeight="1" x14ac:dyDescent="0.3">
      <c r="A516" s="53"/>
      <c r="B516" s="53"/>
      <c r="C516" s="53"/>
      <c r="D516" s="53"/>
      <c r="E516" s="53"/>
      <c r="F516" s="53"/>
      <c r="G516" s="53"/>
      <c r="H516" s="53"/>
      <c r="I516" s="53"/>
      <c r="J516" s="53"/>
      <c r="K516" s="53"/>
      <c r="L516" s="53"/>
      <c r="M516" s="53"/>
      <c r="N516" s="53"/>
      <c r="O516" s="53"/>
      <c r="P516" s="53"/>
      <c r="Q516" s="53"/>
      <c r="R516" s="53"/>
      <c r="S516" s="53"/>
      <c r="T516" s="53"/>
      <c r="U516" s="53"/>
      <c r="V516" s="53"/>
      <c r="W516" s="53"/>
      <c r="X516" s="53"/>
      <c r="Y516" s="53"/>
      <c r="Z516" s="53"/>
    </row>
    <row r="517" spans="1:26" ht="12.75" customHeight="1" x14ac:dyDescent="0.3">
      <c r="A517" s="53"/>
      <c r="B517" s="53"/>
      <c r="C517" s="53"/>
      <c r="D517" s="53"/>
      <c r="E517" s="53"/>
      <c r="F517" s="53"/>
      <c r="G517" s="53"/>
      <c r="H517" s="53"/>
      <c r="I517" s="53"/>
      <c r="J517" s="53"/>
      <c r="K517" s="53"/>
      <c r="L517" s="53"/>
      <c r="M517" s="53"/>
      <c r="N517" s="53"/>
      <c r="O517" s="53"/>
      <c r="P517" s="53"/>
      <c r="Q517" s="53"/>
      <c r="R517" s="53"/>
      <c r="S517" s="53"/>
      <c r="T517" s="53"/>
      <c r="U517" s="53"/>
      <c r="V517" s="53"/>
      <c r="W517" s="53"/>
      <c r="X517" s="53"/>
      <c r="Y517" s="53"/>
      <c r="Z517" s="53"/>
    </row>
    <row r="518" spans="1:26" ht="12.75" customHeight="1" x14ac:dyDescent="0.3">
      <c r="A518" s="53"/>
      <c r="B518" s="53"/>
      <c r="C518" s="53"/>
      <c r="D518" s="53"/>
      <c r="E518" s="53"/>
      <c r="F518" s="53"/>
      <c r="G518" s="53"/>
      <c r="H518" s="53"/>
      <c r="I518" s="53"/>
      <c r="J518" s="53"/>
      <c r="K518" s="53"/>
      <c r="L518" s="53"/>
      <c r="M518" s="53"/>
      <c r="N518" s="53"/>
      <c r="O518" s="53"/>
      <c r="P518" s="53"/>
      <c r="Q518" s="53"/>
      <c r="R518" s="53"/>
      <c r="S518" s="53"/>
      <c r="T518" s="53"/>
      <c r="U518" s="53"/>
      <c r="V518" s="53"/>
      <c r="W518" s="53"/>
      <c r="X518" s="53"/>
      <c r="Y518" s="53"/>
      <c r="Z518" s="53"/>
    </row>
    <row r="519" spans="1:26" ht="12.75" customHeight="1" x14ac:dyDescent="0.3">
      <c r="A519" s="53"/>
      <c r="B519" s="53"/>
      <c r="C519" s="53"/>
      <c r="D519" s="53"/>
      <c r="E519" s="53"/>
      <c r="F519" s="53"/>
      <c r="G519" s="53"/>
      <c r="H519" s="53"/>
      <c r="I519" s="53"/>
      <c r="J519" s="53"/>
      <c r="K519" s="53"/>
      <c r="L519" s="53"/>
      <c r="M519" s="53"/>
      <c r="N519" s="53"/>
      <c r="O519" s="53"/>
      <c r="P519" s="53"/>
      <c r="Q519" s="53"/>
      <c r="R519" s="53"/>
      <c r="S519" s="53"/>
      <c r="T519" s="53"/>
      <c r="U519" s="53"/>
      <c r="V519" s="53"/>
      <c r="W519" s="53"/>
      <c r="X519" s="53"/>
      <c r="Y519" s="53"/>
      <c r="Z519" s="53"/>
    </row>
    <row r="520" spans="1:26" ht="12.75" customHeight="1" x14ac:dyDescent="0.3">
      <c r="A520" s="53"/>
      <c r="B520" s="53"/>
      <c r="C520" s="53"/>
      <c r="D520" s="53"/>
      <c r="E520" s="53"/>
      <c r="F520" s="53"/>
      <c r="G520" s="53"/>
      <c r="H520" s="53"/>
      <c r="I520" s="53"/>
      <c r="J520" s="53"/>
      <c r="K520" s="53"/>
      <c r="L520" s="53"/>
      <c r="M520" s="53"/>
      <c r="N520" s="53"/>
      <c r="O520" s="53"/>
      <c r="P520" s="53"/>
      <c r="Q520" s="53"/>
      <c r="R520" s="53"/>
      <c r="S520" s="53"/>
      <c r="T520" s="53"/>
      <c r="U520" s="53"/>
      <c r="V520" s="53"/>
      <c r="W520" s="53"/>
      <c r="X520" s="53"/>
      <c r="Y520" s="53"/>
      <c r="Z520" s="53"/>
    </row>
    <row r="521" spans="1:26" ht="12.75" customHeight="1" x14ac:dyDescent="0.3">
      <c r="A521" s="53"/>
      <c r="B521" s="53"/>
      <c r="C521" s="53"/>
      <c r="D521" s="53"/>
      <c r="E521" s="53"/>
      <c r="F521" s="53"/>
      <c r="G521" s="53"/>
      <c r="H521" s="53"/>
      <c r="I521" s="53"/>
      <c r="J521" s="53"/>
      <c r="K521" s="53"/>
      <c r="L521" s="53"/>
      <c r="M521" s="53"/>
      <c r="N521" s="53"/>
      <c r="O521" s="53"/>
      <c r="P521" s="53"/>
      <c r="Q521" s="53"/>
      <c r="R521" s="53"/>
      <c r="S521" s="53"/>
      <c r="T521" s="53"/>
      <c r="U521" s="53"/>
      <c r="V521" s="53"/>
      <c r="W521" s="53"/>
      <c r="X521" s="53"/>
      <c r="Y521" s="53"/>
      <c r="Z521" s="53"/>
    </row>
    <row r="522" spans="1:26" ht="12.75" customHeight="1" x14ac:dyDescent="0.3">
      <c r="A522" s="53"/>
      <c r="B522" s="53"/>
      <c r="C522" s="53"/>
      <c r="D522" s="53"/>
      <c r="E522" s="53"/>
      <c r="F522" s="53"/>
      <c r="G522" s="53"/>
      <c r="H522" s="53"/>
      <c r="I522" s="53"/>
      <c r="J522" s="53"/>
      <c r="K522" s="53"/>
      <c r="L522" s="53"/>
      <c r="M522" s="53"/>
      <c r="N522" s="53"/>
      <c r="O522" s="53"/>
      <c r="P522" s="53"/>
      <c r="Q522" s="53"/>
      <c r="R522" s="53"/>
      <c r="S522" s="53"/>
      <c r="T522" s="53"/>
      <c r="U522" s="53"/>
      <c r="V522" s="53"/>
      <c r="W522" s="53"/>
      <c r="X522" s="53"/>
      <c r="Y522" s="53"/>
      <c r="Z522" s="53"/>
    </row>
    <row r="523" spans="1:26" ht="12.75" customHeight="1" x14ac:dyDescent="0.3">
      <c r="A523" s="53"/>
      <c r="B523" s="53"/>
      <c r="C523" s="53"/>
      <c r="D523" s="53"/>
      <c r="E523" s="53"/>
      <c r="F523" s="53"/>
      <c r="G523" s="53"/>
      <c r="H523" s="53"/>
      <c r="I523" s="53"/>
      <c r="J523" s="53"/>
      <c r="K523" s="53"/>
      <c r="L523" s="53"/>
      <c r="M523" s="53"/>
      <c r="N523" s="53"/>
      <c r="O523" s="53"/>
      <c r="P523" s="53"/>
      <c r="Q523" s="53"/>
      <c r="R523" s="53"/>
      <c r="S523" s="53"/>
      <c r="T523" s="53"/>
      <c r="U523" s="53"/>
      <c r="V523" s="53"/>
      <c r="W523" s="53"/>
      <c r="X523" s="53"/>
      <c r="Y523" s="53"/>
      <c r="Z523" s="53"/>
    </row>
    <row r="524" spans="1:26" ht="12.75" customHeight="1" x14ac:dyDescent="0.3">
      <c r="A524" s="53"/>
      <c r="B524" s="53"/>
      <c r="C524" s="53"/>
      <c r="D524" s="53"/>
      <c r="E524" s="53"/>
      <c r="F524" s="53"/>
      <c r="G524" s="53"/>
      <c r="H524" s="53"/>
      <c r="I524" s="53"/>
      <c r="J524" s="53"/>
      <c r="K524" s="53"/>
      <c r="L524" s="53"/>
      <c r="M524" s="53"/>
      <c r="N524" s="53"/>
      <c r="O524" s="53"/>
      <c r="P524" s="53"/>
      <c r="Q524" s="53"/>
      <c r="R524" s="53"/>
      <c r="S524" s="53"/>
      <c r="T524" s="53"/>
      <c r="U524" s="53"/>
      <c r="V524" s="53"/>
      <c r="W524" s="53"/>
      <c r="X524" s="53"/>
      <c r="Y524" s="53"/>
      <c r="Z524" s="53"/>
    </row>
    <row r="525" spans="1:26" ht="12.75" customHeight="1" x14ac:dyDescent="0.3">
      <c r="A525" s="53"/>
      <c r="B525" s="53"/>
      <c r="C525" s="53"/>
      <c r="D525" s="53"/>
      <c r="E525" s="53"/>
      <c r="F525" s="53"/>
      <c r="G525" s="53"/>
      <c r="H525" s="53"/>
      <c r="I525" s="53"/>
      <c r="J525" s="53"/>
      <c r="K525" s="53"/>
      <c r="L525" s="53"/>
      <c r="M525" s="53"/>
      <c r="N525" s="53"/>
      <c r="O525" s="53"/>
      <c r="P525" s="53"/>
      <c r="Q525" s="53"/>
      <c r="R525" s="53"/>
      <c r="S525" s="53"/>
      <c r="T525" s="53"/>
      <c r="U525" s="53"/>
      <c r="V525" s="53"/>
      <c r="W525" s="53"/>
      <c r="X525" s="53"/>
      <c r="Y525" s="53"/>
      <c r="Z525" s="53"/>
    </row>
    <row r="526" spans="1:26" ht="12.75" customHeight="1" x14ac:dyDescent="0.3">
      <c r="A526" s="53"/>
      <c r="B526" s="53"/>
      <c r="C526" s="53"/>
      <c r="D526" s="53"/>
      <c r="E526" s="53"/>
      <c r="F526" s="53"/>
      <c r="G526" s="53"/>
      <c r="H526" s="53"/>
      <c r="I526" s="53"/>
      <c r="J526" s="53"/>
      <c r="K526" s="53"/>
      <c r="L526" s="53"/>
      <c r="M526" s="53"/>
      <c r="N526" s="53"/>
      <c r="O526" s="53"/>
      <c r="P526" s="53"/>
      <c r="Q526" s="53"/>
      <c r="R526" s="53"/>
      <c r="S526" s="53"/>
      <c r="T526" s="53"/>
      <c r="U526" s="53"/>
      <c r="V526" s="53"/>
      <c r="W526" s="53"/>
      <c r="X526" s="53"/>
      <c r="Y526" s="53"/>
      <c r="Z526" s="53"/>
    </row>
    <row r="527" spans="1:26" ht="12.75" customHeight="1" x14ac:dyDescent="0.3">
      <c r="A527" s="53"/>
      <c r="B527" s="53"/>
      <c r="C527" s="53"/>
      <c r="D527" s="53"/>
      <c r="E527" s="53"/>
      <c r="F527" s="53"/>
      <c r="G527" s="53"/>
      <c r="H527" s="53"/>
      <c r="I527" s="53"/>
      <c r="J527" s="53"/>
      <c r="K527" s="53"/>
      <c r="L527" s="53"/>
      <c r="M527" s="53"/>
      <c r="N527" s="53"/>
      <c r="O527" s="53"/>
      <c r="P527" s="53"/>
      <c r="Q527" s="53"/>
      <c r="R527" s="53"/>
      <c r="S527" s="53"/>
      <c r="T527" s="53"/>
      <c r="U527" s="53"/>
      <c r="V527" s="53"/>
      <c r="W527" s="53"/>
      <c r="X527" s="53"/>
      <c r="Y527" s="53"/>
      <c r="Z527" s="53"/>
    </row>
    <row r="528" spans="1:26" ht="12.75" customHeight="1" x14ac:dyDescent="0.3">
      <c r="A528" s="53"/>
      <c r="B528" s="53"/>
      <c r="C528" s="53"/>
      <c r="D528" s="53"/>
      <c r="E528" s="53"/>
      <c r="F528" s="53"/>
      <c r="G528" s="53"/>
      <c r="H528" s="53"/>
      <c r="I528" s="53"/>
      <c r="J528" s="53"/>
      <c r="K528" s="53"/>
      <c r="L528" s="53"/>
      <c r="M528" s="53"/>
      <c r="N528" s="53"/>
      <c r="O528" s="53"/>
      <c r="P528" s="53"/>
      <c r="Q528" s="53"/>
      <c r="R528" s="53"/>
      <c r="S528" s="53"/>
      <c r="T528" s="53"/>
      <c r="U528" s="53"/>
      <c r="V528" s="53"/>
      <c r="W528" s="53"/>
      <c r="X528" s="53"/>
      <c r="Y528" s="53"/>
      <c r="Z528" s="53"/>
    </row>
    <row r="529" spans="1:26" ht="12.75" customHeight="1" x14ac:dyDescent="0.3">
      <c r="A529" s="53"/>
      <c r="B529" s="53"/>
      <c r="C529" s="53"/>
      <c r="D529" s="53"/>
      <c r="E529" s="53"/>
      <c r="F529" s="53"/>
      <c r="G529" s="53"/>
      <c r="H529" s="53"/>
      <c r="I529" s="53"/>
      <c r="J529" s="53"/>
      <c r="K529" s="53"/>
      <c r="L529" s="53"/>
      <c r="M529" s="53"/>
      <c r="N529" s="53"/>
      <c r="O529" s="53"/>
      <c r="P529" s="53"/>
      <c r="Q529" s="53"/>
      <c r="R529" s="53"/>
      <c r="S529" s="53"/>
      <c r="T529" s="53"/>
      <c r="U529" s="53"/>
      <c r="V529" s="53"/>
      <c r="W529" s="53"/>
      <c r="X529" s="53"/>
      <c r="Y529" s="53"/>
      <c r="Z529" s="53"/>
    </row>
    <row r="530" spans="1:26" ht="12.75" customHeight="1" x14ac:dyDescent="0.3">
      <c r="A530" s="53"/>
      <c r="B530" s="53"/>
      <c r="C530" s="53"/>
      <c r="D530" s="53"/>
      <c r="E530" s="53"/>
      <c r="F530" s="53"/>
      <c r="G530" s="53"/>
      <c r="H530" s="53"/>
      <c r="I530" s="53"/>
      <c r="J530" s="53"/>
      <c r="K530" s="53"/>
      <c r="L530" s="53"/>
      <c r="M530" s="53"/>
      <c r="N530" s="53"/>
      <c r="O530" s="53"/>
      <c r="P530" s="53"/>
      <c r="Q530" s="53"/>
      <c r="R530" s="53"/>
      <c r="S530" s="53"/>
      <c r="T530" s="53"/>
      <c r="U530" s="53"/>
      <c r="V530" s="53"/>
      <c r="W530" s="53"/>
      <c r="X530" s="53"/>
      <c r="Y530" s="53"/>
      <c r="Z530" s="53"/>
    </row>
    <row r="531" spans="1:26" ht="12.75" customHeight="1" x14ac:dyDescent="0.3">
      <c r="A531" s="53"/>
      <c r="B531" s="53"/>
      <c r="C531" s="53"/>
      <c r="D531" s="53"/>
      <c r="E531" s="53"/>
      <c r="F531" s="53"/>
      <c r="G531" s="53"/>
      <c r="H531" s="53"/>
      <c r="I531" s="53"/>
      <c r="J531" s="53"/>
      <c r="K531" s="53"/>
      <c r="L531" s="53"/>
      <c r="M531" s="53"/>
      <c r="N531" s="53"/>
      <c r="O531" s="53"/>
      <c r="P531" s="53"/>
      <c r="Q531" s="53"/>
      <c r="R531" s="53"/>
      <c r="S531" s="53"/>
      <c r="T531" s="53"/>
      <c r="U531" s="53"/>
      <c r="V531" s="53"/>
      <c r="W531" s="53"/>
      <c r="X531" s="53"/>
      <c r="Y531" s="53"/>
      <c r="Z531" s="53"/>
    </row>
    <row r="532" spans="1:26" ht="12.75" customHeight="1" x14ac:dyDescent="0.3">
      <c r="A532" s="53"/>
      <c r="B532" s="53"/>
      <c r="C532" s="53"/>
      <c r="D532" s="53"/>
      <c r="E532" s="53"/>
      <c r="F532" s="53"/>
      <c r="G532" s="53"/>
      <c r="H532" s="53"/>
      <c r="I532" s="53"/>
      <c r="J532" s="53"/>
      <c r="K532" s="53"/>
      <c r="L532" s="53"/>
      <c r="M532" s="53"/>
      <c r="N532" s="53"/>
      <c r="O532" s="53"/>
      <c r="P532" s="53"/>
      <c r="Q532" s="53"/>
      <c r="R532" s="53"/>
      <c r="S532" s="53"/>
      <c r="T532" s="53"/>
      <c r="U532" s="53"/>
      <c r="V532" s="53"/>
      <c r="W532" s="53"/>
      <c r="X532" s="53"/>
      <c r="Y532" s="53"/>
      <c r="Z532" s="53"/>
    </row>
    <row r="533" spans="1:26" ht="12.75" customHeight="1" x14ac:dyDescent="0.3">
      <c r="A533" s="53"/>
      <c r="B533" s="53"/>
      <c r="C533" s="53"/>
      <c r="D533" s="53"/>
      <c r="E533" s="53"/>
      <c r="F533" s="53"/>
      <c r="G533" s="53"/>
      <c r="H533" s="53"/>
      <c r="I533" s="53"/>
      <c r="J533" s="53"/>
      <c r="K533" s="53"/>
      <c r="L533" s="53"/>
      <c r="M533" s="53"/>
      <c r="N533" s="53"/>
      <c r="O533" s="53"/>
      <c r="P533" s="53"/>
      <c r="Q533" s="53"/>
      <c r="R533" s="53"/>
      <c r="S533" s="53"/>
      <c r="T533" s="53"/>
      <c r="U533" s="53"/>
      <c r="V533" s="53"/>
      <c r="W533" s="53"/>
      <c r="X533" s="53"/>
      <c r="Y533" s="53"/>
      <c r="Z533" s="53"/>
    </row>
    <row r="534" spans="1:26" ht="12.75" customHeight="1" x14ac:dyDescent="0.3">
      <c r="A534" s="53"/>
      <c r="B534" s="53"/>
      <c r="C534" s="53"/>
      <c r="D534" s="53"/>
      <c r="E534" s="53"/>
      <c r="F534" s="53"/>
      <c r="G534" s="53"/>
      <c r="H534" s="53"/>
      <c r="I534" s="53"/>
      <c r="J534" s="53"/>
      <c r="K534" s="53"/>
      <c r="L534" s="53"/>
      <c r="M534" s="53"/>
      <c r="N534" s="53"/>
      <c r="O534" s="53"/>
      <c r="P534" s="53"/>
      <c r="Q534" s="53"/>
      <c r="R534" s="53"/>
      <c r="S534" s="53"/>
      <c r="T534" s="53"/>
      <c r="U534" s="53"/>
      <c r="V534" s="53"/>
      <c r="W534" s="53"/>
      <c r="X534" s="53"/>
      <c r="Y534" s="53"/>
      <c r="Z534" s="53"/>
    </row>
    <row r="535" spans="1:26" ht="12.75" customHeight="1" x14ac:dyDescent="0.3">
      <c r="A535" s="53"/>
      <c r="B535" s="53"/>
      <c r="C535" s="53"/>
      <c r="D535" s="53"/>
      <c r="E535" s="53"/>
      <c r="F535" s="53"/>
      <c r="G535" s="53"/>
      <c r="H535" s="53"/>
      <c r="I535" s="53"/>
      <c r="J535" s="53"/>
      <c r="K535" s="53"/>
      <c r="L535" s="53"/>
      <c r="M535" s="53"/>
      <c r="N535" s="53"/>
      <c r="O535" s="53"/>
      <c r="P535" s="53"/>
      <c r="Q535" s="53"/>
      <c r="R535" s="53"/>
      <c r="S535" s="53"/>
      <c r="T535" s="53"/>
      <c r="U535" s="53"/>
      <c r="V535" s="53"/>
      <c r="W535" s="53"/>
      <c r="X535" s="53"/>
      <c r="Y535" s="53"/>
      <c r="Z535" s="53"/>
    </row>
    <row r="536" spans="1:26" ht="12.75" customHeight="1" x14ac:dyDescent="0.3">
      <c r="A536" s="53"/>
      <c r="B536" s="53"/>
      <c r="C536" s="53"/>
      <c r="D536" s="53"/>
      <c r="E536" s="53"/>
      <c r="F536" s="53"/>
      <c r="G536" s="53"/>
      <c r="H536" s="53"/>
      <c r="I536" s="53"/>
      <c r="J536" s="53"/>
      <c r="K536" s="53"/>
      <c r="L536" s="53"/>
      <c r="M536" s="53"/>
      <c r="N536" s="53"/>
      <c r="O536" s="53"/>
      <c r="P536" s="53"/>
      <c r="Q536" s="53"/>
      <c r="R536" s="53"/>
      <c r="S536" s="53"/>
      <c r="T536" s="53"/>
      <c r="U536" s="53"/>
      <c r="V536" s="53"/>
      <c r="W536" s="53"/>
      <c r="X536" s="53"/>
      <c r="Y536" s="53"/>
      <c r="Z536" s="53"/>
    </row>
    <row r="537" spans="1:26" ht="12.75" customHeight="1" x14ac:dyDescent="0.3">
      <c r="A537" s="53"/>
      <c r="B537" s="53"/>
      <c r="C537" s="53"/>
      <c r="D537" s="53"/>
      <c r="E537" s="53"/>
      <c r="F537" s="53"/>
      <c r="G537" s="53"/>
      <c r="H537" s="53"/>
      <c r="I537" s="53"/>
      <c r="J537" s="53"/>
      <c r="K537" s="53"/>
      <c r="L537" s="53"/>
      <c r="M537" s="53"/>
      <c r="N537" s="53"/>
      <c r="O537" s="53"/>
      <c r="P537" s="53"/>
      <c r="Q537" s="53"/>
      <c r="R537" s="53"/>
      <c r="S537" s="53"/>
      <c r="T537" s="53"/>
      <c r="U537" s="53"/>
      <c r="V537" s="53"/>
      <c r="W537" s="53"/>
      <c r="X537" s="53"/>
      <c r="Y537" s="53"/>
      <c r="Z537" s="53"/>
    </row>
    <row r="538" spans="1:26" ht="12.75" customHeight="1" x14ac:dyDescent="0.3">
      <c r="A538" s="53"/>
      <c r="B538" s="53"/>
      <c r="C538" s="53"/>
      <c r="D538" s="53"/>
      <c r="E538" s="53"/>
      <c r="F538" s="53"/>
      <c r="G538" s="53"/>
      <c r="H538" s="53"/>
      <c r="I538" s="53"/>
      <c r="J538" s="53"/>
      <c r="K538" s="53"/>
      <c r="L538" s="53"/>
      <c r="M538" s="53"/>
      <c r="N538" s="53"/>
      <c r="O538" s="53"/>
      <c r="P538" s="53"/>
      <c r="Q538" s="53"/>
      <c r="R538" s="53"/>
      <c r="S538" s="53"/>
      <c r="T538" s="53"/>
      <c r="U538" s="53"/>
      <c r="V538" s="53"/>
      <c r="W538" s="53"/>
      <c r="X538" s="53"/>
      <c r="Y538" s="53"/>
      <c r="Z538" s="53"/>
    </row>
    <row r="539" spans="1:26" ht="12.75" customHeight="1" x14ac:dyDescent="0.3">
      <c r="A539" s="53"/>
      <c r="B539" s="53"/>
      <c r="C539" s="53"/>
      <c r="D539" s="53"/>
      <c r="E539" s="53"/>
      <c r="F539" s="53"/>
      <c r="G539" s="53"/>
      <c r="H539" s="53"/>
      <c r="I539" s="53"/>
      <c r="J539" s="53"/>
      <c r="K539" s="53"/>
      <c r="L539" s="53"/>
      <c r="M539" s="53"/>
      <c r="N539" s="53"/>
      <c r="O539" s="53"/>
      <c r="P539" s="53"/>
      <c r="Q539" s="53"/>
      <c r="R539" s="53"/>
      <c r="S539" s="53"/>
      <c r="T539" s="53"/>
      <c r="U539" s="53"/>
      <c r="V539" s="53"/>
      <c r="W539" s="53"/>
      <c r="X539" s="53"/>
      <c r="Y539" s="53"/>
      <c r="Z539" s="53"/>
    </row>
    <row r="540" spans="1:26" ht="12.75" customHeight="1" x14ac:dyDescent="0.3">
      <c r="A540" s="53"/>
      <c r="B540" s="53"/>
      <c r="C540" s="53"/>
      <c r="D540" s="53"/>
      <c r="E540" s="53"/>
      <c r="F540" s="53"/>
      <c r="G540" s="53"/>
      <c r="H540" s="53"/>
      <c r="I540" s="53"/>
      <c r="J540" s="53"/>
      <c r="K540" s="53"/>
      <c r="L540" s="53"/>
      <c r="M540" s="53"/>
      <c r="N540" s="53"/>
      <c r="O540" s="53"/>
      <c r="P540" s="53"/>
      <c r="Q540" s="53"/>
      <c r="R540" s="53"/>
      <c r="S540" s="53"/>
      <c r="T540" s="53"/>
      <c r="U540" s="53"/>
      <c r="V540" s="53"/>
      <c r="W540" s="53"/>
      <c r="X540" s="53"/>
      <c r="Y540" s="53"/>
      <c r="Z540" s="53"/>
    </row>
    <row r="541" spans="1:26" ht="12.75" customHeight="1" x14ac:dyDescent="0.3">
      <c r="A541" s="53"/>
      <c r="B541" s="53"/>
      <c r="C541" s="53"/>
      <c r="D541" s="53"/>
      <c r="E541" s="53"/>
      <c r="F541" s="53"/>
      <c r="G541" s="53"/>
      <c r="H541" s="53"/>
      <c r="I541" s="53"/>
      <c r="J541" s="53"/>
      <c r="K541" s="53"/>
      <c r="L541" s="53"/>
      <c r="M541" s="53"/>
      <c r="N541" s="53"/>
      <c r="O541" s="53"/>
      <c r="P541" s="53"/>
      <c r="Q541" s="53"/>
      <c r="R541" s="53"/>
      <c r="S541" s="53"/>
      <c r="T541" s="53"/>
      <c r="U541" s="53"/>
      <c r="V541" s="53"/>
      <c r="W541" s="53"/>
      <c r="X541" s="53"/>
      <c r="Y541" s="53"/>
      <c r="Z541" s="53"/>
    </row>
    <row r="542" spans="1:26" ht="12.75" customHeight="1" x14ac:dyDescent="0.3">
      <c r="A542" s="53"/>
      <c r="B542" s="53"/>
      <c r="C542" s="53"/>
      <c r="D542" s="53"/>
      <c r="E542" s="53"/>
      <c r="F542" s="53"/>
      <c r="G542" s="53"/>
      <c r="H542" s="53"/>
      <c r="I542" s="53"/>
      <c r="J542" s="53"/>
      <c r="K542" s="53"/>
      <c r="L542" s="53"/>
      <c r="M542" s="53"/>
      <c r="N542" s="53"/>
      <c r="O542" s="53"/>
      <c r="P542" s="53"/>
      <c r="Q542" s="53"/>
      <c r="R542" s="53"/>
      <c r="S542" s="53"/>
      <c r="T542" s="53"/>
      <c r="U542" s="53"/>
      <c r="V542" s="53"/>
      <c r="W542" s="53"/>
      <c r="X542" s="53"/>
      <c r="Y542" s="53"/>
      <c r="Z542" s="53"/>
    </row>
    <row r="543" spans="1:26" ht="12.75" customHeight="1" x14ac:dyDescent="0.3">
      <c r="A543" s="53"/>
      <c r="B543" s="53"/>
      <c r="C543" s="53"/>
      <c r="D543" s="53"/>
      <c r="E543" s="53"/>
      <c r="F543" s="53"/>
      <c r="G543" s="53"/>
      <c r="H543" s="53"/>
      <c r="I543" s="53"/>
      <c r="J543" s="53"/>
      <c r="K543" s="53"/>
      <c r="L543" s="53"/>
      <c r="M543" s="53"/>
      <c r="N543" s="53"/>
      <c r="O543" s="53"/>
      <c r="P543" s="53"/>
      <c r="Q543" s="53"/>
      <c r="R543" s="53"/>
      <c r="S543" s="53"/>
      <c r="T543" s="53"/>
      <c r="U543" s="53"/>
      <c r="V543" s="53"/>
      <c r="W543" s="53"/>
      <c r="X543" s="53"/>
      <c r="Y543" s="53"/>
      <c r="Z543" s="53"/>
    </row>
    <row r="544" spans="1:26" ht="12.75" customHeight="1" x14ac:dyDescent="0.3">
      <c r="A544" s="53"/>
      <c r="B544" s="53"/>
      <c r="C544" s="53"/>
      <c r="D544" s="53"/>
      <c r="E544" s="53"/>
      <c r="F544" s="53"/>
      <c r="G544" s="53"/>
      <c r="H544" s="53"/>
      <c r="I544" s="53"/>
      <c r="J544" s="53"/>
      <c r="K544" s="53"/>
      <c r="L544" s="53"/>
      <c r="M544" s="53"/>
      <c r="N544" s="53"/>
      <c r="O544" s="53"/>
      <c r="P544" s="53"/>
      <c r="Q544" s="53"/>
      <c r="R544" s="53"/>
      <c r="S544" s="53"/>
      <c r="T544" s="53"/>
      <c r="U544" s="53"/>
      <c r="V544" s="53"/>
      <c r="W544" s="53"/>
      <c r="X544" s="53"/>
      <c r="Y544" s="53"/>
      <c r="Z544" s="53"/>
    </row>
    <row r="545" spans="1:26" ht="12.75" customHeight="1" x14ac:dyDescent="0.3">
      <c r="A545" s="53"/>
      <c r="B545" s="53"/>
      <c r="C545" s="53"/>
      <c r="D545" s="53"/>
      <c r="E545" s="53"/>
      <c r="F545" s="53"/>
      <c r="G545" s="53"/>
      <c r="H545" s="53"/>
      <c r="I545" s="53"/>
      <c r="J545" s="53"/>
      <c r="K545" s="53"/>
      <c r="L545" s="53"/>
      <c r="M545" s="53"/>
      <c r="N545" s="53"/>
      <c r="O545" s="53"/>
      <c r="P545" s="53"/>
      <c r="Q545" s="53"/>
      <c r="R545" s="53"/>
      <c r="S545" s="53"/>
      <c r="T545" s="53"/>
      <c r="U545" s="53"/>
      <c r="V545" s="53"/>
      <c r="W545" s="53"/>
      <c r="X545" s="53"/>
      <c r="Y545" s="53"/>
      <c r="Z545" s="53"/>
    </row>
    <row r="546" spans="1:26" ht="12.75" customHeight="1" x14ac:dyDescent="0.3">
      <c r="A546" s="53"/>
      <c r="B546" s="53"/>
      <c r="C546" s="53"/>
      <c r="D546" s="53"/>
      <c r="E546" s="53"/>
      <c r="F546" s="53"/>
      <c r="G546" s="53"/>
      <c r="H546" s="53"/>
      <c r="I546" s="53"/>
      <c r="J546" s="53"/>
      <c r="K546" s="53"/>
      <c r="L546" s="53"/>
      <c r="M546" s="53"/>
      <c r="N546" s="53"/>
      <c r="O546" s="53"/>
      <c r="P546" s="53"/>
      <c r="Q546" s="53"/>
      <c r="R546" s="53"/>
      <c r="S546" s="53"/>
      <c r="T546" s="53"/>
      <c r="U546" s="53"/>
      <c r="V546" s="53"/>
      <c r="W546" s="53"/>
      <c r="X546" s="53"/>
      <c r="Y546" s="53"/>
      <c r="Z546" s="53"/>
    </row>
    <row r="547" spans="1:26" ht="12.75" customHeight="1" x14ac:dyDescent="0.3">
      <c r="A547" s="53"/>
      <c r="B547" s="53"/>
      <c r="C547" s="53"/>
      <c r="D547" s="53"/>
      <c r="E547" s="53"/>
      <c r="F547" s="53"/>
      <c r="G547" s="53"/>
      <c r="H547" s="53"/>
      <c r="I547" s="53"/>
      <c r="J547" s="53"/>
      <c r="K547" s="53"/>
      <c r="L547" s="53"/>
      <c r="M547" s="53"/>
      <c r="N547" s="53"/>
      <c r="O547" s="53"/>
      <c r="P547" s="53"/>
      <c r="Q547" s="53"/>
      <c r="R547" s="53"/>
      <c r="S547" s="53"/>
      <c r="T547" s="53"/>
      <c r="U547" s="53"/>
      <c r="V547" s="53"/>
      <c r="W547" s="53"/>
      <c r="X547" s="53"/>
      <c r="Y547" s="53"/>
      <c r="Z547" s="53"/>
    </row>
    <row r="548" spans="1:26" ht="12.75" customHeight="1" x14ac:dyDescent="0.3">
      <c r="A548" s="53"/>
      <c r="B548" s="53"/>
      <c r="C548" s="53"/>
      <c r="D548" s="53"/>
      <c r="E548" s="53"/>
      <c r="F548" s="53"/>
      <c r="G548" s="53"/>
      <c r="H548" s="53"/>
      <c r="I548" s="53"/>
      <c r="J548" s="53"/>
      <c r="K548" s="53"/>
      <c r="L548" s="53"/>
      <c r="M548" s="53"/>
      <c r="N548" s="53"/>
      <c r="O548" s="53"/>
      <c r="P548" s="53"/>
      <c r="Q548" s="53"/>
      <c r="R548" s="53"/>
      <c r="S548" s="53"/>
      <c r="T548" s="53"/>
      <c r="U548" s="53"/>
      <c r="V548" s="53"/>
      <c r="W548" s="53"/>
      <c r="X548" s="53"/>
      <c r="Y548" s="53"/>
      <c r="Z548" s="53"/>
    </row>
    <row r="549" spans="1:26" ht="12.75" customHeight="1" x14ac:dyDescent="0.3">
      <c r="A549" s="53"/>
      <c r="B549" s="53"/>
      <c r="C549" s="53"/>
      <c r="D549" s="53"/>
      <c r="E549" s="53"/>
      <c r="F549" s="53"/>
      <c r="G549" s="53"/>
      <c r="H549" s="53"/>
      <c r="I549" s="53"/>
      <c r="J549" s="53"/>
      <c r="K549" s="53"/>
      <c r="L549" s="53"/>
      <c r="M549" s="53"/>
      <c r="N549" s="53"/>
      <c r="O549" s="53"/>
      <c r="P549" s="53"/>
      <c r="Q549" s="53"/>
      <c r="R549" s="53"/>
      <c r="S549" s="53"/>
      <c r="T549" s="53"/>
      <c r="U549" s="53"/>
      <c r="V549" s="53"/>
      <c r="W549" s="53"/>
      <c r="X549" s="53"/>
      <c r="Y549" s="53"/>
      <c r="Z549" s="53"/>
    </row>
    <row r="550" spans="1:26" ht="12.75" customHeight="1" x14ac:dyDescent="0.3">
      <c r="A550" s="53"/>
      <c r="B550" s="53"/>
      <c r="C550" s="53"/>
      <c r="D550" s="53"/>
      <c r="E550" s="53"/>
      <c r="F550" s="53"/>
      <c r="G550" s="53"/>
      <c r="H550" s="53"/>
      <c r="I550" s="53"/>
      <c r="J550" s="53"/>
      <c r="K550" s="53"/>
      <c r="L550" s="53"/>
      <c r="M550" s="53"/>
      <c r="N550" s="53"/>
      <c r="O550" s="53"/>
      <c r="P550" s="53"/>
      <c r="Q550" s="53"/>
      <c r="R550" s="53"/>
      <c r="S550" s="53"/>
      <c r="T550" s="53"/>
      <c r="U550" s="53"/>
      <c r="V550" s="53"/>
      <c r="W550" s="53"/>
      <c r="X550" s="53"/>
      <c r="Y550" s="53"/>
      <c r="Z550" s="53"/>
    </row>
    <row r="551" spans="1:26" ht="12.75" customHeight="1" x14ac:dyDescent="0.3">
      <c r="A551" s="53"/>
      <c r="B551" s="53"/>
      <c r="C551" s="53"/>
      <c r="D551" s="53"/>
      <c r="E551" s="53"/>
      <c r="F551" s="53"/>
      <c r="G551" s="53"/>
      <c r="H551" s="53"/>
      <c r="I551" s="53"/>
      <c r="J551" s="53"/>
      <c r="K551" s="53"/>
      <c r="L551" s="53"/>
      <c r="M551" s="53"/>
      <c r="N551" s="53"/>
      <c r="O551" s="53"/>
      <c r="P551" s="53"/>
      <c r="Q551" s="53"/>
      <c r="R551" s="53"/>
      <c r="S551" s="53"/>
      <c r="T551" s="53"/>
      <c r="U551" s="53"/>
      <c r="V551" s="53"/>
      <c r="W551" s="53"/>
      <c r="X551" s="53"/>
      <c r="Y551" s="53"/>
      <c r="Z551" s="53"/>
    </row>
    <row r="552" spans="1:26" ht="12.75" customHeight="1" x14ac:dyDescent="0.3">
      <c r="A552" s="53"/>
      <c r="B552" s="53"/>
      <c r="C552" s="53"/>
      <c r="D552" s="53"/>
      <c r="E552" s="53"/>
      <c r="F552" s="53"/>
      <c r="G552" s="53"/>
      <c r="H552" s="53"/>
      <c r="I552" s="53"/>
      <c r="J552" s="53"/>
      <c r="K552" s="53"/>
      <c r="L552" s="53"/>
      <c r="M552" s="53"/>
      <c r="N552" s="53"/>
      <c r="O552" s="53"/>
      <c r="P552" s="53"/>
      <c r="Q552" s="53"/>
      <c r="R552" s="53"/>
      <c r="S552" s="53"/>
      <c r="T552" s="53"/>
      <c r="U552" s="53"/>
      <c r="V552" s="53"/>
      <c r="W552" s="53"/>
      <c r="X552" s="53"/>
      <c r="Y552" s="53"/>
      <c r="Z552" s="53"/>
    </row>
    <row r="553" spans="1:26" ht="12.75" customHeight="1" x14ac:dyDescent="0.3">
      <c r="A553" s="53"/>
      <c r="B553" s="53"/>
      <c r="C553" s="53"/>
      <c r="D553" s="53"/>
      <c r="E553" s="53"/>
      <c r="F553" s="53"/>
      <c r="G553" s="53"/>
      <c r="H553" s="53"/>
      <c r="I553" s="53"/>
      <c r="J553" s="53"/>
      <c r="K553" s="53"/>
      <c r="L553" s="53"/>
      <c r="M553" s="53"/>
      <c r="N553" s="53"/>
      <c r="O553" s="53"/>
      <c r="P553" s="53"/>
      <c r="Q553" s="53"/>
      <c r="R553" s="53"/>
      <c r="S553" s="53"/>
      <c r="T553" s="53"/>
      <c r="U553" s="53"/>
      <c r="V553" s="53"/>
      <c r="W553" s="53"/>
      <c r="X553" s="53"/>
      <c r="Y553" s="53"/>
      <c r="Z553" s="53"/>
    </row>
    <row r="554" spans="1:26" ht="12.75" customHeight="1" x14ac:dyDescent="0.3">
      <c r="A554" s="53"/>
      <c r="B554" s="53"/>
      <c r="C554" s="53"/>
      <c r="D554" s="53"/>
      <c r="E554" s="53"/>
      <c r="F554" s="53"/>
      <c r="G554" s="53"/>
      <c r="H554" s="53"/>
      <c r="I554" s="53"/>
      <c r="J554" s="53"/>
      <c r="K554" s="53"/>
      <c r="L554" s="53"/>
      <c r="M554" s="53"/>
      <c r="N554" s="53"/>
      <c r="O554" s="53"/>
      <c r="P554" s="53"/>
      <c r="Q554" s="53"/>
      <c r="R554" s="53"/>
      <c r="S554" s="53"/>
      <c r="T554" s="53"/>
      <c r="U554" s="53"/>
      <c r="V554" s="53"/>
      <c r="W554" s="53"/>
      <c r="X554" s="53"/>
      <c r="Y554" s="53"/>
      <c r="Z554" s="53"/>
    </row>
    <row r="555" spans="1:26" ht="12.75" customHeight="1" x14ac:dyDescent="0.3">
      <c r="A555" s="53"/>
      <c r="B555" s="53"/>
      <c r="C555" s="53"/>
      <c r="D555" s="53"/>
      <c r="E555" s="53"/>
      <c r="F555" s="53"/>
      <c r="G555" s="53"/>
      <c r="H555" s="53"/>
      <c r="I555" s="53"/>
      <c r="J555" s="53"/>
      <c r="K555" s="53"/>
      <c r="L555" s="53"/>
      <c r="M555" s="53"/>
      <c r="N555" s="53"/>
      <c r="O555" s="53"/>
      <c r="P555" s="53"/>
      <c r="Q555" s="53"/>
      <c r="R555" s="53"/>
      <c r="S555" s="53"/>
      <c r="T555" s="53"/>
      <c r="U555" s="53"/>
      <c r="V555" s="53"/>
      <c r="W555" s="53"/>
      <c r="X555" s="53"/>
      <c r="Y555" s="53"/>
      <c r="Z555" s="53"/>
    </row>
    <row r="556" spans="1:26" ht="12.75" customHeight="1" x14ac:dyDescent="0.3">
      <c r="A556" s="53"/>
      <c r="B556" s="53"/>
      <c r="C556" s="53"/>
      <c r="D556" s="53"/>
      <c r="E556" s="53"/>
      <c r="F556" s="53"/>
      <c r="G556" s="53"/>
      <c r="H556" s="53"/>
      <c r="I556" s="53"/>
      <c r="J556" s="53"/>
      <c r="K556" s="53"/>
      <c r="L556" s="53"/>
      <c r="M556" s="53"/>
      <c r="N556" s="53"/>
      <c r="O556" s="53"/>
      <c r="P556" s="53"/>
      <c r="Q556" s="53"/>
      <c r="R556" s="53"/>
      <c r="S556" s="53"/>
      <c r="T556" s="53"/>
      <c r="U556" s="53"/>
      <c r="V556" s="53"/>
      <c r="W556" s="53"/>
      <c r="X556" s="53"/>
      <c r="Y556" s="53"/>
      <c r="Z556" s="53"/>
    </row>
    <row r="557" spans="1:26" ht="12.75" customHeight="1" x14ac:dyDescent="0.3">
      <c r="A557" s="53"/>
      <c r="B557" s="53"/>
      <c r="C557" s="53"/>
      <c r="D557" s="53"/>
      <c r="E557" s="53"/>
      <c r="F557" s="53"/>
      <c r="G557" s="53"/>
      <c r="H557" s="53"/>
      <c r="I557" s="53"/>
      <c r="J557" s="53"/>
      <c r="K557" s="53"/>
      <c r="L557" s="53"/>
      <c r="M557" s="53"/>
      <c r="N557" s="53"/>
      <c r="O557" s="53"/>
      <c r="P557" s="53"/>
      <c r="Q557" s="53"/>
      <c r="R557" s="53"/>
      <c r="S557" s="53"/>
      <c r="T557" s="53"/>
      <c r="U557" s="53"/>
      <c r="V557" s="53"/>
      <c r="W557" s="53"/>
      <c r="X557" s="53"/>
      <c r="Y557" s="53"/>
      <c r="Z557" s="53"/>
    </row>
    <row r="558" spans="1:26" ht="12.75" customHeight="1" x14ac:dyDescent="0.3">
      <c r="A558" s="53"/>
      <c r="B558" s="53"/>
      <c r="C558" s="53"/>
      <c r="D558" s="53"/>
      <c r="E558" s="53"/>
      <c r="F558" s="53"/>
      <c r="G558" s="53"/>
      <c r="H558" s="53"/>
      <c r="I558" s="53"/>
      <c r="J558" s="53"/>
      <c r="K558" s="53"/>
      <c r="L558" s="53"/>
      <c r="M558" s="53"/>
      <c r="N558" s="53"/>
      <c r="O558" s="53"/>
      <c r="P558" s="53"/>
      <c r="Q558" s="53"/>
      <c r="R558" s="53"/>
      <c r="S558" s="53"/>
      <c r="T558" s="53"/>
      <c r="U558" s="53"/>
      <c r="V558" s="53"/>
      <c r="W558" s="53"/>
      <c r="X558" s="53"/>
      <c r="Y558" s="53"/>
      <c r="Z558" s="53"/>
    </row>
    <row r="559" spans="1:26" ht="12.75" customHeight="1" x14ac:dyDescent="0.3">
      <c r="A559" s="53"/>
      <c r="B559" s="53"/>
      <c r="C559" s="53"/>
      <c r="D559" s="53"/>
      <c r="E559" s="53"/>
      <c r="F559" s="53"/>
      <c r="G559" s="53"/>
      <c r="H559" s="53"/>
      <c r="I559" s="53"/>
      <c r="J559" s="53"/>
      <c r="K559" s="53"/>
      <c r="L559" s="53"/>
      <c r="M559" s="53"/>
      <c r="N559" s="53"/>
      <c r="O559" s="53"/>
      <c r="P559" s="53"/>
      <c r="Q559" s="53"/>
      <c r="R559" s="53"/>
      <c r="S559" s="53"/>
      <c r="T559" s="53"/>
      <c r="U559" s="53"/>
      <c r="V559" s="53"/>
      <c r="W559" s="53"/>
      <c r="X559" s="53"/>
      <c r="Y559" s="53"/>
      <c r="Z559" s="53"/>
    </row>
    <row r="560" spans="1:26" ht="12.75" customHeight="1" x14ac:dyDescent="0.3">
      <c r="A560" s="53"/>
      <c r="B560" s="53"/>
      <c r="C560" s="53"/>
      <c r="D560" s="53"/>
      <c r="E560" s="53"/>
      <c r="F560" s="53"/>
      <c r="G560" s="53"/>
      <c r="H560" s="53"/>
      <c r="I560" s="53"/>
      <c r="J560" s="53"/>
      <c r="K560" s="53"/>
      <c r="L560" s="53"/>
      <c r="M560" s="53"/>
      <c r="N560" s="53"/>
      <c r="O560" s="53"/>
      <c r="P560" s="53"/>
      <c r="Q560" s="53"/>
      <c r="R560" s="53"/>
      <c r="S560" s="53"/>
      <c r="T560" s="53"/>
      <c r="U560" s="53"/>
      <c r="V560" s="53"/>
      <c r="W560" s="53"/>
      <c r="X560" s="53"/>
      <c r="Y560" s="53"/>
      <c r="Z560" s="53"/>
    </row>
    <row r="561" spans="1:26" ht="12.75" customHeight="1" x14ac:dyDescent="0.3">
      <c r="A561" s="53"/>
      <c r="B561" s="53"/>
      <c r="C561" s="53"/>
      <c r="D561" s="53"/>
      <c r="E561" s="53"/>
      <c r="F561" s="53"/>
      <c r="G561" s="53"/>
      <c r="H561" s="53"/>
      <c r="I561" s="53"/>
      <c r="J561" s="53"/>
      <c r="K561" s="53"/>
      <c r="L561" s="53"/>
      <c r="M561" s="53"/>
      <c r="N561" s="53"/>
      <c r="O561" s="53"/>
      <c r="P561" s="53"/>
      <c r="Q561" s="53"/>
      <c r="R561" s="53"/>
      <c r="S561" s="53"/>
      <c r="T561" s="53"/>
      <c r="U561" s="53"/>
      <c r="V561" s="53"/>
      <c r="W561" s="53"/>
      <c r="X561" s="53"/>
      <c r="Y561" s="53"/>
      <c r="Z561" s="53"/>
    </row>
    <row r="562" spans="1:26" ht="12.75" customHeight="1" x14ac:dyDescent="0.3">
      <c r="A562" s="53"/>
      <c r="B562" s="53"/>
      <c r="C562" s="53"/>
      <c r="D562" s="53"/>
      <c r="E562" s="53"/>
      <c r="F562" s="53"/>
      <c r="G562" s="53"/>
      <c r="H562" s="53"/>
      <c r="I562" s="53"/>
      <c r="J562" s="53"/>
      <c r="K562" s="53"/>
      <c r="L562" s="53"/>
      <c r="M562" s="53"/>
      <c r="N562" s="53"/>
      <c r="O562" s="53"/>
      <c r="P562" s="53"/>
      <c r="Q562" s="53"/>
      <c r="R562" s="53"/>
      <c r="S562" s="53"/>
      <c r="T562" s="53"/>
      <c r="U562" s="53"/>
      <c r="V562" s="53"/>
      <c r="W562" s="53"/>
      <c r="X562" s="53"/>
      <c r="Y562" s="53"/>
      <c r="Z562" s="53"/>
    </row>
    <row r="563" spans="1:26" ht="12.75" customHeight="1" x14ac:dyDescent="0.3">
      <c r="A563" s="53"/>
      <c r="B563" s="53"/>
      <c r="C563" s="53"/>
      <c r="D563" s="53"/>
      <c r="E563" s="53"/>
      <c r="F563" s="53"/>
      <c r="G563" s="53"/>
      <c r="H563" s="53"/>
      <c r="I563" s="53"/>
      <c r="J563" s="53"/>
      <c r="K563" s="53"/>
      <c r="L563" s="53"/>
      <c r="M563" s="53"/>
      <c r="N563" s="53"/>
      <c r="O563" s="53"/>
      <c r="P563" s="53"/>
      <c r="Q563" s="53"/>
      <c r="R563" s="53"/>
      <c r="S563" s="53"/>
      <c r="T563" s="53"/>
      <c r="U563" s="53"/>
      <c r="V563" s="53"/>
      <c r="W563" s="53"/>
      <c r="X563" s="53"/>
      <c r="Y563" s="53"/>
      <c r="Z563" s="53"/>
    </row>
    <row r="564" spans="1:26" ht="12.75" customHeight="1" x14ac:dyDescent="0.3">
      <c r="A564" s="53"/>
      <c r="B564" s="53"/>
      <c r="C564" s="53"/>
      <c r="D564" s="53"/>
      <c r="E564" s="53"/>
      <c r="F564" s="53"/>
      <c r="G564" s="53"/>
      <c r="H564" s="53"/>
      <c r="I564" s="53"/>
      <c r="J564" s="53"/>
      <c r="K564" s="53"/>
      <c r="L564" s="53"/>
      <c r="M564" s="53"/>
      <c r="N564" s="53"/>
      <c r="O564" s="53"/>
      <c r="P564" s="53"/>
      <c r="Q564" s="53"/>
      <c r="R564" s="53"/>
      <c r="S564" s="53"/>
      <c r="T564" s="53"/>
      <c r="U564" s="53"/>
      <c r="V564" s="53"/>
      <c r="W564" s="53"/>
      <c r="X564" s="53"/>
      <c r="Y564" s="53"/>
      <c r="Z564" s="53"/>
    </row>
    <row r="565" spans="1:26" ht="12.75" customHeight="1" x14ac:dyDescent="0.3">
      <c r="A565" s="53"/>
      <c r="B565" s="53"/>
      <c r="C565" s="53"/>
      <c r="D565" s="53"/>
      <c r="E565" s="53"/>
      <c r="F565" s="53"/>
      <c r="G565" s="53"/>
      <c r="H565" s="53"/>
      <c r="I565" s="53"/>
      <c r="J565" s="53"/>
      <c r="K565" s="53"/>
      <c r="L565" s="53"/>
      <c r="M565" s="53"/>
      <c r="N565" s="53"/>
      <c r="O565" s="53"/>
      <c r="P565" s="53"/>
      <c r="Q565" s="53"/>
      <c r="R565" s="53"/>
      <c r="S565" s="53"/>
      <c r="T565" s="53"/>
      <c r="U565" s="53"/>
      <c r="V565" s="53"/>
      <c r="W565" s="53"/>
      <c r="X565" s="53"/>
      <c r="Y565" s="53"/>
      <c r="Z565" s="53"/>
    </row>
    <row r="566" spans="1:26" ht="12.75" customHeight="1" x14ac:dyDescent="0.3">
      <c r="A566" s="53"/>
      <c r="B566" s="53"/>
      <c r="C566" s="53"/>
      <c r="D566" s="53"/>
      <c r="E566" s="53"/>
      <c r="F566" s="53"/>
      <c r="G566" s="53"/>
      <c r="H566" s="53"/>
      <c r="I566" s="53"/>
      <c r="J566" s="53"/>
      <c r="K566" s="53"/>
      <c r="L566" s="53"/>
      <c r="M566" s="53"/>
      <c r="N566" s="53"/>
      <c r="O566" s="53"/>
      <c r="P566" s="53"/>
      <c r="Q566" s="53"/>
      <c r="R566" s="53"/>
      <c r="S566" s="53"/>
      <c r="T566" s="53"/>
      <c r="U566" s="53"/>
      <c r="V566" s="53"/>
      <c r="W566" s="53"/>
      <c r="X566" s="53"/>
      <c r="Y566" s="53"/>
      <c r="Z566" s="53"/>
    </row>
    <row r="567" spans="1:26" ht="12.75" customHeight="1" x14ac:dyDescent="0.3">
      <c r="A567" s="53"/>
      <c r="B567" s="53"/>
      <c r="C567" s="53"/>
      <c r="D567" s="53"/>
      <c r="E567" s="53"/>
      <c r="F567" s="53"/>
      <c r="G567" s="53"/>
      <c r="H567" s="53"/>
      <c r="I567" s="53"/>
      <c r="J567" s="53"/>
      <c r="K567" s="53"/>
      <c r="L567" s="53"/>
      <c r="M567" s="53"/>
      <c r="N567" s="53"/>
      <c r="O567" s="53"/>
      <c r="P567" s="53"/>
      <c r="Q567" s="53"/>
      <c r="R567" s="53"/>
      <c r="S567" s="53"/>
      <c r="T567" s="53"/>
      <c r="U567" s="53"/>
      <c r="V567" s="53"/>
      <c r="W567" s="53"/>
      <c r="X567" s="53"/>
      <c r="Y567" s="53"/>
      <c r="Z567" s="53"/>
    </row>
    <row r="568" spans="1:26" ht="12.75" customHeight="1" x14ac:dyDescent="0.3">
      <c r="A568" s="53"/>
      <c r="B568" s="53"/>
      <c r="C568" s="53"/>
      <c r="D568" s="53"/>
      <c r="E568" s="53"/>
      <c r="F568" s="53"/>
      <c r="G568" s="53"/>
      <c r="H568" s="53"/>
      <c r="I568" s="53"/>
      <c r="J568" s="53"/>
      <c r="K568" s="53"/>
      <c r="L568" s="53"/>
      <c r="M568" s="53"/>
      <c r="N568" s="53"/>
      <c r="O568" s="53"/>
      <c r="P568" s="53"/>
      <c r="Q568" s="53"/>
      <c r="R568" s="53"/>
      <c r="S568" s="53"/>
      <c r="T568" s="53"/>
      <c r="U568" s="53"/>
      <c r="V568" s="53"/>
      <c r="W568" s="53"/>
      <c r="X568" s="53"/>
      <c r="Y568" s="53"/>
      <c r="Z568" s="53"/>
    </row>
    <row r="569" spans="1:26" ht="12.75" customHeight="1" x14ac:dyDescent="0.3">
      <c r="A569" s="53"/>
      <c r="B569" s="53"/>
      <c r="C569" s="53"/>
      <c r="D569" s="53"/>
      <c r="E569" s="53"/>
      <c r="F569" s="53"/>
      <c r="G569" s="53"/>
      <c r="H569" s="53"/>
      <c r="I569" s="53"/>
      <c r="J569" s="53"/>
      <c r="K569" s="53"/>
      <c r="L569" s="53"/>
      <c r="M569" s="53"/>
      <c r="N569" s="53"/>
      <c r="O569" s="53"/>
      <c r="P569" s="53"/>
      <c r="Q569" s="53"/>
      <c r="R569" s="53"/>
      <c r="S569" s="53"/>
      <c r="T569" s="53"/>
      <c r="U569" s="53"/>
      <c r="V569" s="53"/>
      <c r="W569" s="53"/>
      <c r="X569" s="53"/>
      <c r="Y569" s="53"/>
      <c r="Z569" s="53"/>
    </row>
    <row r="570" spans="1:26" ht="12.75" customHeight="1" x14ac:dyDescent="0.3">
      <c r="A570" s="53"/>
      <c r="B570" s="53"/>
      <c r="C570" s="53"/>
      <c r="D570" s="53"/>
      <c r="E570" s="53"/>
      <c r="F570" s="53"/>
      <c r="G570" s="53"/>
      <c r="H570" s="53"/>
      <c r="I570" s="53"/>
      <c r="J570" s="53"/>
      <c r="K570" s="53"/>
      <c r="L570" s="53"/>
      <c r="M570" s="53"/>
      <c r="N570" s="53"/>
      <c r="O570" s="53"/>
      <c r="P570" s="53"/>
      <c r="Q570" s="53"/>
      <c r="R570" s="53"/>
      <c r="S570" s="53"/>
      <c r="T570" s="53"/>
      <c r="U570" s="53"/>
      <c r="V570" s="53"/>
      <c r="W570" s="53"/>
      <c r="X570" s="53"/>
      <c r="Y570" s="53"/>
      <c r="Z570" s="53"/>
    </row>
    <row r="571" spans="1:26" ht="12.75" customHeight="1" x14ac:dyDescent="0.3">
      <c r="A571" s="53"/>
      <c r="B571" s="53"/>
      <c r="C571" s="53"/>
      <c r="D571" s="53"/>
      <c r="E571" s="53"/>
      <c r="F571" s="53"/>
      <c r="G571" s="53"/>
      <c r="H571" s="53"/>
      <c r="I571" s="53"/>
      <c r="J571" s="53"/>
      <c r="K571" s="53"/>
      <c r="L571" s="53"/>
      <c r="M571" s="53"/>
      <c r="N571" s="53"/>
      <c r="O571" s="53"/>
      <c r="P571" s="53"/>
      <c r="Q571" s="53"/>
      <c r="R571" s="53"/>
      <c r="S571" s="53"/>
      <c r="T571" s="53"/>
      <c r="U571" s="53"/>
      <c r="V571" s="53"/>
      <c r="W571" s="53"/>
      <c r="X571" s="53"/>
      <c r="Y571" s="53"/>
      <c r="Z571" s="53"/>
    </row>
    <row r="572" spans="1:26" ht="12.75" customHeight="1" x14ac:dyDescent="0.3">
      <c r="A572" s="53"/>
      <c r="B572" s="53"/>
      <c r="C572" s="53"/>
      <c r="D572" s="53"/>
      <c r="E572" s="53"/>
      <c r="F572" s="53"/>
      <c r="G572" s="53"/>
      <c r="H572" s="53"/>
      <c r="I572" s="53"/>
      <c r="J572" s="53"/>
      <c r="K572" s="53"/>
      <c r="L572" s="53"/>
      <c r="M572" s="53"/>
      <c r="N572" s="53"/>
      <c r="O572" s="53"/>
      <c r="P572" s="53"/>
      <c r="Q572" s="53"/>
      <c r="R572" s="53"/>
      <c r="S572" s="53"/>
      <c r="T572" s="53"/>
      <c r="U572" s="53"/>
      <c r="V572" s="53"/>
      <c r="W572" s="53"/>
      <c r="X572" s="53"/>
      <c r="Y572" s="53"/>
      <c r="Z572" s="53"/>
    </row>
    <row r="573" spans="1:26" ht="12.75" customHeight="1" x14ac:dyDescent="0.3">
      <c r="A573" s="53"/>
      <c r="B573" s="53"/>
      <c r="C573" s="53"/>
      <c r="D573" s="53"/>
      <c r="E573" s="53"/>
      <c r="F573" s="53"/>
      <c r="G573" s="53"/>
      <c r="H573" s="53"/>
      <c r="I573" s="53"/>
      <c r="J573" s="53"/>
      <c r="K573" s="53"/>
      <c r="L573" s="53"/>
      <c r="M573" s="53"/>
      <c r="N573" s="53"/>
      <c r="O573" s="53"/>
      <c r="P573" s="53"/>
      <c r="Q573" s="53"/>
      <c r="R573" s="53"/>
      <c r="S573" s="53"/>
      <c r="T573" s="53"/>
      <c r="U573" s="53"/>
      <c r="V573" s="53"/>
      <c r="W573" s="53"/>
      <c r="X573" s="53"/>
      <c r="Y573" s="53"/>
      <c r="Z573" s="53"/>
    </row>
    <row r="574" spans="1:26" ht="12.75" customHeight="1" x14ac:dyDescent="0.3">
      <c r="A574" s="53"/>
      <c r="B574" s="53"/>
      <c r="C574" s="53"/>
      <c r="D574" s="53"/>
      <c r="E574" s="53"/>
      <c r="F574" s="53"/>
      <c r="G574" s="53"/>
      <c r="H574" s="53"/>
      <c r="I574" s="53"/>
      <c r="J574" s="53"/>
      <c r="K574" s="53"/>
      <c r="L574" s="53"/>
      <c r="M574" s="53"/>
      <c r="N574" s="53"/>
      <c r="O574" s="53"/>
      <c r="P574" s="53"/>
      <c r="Q574" s="53"/>
      <c r="R574" s="53"/>
      <c r="S574" s="53"/>
      <c r="T574" s="53"/>
      <c r="U574" s="53"/>
      <c r="V574" s="53"/>
      <c r="W574" s="53"/>
      <c r="X574" s="53"/>
      <c r="Y574" s="53"/>
      <c r="Z574" s="53"/>
    </row>
    <row r="575" spans="1:26" ht="12.75" customHeight="1" x14ac:dyDescent="0.3">
      <c r="A575" s="53"/>
      <c r="B575" s="53"/>
      <c r="C575" s="53"/>
      <c r="D575" s="53"/>
      <c r="E575" s="53"/>
      <c r="F575" s="53"/>
      <c r="G575" s="53"/>
      <c r="H575" s="53"/>
      <c r="I575" s="53"/>
      <c r="J575" s="53"/>
      <c r="K575" s="53"/>
      <c r="L575" s="53"/>
      <c r="M575" s="53"/>
      <c r="N575" s="53"/>
      <c r="O575" s="53"/>
      <c r="P575" s="53"/>
      <c r="Q575" s="53"/>
      <c r="R575" s="53"/>
      <c r="S575" s="53"/>
      <c r="T575" s="53"/>
      <c r="U575" s="53"/>
      <c r="V575" s="53"/>
      <c r="W575" s="53"/>
      <c r="X575" s="53"/>
      <c r="Y575" s="53"/>
      <c r="Z575" s="53"/>
    </row>
    <row r="576" spans="1:26" ht="12.75" customHeight="1" x14ac:dyDescent="0.3">
      <c r="A576" s="53"/>
      <c r="B576" s="53"/>
      <c r="C576" s="53"/>
      <c r="D576" s="53"/>
      <c r="E576" s="53"/>
      <c r="F576" s="53"/>
      <c r="G576" s="53"/>
      <c r="H576" s="53"/>
      <c r="I576" s="53"/>
      <c r="J576" s="53"/>
      <c r="K576" s="53"/>
      <c r="L576" s="53"/>
      <c r="M576" s="53"/>
      <c r="N576" s="53"/>
      <c r="O576" s="53"/>
      <c r="P576" s="53"/>
      <c r="Q576" s="53"/>
      <c r="R576" s="53"/>
      <c r="S576" s="53"/>
      <c r="T576" s="53"/>
      <c r="U576" s="53"/>
      <c r="V576" s="53"/>
      <c r="W576" s="53"/>
      <c r="X576" s="53"/>
      <c r="Y576" s="53"/>
      <c r="Z576" s="53"/>
    </row>
    <row r="577" spans="1:26" ht="12.75" customHeight="1" x14ac:dyDescent="0.3">
      <c r="A577" s="53"/>
      <c r="B577" s="53"/>
      <c r="C577" s="53"/>
      <c r="D577" s="53"/>
      <c r="E577" s="53"/>
      <c r="F577" s="53"/>
      <c r="G577" s="53"/>
      <c r="H577" s="53"/>
      <c r="I577" s="53"/>
      <c r="J577" s="53"/>
      <c r="K577" s="53"/>
      <c r="L577" s="53"/>
      <c r="M577" s="53"/>
      <c r="N577" s="53"/>
      <c r="O577" s="53"/>
      <c r="P577" s="53"/>
      <c r="Q577" s="53"/>
      <c r="R577" s="53"/>
      <c r="S577" s="53"/>
      <c r="T577" s="53"/>
      <c r="U577" s="53"/>
      <c r="V577" s="53"/>
      <c r="W577" s="53"/>
      <c r="X577" s="53"/>
      <c r="Y577" s="53"/>
      <c r="Z577" s="53"/>
    </row>
    <row r="578" spans="1:26" ht="12.75" customHeight="1" x14ac:dyDescent="0.3">
      <c r="A578" s="53"/>
      <c r="B578" s="53"/>
      <c r="C578" s="53"/>
      <c r="D578" s="53"/>
      <c r="E578" s="53"/>
      <c r="F578" s="53"/>
      <c r="G578" s="53"/>
      <c r="H578" s="53"/>
      <c r="I578" s="53"/>
      <c r="J578" s="53"/>
      <c r="K578" s="53"/>
      <c r="L578" s="53"/>
      <c r="M578" s="53"/>
      <c r="N578" s="53"/>
      <c r="O578" s="53"/>
      <c r="P578" s="53"/>
      <c r="Q578" s="53"/>
      <c r="R578" s="53"/>
      <c r="S578" s="53"/>
      <c r="T578" s="53"/>
      <c r="U578" s="53"/>
      <c r="V578" s="53"/>
      <c r="W578" s="53"/>
      <c r="X578" s="53"/>
      <c r="Y578" s="53"/>
      <c r="Z578" s="53"/>
    </row>
    <row r="579" spans="1:26" ht="12.75" customHeight="1" x14ac:dyDescent="0.3">
      <c r="A579" s="53"/>
      <c r="B579" s="53"/>
      <c r="C579" s="53"/>
      <c r="D579" s="53"/>
      <c r="E579" s="53"/>
      <c r="F579" s="53"/>
      <c r="G579" s="53"/>
      <c r="H579" s="53"/>
      <c r="I579" s="53"/>
      <c r="J579" s="53"/>
      <c r="K579" s="53"/>
      <c r="L579" s="53"/>
      <c r="M579" s="53"/>
      <c r="N579" s="53"/>
      <c r="O579" s="53"/>
      <c r="P579" s="53"/>
      <c r="Q579" s="53"/>
      <c r="R579" s="53"/>
      <c r="S579" s="53"/>
      <c r="T579" s="53"/>
      <c r="U579" s="53"/>
      <c r="V579" s="53"/>
      <c r="W579" s="53"/>
      <c r="X579" s="53"/>
      <c r="Y579" s="53"/>
      <c r="Z579" s="53"/>
    </row>
    <row r="580" spans="1:26" ht="12.75" customHeight="1" x14ac:dyDescent="0.3">
      <c r="A580" s="53"/>
      <c r="B580" s="53"/>
      <c r="C580" s="53"/>
      <c r="D580" s="53"/>
      <c r="E580" s="53"/>
      <c r="F580" s="53"/>
      <c r="G580" s="53"/>
      <c r="H580" s="53"/>
      <c r="I580" s="53"/>
      <c r="J580" s="53"/>
      <c r="K580" s="53"/>
      <c r="L580" s="53"/>
      <c r="M580" s="53"/>
      <c r="N580" s="53"/>
      <c r="O580" s="53"/>
      <c r="P580" s="53"/>
      <c r="Q580" s="53"/>
      <c r="R580" s="53"/>
      <c r="S580" s="53"/>
      <c r="T580" s="53"/>
      <c r="U580" s="53"/>
      <c r="V580" s="53"/>
      <c r="W580" s="53"/>
      <c r="X580" s="53"/>
      <c r="Y580" s="53"/>
      <c r="Z580" s="53"/>
    </row>
    <row r="581" spans="1:26" ht="12.75" customHeight="1" x14ac:dyDescent="0.3">
      <c r="A581" s="53"/>
      <c r="B581" s="53"/>
      <c r="C581" s="53"/>
      <c r="D581" s="53"/>
      <c r="E581" s="53"/>
      <c r="F581" s="53"/>
      <c r="G581" s="53"/>
      <c r="H581" s="53"/>
      <c r="I581" s="53"/>
      <c r="J581" s="53"/>
      <c r="K581" s="53"/>
      <c r="L581" s="53"/>
      <c r="M581" s="53"/>
      <c r="N581" s="53"/>
      <c r="O581" s="53"/>
      <c r="P581" s="53"/>
      <c r="Q581" s="53"/>
      <c r="R581" s="53"/>
      <c r="S581" s="53"/>
      <c r="T581" s="53"/>
      <c r="U581" s="53"/>
      <c r="V581" s="53"/>
      <c r="W581" s="53"/>
      <c r="X581" s="53"/>
      <c r="Y581" s="53"/>
      <c r="Z581" s="53"/>
    </row>
    <row r="582" spans="1:26" ht="12.75" customHeight="1" x14ac:dyDescent="0.3">
      <c r="A582" s="53"/>
      <c r="B582" s="53"/>
      <c r="C582" s="53"/>
      <c r="D582" s="53"/>
      <c r="E582" s="53"/>
      <c r="F582" s="53"/>
      <c r="G582" s="53"/>
      <c r="H582" s="53"/>
      <c r="I582" s="53"/>
      <c r="J582" s="53"/>
      <c r="K582" s="53"/>
      <c r="L582" s="53"/>
      <c r="M582" s="53"/>
      <c r="N582" s="53"/>
      <c r="O582" s="53"/>
      <c r="P582" s="53"/>
      <c r="Q582" s="53"/>
      <c r="R582" s="53"/>
      <c r="S582" s="53"/>
      <c r="T582" s="53"/>
      <c r="U582" s="53"/>
      <c r="V582" s="53"/>
      <c r="W582" s="53"/>
      <c r="X582" s="53"/>
      <c r="Y582" s="53"/>
      <c r="Z582" s="53"/>
    </row>
    <row r="583" spans="1:26" ht="12.75" customHeight="1" x14ac:dyDescent="0.3">
      <c r="A583" s="53"/>
      <c r="B583" s="53"/>
      <c r="C583" s="53"/>
      <c r="D583" s="53"/>
      <c r="E583" s="53"/>
      <c r="F583" s="53"/>
      <c r="G583" s="53"/>
      <c r="H583" s="53"/>
      <c r="I583" s="53"/>
      <c r="J583" s="53"/>
      <c r="K583" s="53"/>
      <c r="L583" s="53"/>
      <c r="M583" s="53"/>
      <c r="N583" s="53"/>
      <c r="O583" s="53"/>
      <c r="P583" s="53"/>
      <c r="Q583" s="53"/>
      <c r="R583" s="53"/>
      <c r="S583" s="53"/>
      <c r="T583" s="53"/>
      <c r="U583" s="53"/>
      <c r="V583" s="53"/>
      <c r="W583" s="53"/>
      <c r="X583" s="53"/>
      <c r="Y583" s="53"/>
      <c r="Z583" s="53"/>
    </row>
    <row r="584" spans="1:26" ht="12.75" customHeight="1" x14ac:dyDescent="0.3">
      <c r="A584" s="53"/>
      <c r="B584" s="53"/>
      <c r="C584" s="53"/>
      <c r="D584" s="53"/>
      <c r="E584" s="53"/>
      <c r="F584" s="53"/>
      <c r="G584" s="53"/>
      <c r="H584" s="53"/>
      <c r="I584" s="53"/>
      <c r="J584" s="53"/>
      <c r="K584" s="53"/>
      <c r="L584" s="53"/>
      <c r="M584" s="53"/>
      <c r="N584" s="53"/>
      <c r="O584" s="53"/>
      <c r="P584" s="53"/>
      <c r="Q584" s="53"/>
      <c r="R584" s="53"/>
      <c r="S584" s="53"/>
      <c r="T584" s="53"/>
      <c r="U584" s="53"/>
      <c r="V584" s="53"/>
      <c r="W584" s="53"/>
      <c r="X584" s="53"/>
      <c r="Y584" s="53"/>
      <c r="Z584" s="53"/>
    </row>
    <row r="585" spans="1:26" ht="12.75" customHeight="1" x14ac:dyDescent="0.3">
      <c r="A585" s="53"/>
      <c r="B585" s="53"/>
      <c r="C585" s="53"/>
      <c r="D585" s="53"/>
      <c r="E585" s="53"/>
      <c r="F585" s="53"/>
      <c r="G585" s="53"/>
      <c r="H585" s="53"/>
      <c r="I585" s="53"/>
      <c r="J585" s="53"/>
      <c r="K585" s="53"/>
      <c r="L585" s="53"/>
      <c r="M585" s="53"/>
      <c r="N585" s="53"/>
      <c r="O585" s="53"/>
      <c r="P585" s="53"/>
      <c r="Q585" s="53"/>
      <c r="R585" s="53"/>
      <c r="S585" s="53"/>
      <c r="T585" s="53"/>
      <c r="U585" s="53"/>
      <c r="V585" s="53"/>
      <c r="W585" s="53"/>
      <c r="X585" s="53"/>
      <c r="Y585" s="53"/>
      <c r="Z585" s="53"/>
    </row>
    <row r="586" spans="1:26" ht="12.75" customHeight="1" x14ac:dyDescent="0.3">
      <c r="A586" s="53"/>
      <c r="B586" s="53"/>
      <c r="C586" s="53"/>
      <c r="D586" s="53"/>
      <c r="E586" s="53"/>
      <c r="F586" s="53"/>
      <c r="G586" s="53"/>
      <c r="H586" s="53"/>
      <c r="I586" s="53"/>
      <c r="J586" s="53"/>
      <c r="K586" s="53"/>
      <c r="L586" s="53"/>
      <c r="M586" s="53"/>
      <c r="N586" s="53"/>
      <c r="O586" s="53"/>
      <c r="P586" s="53"/>
      <c r="Q586" s="53"/>
      <c r="R586" s="53"/>
      <c r="S586" s="53"/>
      <c r="T586" s="53"/>
      <c r="U586" s="53"/>
      <c r="V586" s="53"/>
      <c r="W586" s="53"/>
      <c r="X586" s="53"/>
      <c r="Y586" s="53"/>
      <c r="Z586" s="53"/>
    </row>
    <row r="587" spans="1:26" ht="12.75" customHeight="1" x14ac:dyDescent="0.3">
      <c r="A587" s="53"/>
      <c r="B587" s="53"/>
      <c r="C587" s="53"/>
      <c r="D587" s="53"/>
      <c r="E587" s="53"/>
      <c r="F587" s="53"/>
      <c r="G587" s="53"/>
      <c r="H587" s="53"/>
      <c r="I587" s="53"/>
      <c r="J587" s="53"/>
      <c r="K587" s="53"/>
      <c r="L587" s="53"/>
      <c r="M587" s="53"/>
      <c r="N587" s="53"/>
      <c r="O587" s="53"/>
      <c r="P587" s="53"/>
      <c r="Q587" s="53"/>
      <c r="R587" s="53"/>
      <c r="S587" s="53"/>
      <c r="T587" s="53"/>
      <c r="U587" s="53"/>
      <c r="V587" s="53"/>
      <c r="W587" s="53"/>
      <c r="X587" s="53"/>
      <c r="Y587" s="53"/>
      <c r="Z587" s="53"/>
    </row>
    <row r="588" spans="1:26" ht="12.75" customHeight="1" x14ac:dyDescent="0.3">
      <c r="A588" s="53"/>
      <c r="B588" s="53"/>
      <c r="C588" s="53"/>
      <c r="D588" s="53"/>
      <c r="E588" s="53"/>
      <c r="F588" s="53"/>
      <c r="G588" s="53"/>
      <c r="H588" s="53"/>
      <c r="I588" s="53"/>
      <c r="J588" s="53"/>
      <c r="K588" s="53"/>
      <c r="L588" s="53"/>
      <c r="M588" s="53"/>
      <c r="N588" s="53"/>
      <c r="O588" s="53"/>
      <c r="P588" s="53"/>
      <c r="Q588" s="53"/>
      <c r="R588" s="53"/>
      <c r="S588" s="53"/>
      <c r="T588" s="53"/>
      <c r="U588" s="53"/>
      <c r="V588" s="53"/>
      <c r="W588" s="53"/>
      <c r="X588" s="53"/>
      <c r="Y588" s="53"/>
      <c r="Z588" s="53"/>
    </row>
    <row r="589" spans="1:26" ht="12.75" customHeight="1" x14ac:dyDescent="0.3">
      <c r="A589" s="53"/>
      <c r="B589" s="53"/>
      <c r="C589" s="53"/>
      <c r="D589" s="53"/>
      <c r="E589" s="53"/>
      <c r="F589" s="53"/>
      <c r="G589" s="53"/>
      <c r="H589" s="53"/>
      <c r="I589" s="53"/>
      <c r="J589" s="53"/>
      <c r="K589" s="53"/>
      <c r="L589" s="53"/>
      <c r="M589" s="53"/>
      <c r="N589" s="53"/>
      <c r="O589" s="53"/>
      <c r="P589" s="53"/>
      <c r="Q589" s="53"/>
      <c r="R589" s="53"/>
      <c r="S589" s="53"/>
      <c r="T589" s="53"/>
      <c r="U589" s="53"/>
      <c r="V589" s="53"/>
      <c r="W589" s="53"/>
      <c r="X589" s="53"/>
      <c r="Y589" s="53"/>
      <c r="Z589" s="53"/>
    </row>
    <row r="590" spans="1:26" ht="12.75" customHeight="1" x14ac:dyDescent="0.3">
      <c r="A590" s="53"/>
      <c r="B590" s="53"/>
      <c r="C590" s="53"/>
      <c r="D590" s="53"/>
      <c r="E590" s="53"/>
      <c r="F590" s="53"/>
      <c r="G590" s="53"/>
      <c r="H590" s="53"/>
      <c r="I590" s="53"/>
      <c r="J590" s="53"/>
      <c r="K590" s="53"/>
      <c r="L590" s="53"/>
      <c r="M590" s="53"/>
      <c r="N590" s="53"/>
      <c r="O590" s="53"/>
      <c r="P590" s="53"/>
      <c r="Q590" s="53"/>
      <c r="R590" s="53"/>
      <c r="S590" s="53"/>
      <c r="T590" s="53"/>
      <c r="U590" s="53"/>
      <c r="V590" s="53"/>
      <c r="W590" s="53"/>
      <c r="X590" s="53"/>
      <c r="Y590" s="53"/>
      <c r="Z590" s="53"/>
    </row>
    <row r="591" spans="1:26" ht="12.75" customHeight="1" x14ac:dyDescent="0.3">
      <c r="A591" s="53"/>
      <c r="B591" s="53"/>
      <c r="C591" s="53"/>
      <c r="D591" s="53"/>
      <c r="E591" s="53"/>
      <c r="F591" s="53"/>
      <c r="G591" s="53"/>
      <c r="H591" s="53"/>
      <c r="I591" s="53"/>
      <c r="J591" s="53"/>
      <c r="K591" s="53"/>
      <c r="L591" s="53"/>
      <c r="M591" s="53"/>
      <c r="N591" s="53"/>
      <c r="O591" s="53"/>
      <c r="P591" s="53"/>
      <c r="Q591" s="53"/>
      <c r="R591" s="53"/>
      <c r="S591" s="53"/>
      <c r="T591" s="53"/>
      <c r="U591" s="53"/>
      <c r="V591" s="53"/>
      <c r="W591" s="53"/>
      <c r="X591" s="53"/>
      <c r="Y591" s="53"/>
      <c r="Z591" s="53"/>
    </row>
    <row r="592" spans="1:26" ht="12.75" customHeight="1" x14ac:dyDescent="0.3">
      <c r="A592" s="53"/>
      <c r="B592" s="53"/>
      <c r="C592" s="53"/>
      <c r="D592" s="53"/>
      <c r="E592" s="53"/>
      <c r="F592" s="53"/>
      <c r="G592" s="53"/>
      <c r="H592" s="53"/>
      <c r="I592" s="53"/>
      <c r="J592" s="53"/>
      <c r="K592" s="53"/>
      <c r="L592" s="53"/>
      <c r="M592" s="53"/>
      <c r="N592" s="53"/>
      <c r="O592" s="53"/>
      <c r="P592" s="53"/>
      <c r="Q592" s="53"/>
      <c r="R592" s="53"/>
      <c r="S592" s="53"/>
      <c r="T592" s="53"/>
      <c r="U592" s="53"/>
      <c r="V592" s="53"/>
      <c r="W592" s="53"/>
      <c r="X592" s="53"/>
      <c r="Y592" s="53"/>
      <c r="Z592" s="53"/>
    </row>
    <row r="593" spans="1:26" ht="12.75" customHeight="1" x14ac:dyDescent="0.3">
      <c r="A593" s="53"/>
      <c r="B593" s="53"/>
      <c r="C593" s="53"/>
      <c r="D593" s="53"/>
      <c r="E593" s="53"/>
      <c r="F593" s="53"/>
      <c r="G593" s="53"/>
      <c r="H593" s="53"/>
      <c r="I593" s="53"/>
      <c r="J593" s="53"/>
      <c r="K593" s="53"/>
      <c r="L593" s="53"/>
      <c r="M593" s="53"/>
      <c r="N593" s="53"/>
      <c r="O593" s="53"/>
      <c r="P593" s="53"/>
      <c r="Q593" s="53"/>
      <c r="R593" s="53"/>
      <c r="S593" s="53"/>
      <c r="T593" s="53"/>
      <c r="U593" s="53"/>
      <c r="V593" s="53"/>
      <c r="W593" s="53"/>
      <c r="X593" s="53"/>
      <c r="Y593" s="53"/>
      <c r="Z593" s="53"/>
    </row>
    <row r="594" spans="1:26" ht="12.75" customHeight="1" x14ac:dyDescent="0.3">
      <c r="A594" s="53"/>
      <c r="B594" s="53"/>
      <c r="C594" s="53"/>
      <c r="D594" s="53"/>
      <c r="E594" s="53"/>
      <c r="F594" s="53"/>
      <c r="G594" s="53"/>
      <c r="H594" s="53"/>
      <c r="I594" s="53"/>
      <c r="J594" s="53"/>
      <c r="K594" s="53"/>
      <c r="L594" s="53"/>
      <c r="M594" s="53"/>
      <c r="N594" s="53"/>
      <c r="O594" s="53"/>
      <c r="P594" s="53"/>
      <c r="Q594" s="53"/>
      <c r="R594" s="53"/>
      <c r="S594" s="53"/>
      <c r="T594" s="53"/>
      <c r="U594" s="53"/>
      <c r="V594" s="53"/>
      <c r="W594" s="53"/>
      <c r="X594" s="53"/>
      <c r="Y594" s="53"/>
      <c r="Z594" s="53"/>
    </row>
    <row r="595" spans="1:26" ht="12.75" customHeight="1" x14ac:dyDescent="0.3">
      <c r="A595" s="53"/>
      <c r="B595" s="53"/>
      <c r="C595" s="53"/>
      <c r="D595" s="53"/>
      <c r="E595" s="53"/>
      <c r="F595" s="53"/>
      <c r="G595" s="53"/>
      <c r="H595" s="53"/>
      <c r="I595" s="53"/>
      <c r="J595" s="53"/>
      <c r="K595" s="53"/>
      <c r="L595" s="53"/>
      <c r="M595" s="53"/>
      <c r="N595" s="53"/>
      <c r="O595" s="53"/>
      <c r="P595" s="53"/>
      <c r="Q595" s="53"/>
      <c r="R595" s="53"/>
      <c r="S595" s="53"/>
      <c r="T595" s="53"/>
      <c r="U595" s="53"/>
      <c r="V595" s="53"/>
      <c r="W595" s="53"/>
      <c r="X595" s="53"/>
      <c r="Y595" s="53"/>
      <c r="Z595" s="53"/>
    </row>
    <row r="596" spans="1:26" ht="12.75" customHeight="1" x14ac:dyDescent="0.3">
      <c r="A596" s="53"/>
      <c r="B596" s="53"/>
      <c r="C596" s="53"/>
      <c r="D596" s="53"/>
      <c r="E596" s="53"/>
      <c r="F596" s="53"/>
      <c r="G596" s="53"/>
      <c r="H596" s="53"/>
      <c r="I596" s="53"/>
      <c r="J596" s="53"/>
      <c r="K596" s="53"/>
      <c r="L596" s="53"/>
      <c r="M596" s="53"/>
      <c r="N596" s="53"/>
      <c r="O596" s="53"/>
      <c r="P596" s="53"/>
      <c r="Q596" s="53"/>
      <c r="R596" s="53"/>
      <c r="S596" s="53"/>
      <c r="T596" s="53"/>
      <c r="U596" s="53"/>
      <c r="V596" s="53"/>
      <c r="W596" s="53"/>
      <c r="X596" s="53"/>
      <c r="Y596" s="53"/>
      <c r="Z596" s="53"/>
    </row>
    <row r="597" spans="1:26" ht="12.75" customHeight="1" x14ac:dyDescent="0.3">
      <c r="A597" s="53"/>
      <c r="B597" s="53"/>
      <c r="C597" s="53"/>
      <c r="D597" s="53"/>
      <c r="E597" s="53"/>
      <c r="F597" s="53"/>
      <c r="G597" s="53"/>
      <c r="H597" s="53"/>
      <c r="I597" s="53"/>
      <c r="J597" s="53"/>
      <c r="K597" s="53"/>
      <c r="L597" s="53"/>
      <c r="M597" s="53"/>
      <c r="N597" s="53"/>
      <c r="O597" s="53"/>
      <c r="P597" s="53"/>
      <c r="Q597" s="53"/>
      <c r="R597" s="53"/>
      <c r="S597" s="53"/>
      <c r="T597" s="53"/>
      <c r="U597" s="53"/>
      <c r="V597" s="53"/>
      <c r="W597" s="53"/>
      <c r="X597" s="53"/>
      <c r="Y597" s="53"/>
      <c r="Z597" s="53"/>
    </row>
    <row r="598" spans="1:26" ht="12.75" customHeight="1" x14ac:dyDescent="0.3">
      <c r="A598" s="53"/>
      <c r="B598" s="53"/>
      <c r="C598" s="53"/>
      <c r="D598" s="53"/>
      <c r="E598" s="53"/>
      <c r="F598" s="53"/>
      <c r="G598" s="53"/>
      <c r="H598" s="53"/>
      <c r="I598" s="53"/>
      <c r="J598" s="53"/>
      <c r="K598" s="53"/>
      <c r="L598" s="53"/>
      <c r="M598" s="53"/>
      <c r="N598" s="53"/>
      <c r="O598" s="53"/>
      <c r="P598" s="53"/>
      <c r="Q598" s="53"/>
      <c r="R598" s="53"/>
      <c r="S598" s="53"/>
      <c r="T598" s="53"/>
      <c r="U598" s="53"/>
      <c r="V598" s="53"/>
      <c r="W598" s="53"/>
      <c r="X598" s="53"/>
      <c r="Y598" s="53"/>
      <c r="Z598" s="53"/>
    </row>
    <row r="599" spans="1:26" ht="12.75" customHeight="1" x14ac:dyDescent="0.3">
      <c r="A599" s="53"/>
      <c r="B599" s="53"/>
      <c r="C599" s="53"/>
      <c r="D599" s="53"/>
      <c r="E599" s="53"/>
      <c r="F599" s="53"/>
      <c r="G599" s="53"/>
      <c r="H599" s="53"/>
      <c r="I599" s="53"/>
      <c r="J599" s="53"/>
      <c r="K599" s="53"/>
      <c r="L599" s="53"/>
      <c r="M599" s="53"/>
      <c r="N599" s="53"/>
      <c r="O599" s="53"/>
      <c r="P599" s="53"/>
      <c r="Q599" s="53"/>
      <c r="R599" s="53"/>
      <c r="S599" s="53"/>
      <c r="T599" s="53"/>
      <c r="U599" s="53"/>
      <c r="V599" s="53"/>
      <c r="W599" s="53"/>
      <c r="X599" s="53"/>
      <c r="Y599" s="53"/>
      <c r="Z599" s="53"/>
    </row>
    <row r="600" spans="1:26" ht="12.75" customHeight="1" x14ac:dyDescent="0.3">
      <c r="A600" s="53"/>
      <c r="B600" s="53"/>
      <c r="C600" s="53"/>
      <c r="D600" s="53"/>
      <c r="E600" s="53"/>
      <c r="F600" s="53"/>
      <c r="G600" s="53"/>
      <c r="H600" s="53"/>
      <c r="I600" s="53"/>
      <c r="J600" s="53"/>
      <c r="K600" s="53"/>
      <c r="L600" s="53"/>
      <c r="M600" s="53"/>
      <c r="N600" s="53"/>
      <c r="O600" s="53"/>
      <c r="P600" s="53"/>
      <c r="Q600" s="53"/>
      <c r="R600" s="53"/>
      <c r="S600" s="53"/>
      <c r="T600" s="53"/>
      <c r="U600" s="53"/>
      <c r="V600" s="53"/>
      <c r="W600" s="53"/>
      <c r="X600" s="53"/>
      <c r="Y600" s="53"/>
      <c r="Z600" s="53"/>
    </row>
    <row r="601" spans="1:26" ht="12.75" customHeight="1" x14ac:dyDescent="0.3">
      <c r="A601" s="53"/>
      <c r="B601" s="53"/>
      <c r="C601" s="53"/>
      <c r="D601" s="53"/>
      <c r="E601" s="53"/>
      <c r="F601" s="53"/>
      <c r="G601" s="53"/>
      <c r="H601" s="53"/>
      <c r="I601" s="53"/>
      <c r="J601" s="53"/>
      <c r="K601" s="53"/>
      <c r="L601" s="53"/>
      <c r="M601" s="53"/>
      <c r="N601" s="53"/>
      <c r="O601" s="53"/>
      <c r="P601" s="53"/>
      <c r="Q601" s="53"/>
      <c r="R601" s="53"/>
      <c r="S601" s="53"/>
      <c r="T601" s="53"/>
      <c r="U601" s="53"/>
      <c r="V601" s="53"/>
      <c r="W601" s="53"/>
      <c r="X601" s="53"/>
      <c r="Y601" s="53"/>
      <c r="Z601" s="53"/>
    </row>
    <row r="602" spans="1:26" ht="12.75" customHeight="1" x14ac:dyDescent="0.3">
      <c r="A602" s="53"/>
      <c r="B602" s="53"/>
      <c r="C602" s="53"/>
      <c r="D602" s="53"/>
      <c r="E602" s="53"/>
      <c r="F602" s="53"/>
      <c r="G602" s="53"/>
      <c r="H602" s="53"/>
      <c r="I602" s="53"/>
      <c r="J602" s="53"/>
      <c r="K602" s="53"/>
      <c r="L602" s="53"/>
      <c r="M602" s="53"/>
      <c r="N602" s="53"/>
      <c r="O602" s="53"/>
      <c r="P602" s="53"/>
      <c r="Q602" s="53"/>
      <c r="R602" s="53"/>
      <c r="S602" s="53"/>
      <c r="T602" s="53"/>
      <c r="U602" s="53"/>
      <c r="V602" s="53"/>
      <c r="W602" s="53"/>
      <c r="X602" s="53"/>
      <c r="Y602" s="53"/>
      <c r="Z602" s="53"/>
    </row>
    <row r="603" spans="1:26" ht="12.75" customHeight="1" x14ac:dyDescent="0.3">
      <c r="A603" s="53"/>
      <c r="B603" s="53"/>
      <c r="C603" s="53"/>
      <c r="D603" s="53"/>
      <c r="E603" s="53"/>
      <c r="F603" s="53"/>
      <c r="G603" s="53"/>
      <c r="H603" s="53"/>
      <c r="I603" s="53"/>
      <c r="J603" s="53"/>
      <c r="K603" s="53"/>
      <c r="L603" s="53"/>
      <c r="M603" s="53"/>
      <c r="N603" s="53"/>
      <c r="O603" s="53"/>
      <c r="P603" s="53"/>
      <c r="Q603" s="53"/>
      <c r="R603" s="53"/>
      <c r="S603" s="53"/>
      <c r="T603" s="53"/>
      <c r="U603" s="53"/>
      <c r="V603" s="53"/>
      <c r="W603" s="53"/>
      <c r="X603" s="53"/>
      <c r="Y603" s="53"/>
      <c r="Z603" s="53"/>
    </row>
    <row r="604" spans="1:26" ht="12.75" customHeight="1" x14ac:dyDescent="0.3">
      <c r="A604" s="53"/>
      <c r="B604" s="53"/>
      <c r="C604" s="53"/>
      <c r="D604" s="53"/>
      <c r="E604" s="53"/>
      <c r="F604" s="53"/>
      <c r="G604" s="53"/>
      <c r="H604" s="53"/>
      <c r="I604" s="53"/>
      <c r="J604" s="53"/>
      <c r="K604" s="53"/>
      <c r="L604" s="53"/>
      <c r="M604" s="53"/>
      <c r="N604" s="53"/>
      <c r="O604" s="53"/>
      <c r="P604" s="53"/>
      <c r="Q604" s="53"/>
      <c r="R604" s="53"/>
      <c r="S604" s="53"/>
      <c r="T604" s="53"/>
      <c r="U604" s="53"/>
      <c r="V604" s="53"/>
      <c r="W604" s="53"/>
      <c r="X604" s="53"/>
      <c r="Y604" s="53"/>
      <c r="Z604" s="53"/>
    </row>
    <row r="605" spans="1:26" ht="12.75" customHeight="1" x14ac:dyDescent="0.3">
      <c r="A605" s="53"/>
      <c r="B605" s="53"/>
      <c r="C605" s="53"/>
      <c r="D605" s="53"/>
      <c r="E605" s="53"/>
      <c r="F605" s="53"/>
      <c r="G605" s="53"/>
      <c r="H605" s="53"/>
      <c r="I605" s="53"/>
      <c r="J605" s="53"/>
      <c r="K605" s="53"/>
      <c r="L605" s="53"/>
      <c r="M605" s="53"/>
      <c r="N605" s="53"/>
      <c r="O605" s="53"/>
      <c r="P605" s="53"/>
      <c r="Q605" s="53"/>
      <c r="R605" s="53"/>
      <c r="S605" s="53"/>
      <c r="T605" s="53"/>
      <c r="U605" s="53"/>
      <c r="V605" s="53"/>
      <c r="W605" s="53"/>
      <c r="X605" s="53"/>
      <c r="Y605" s="53"/>
      <c r="Z605" s="53"/>
    </row>
    <row r="606" spans="1:26" ht="12.75" customHeight="1" x14ac:dyDescent="0.3">
      <c r="A606" s="53"/>
      <c r="B606" s="53"/>
      <c r="C606" s="53"/>
      <c r="D606" s="53"/>
      <c r="E606" s="53"/>
      <c r="F606" s="53"/>
      <c r="G606" s="53"/>
      <c r="H606" s="53"/>
      <c r="I606" s="53"/>
      <c r="J606" s="53"/>
      <c r="K606" s="53"/>
      <c r="L606" s="53"/>
      <c r="M606" s="53"/>
      <c r="N606" s="53"/>
      <c r="O606" s="53"/>
      <c r="P606" s="53"/>
      <c r="Q606" s="53"/>
      <c r="R606" s="53"/>
      <c r="S606" s="53"/>
      <c r="T606" s="53"/>
      <c r="U606" s="53"/>
      <c r="V606" s="53"/>
      <c r="W606" s="53"/>
      <c r="X606" s="53"/>
      <c r="Y606" s="53"/>
      <c r="Z606" s="53"/>
    </row>
    <row r="607" spans="1:26" ht="12.75" customHeight="1" x14ac:dyDescent="0.3">
      <c r="A607" s="53"/>
      <c r="B607" s="53"/>
      <c r="C607" s="53"/>
      <c r="D607" s="53"/>
      <c r="E607" s="53"/>
      <c r="F607" s="53"/>
      <c r="G607" s="53"/>
      <c r="H607" s="53"/>
      <c r="I607" s="53"/>
      <c r="J607" s="53"/>
      <c r="K607" s="53"/>
      <c r="L607" s="53"/>
      <c r="M607" s="53"/>
      <c r="N607" s="53"/>
      <c r="O607" s="53"/>
      <c r="P607" s="53"/>
      <c r="Q607" s="53"/>
      <c r="R607" s="53"/>
      <c r="S607" s="53"/>
      <c r="T607" s="53"/>
      <c r="U607" s="53"/>
      <c r="V607" s="53"/>
      <c r="W607" s="53"/>
      <c r="X607" s="53"/>
      <c r="Y607" s="53"/>
      <c r="Z607" s="53"/>
    </row>
    <row r="608" spans="1:26" ht="12.75" customHeight="1" x14ac:dyDescent="0.3">
      <c r="A608" s="53"/>
      <c r="B608" s="53"/>
      <c r="C608" s="53"/>
      <c r="D608" s="53"/>
      <c r="E608" s="53"/>
      <c r="F608" s="53"/>
      <c r="G608" s="53"/>
      <c r="H608" s="53"/>
      <c r="I608" s="53"/>
      <c r="J608" s="53"/>
      <c r="K608" s="53"/>
      <c r="L608" s="53"/>
      <c r="M608" s="53"/>
      <c r="N608" s="53"/>
      <c r="O608" s="53"/>
      <c r="P608" s="53"/>
      <c r="Q608" s="53"/>
      <c r="R608" s="53"/>
      <c r="S608" s="53"/>
      <c r="T608" s="53"/>
      <c r="U608" s="53"/>
      <c r="V608" s="53"/>
      <c r="W608" s="53"/>
      <c r="X608" s="53"/>
      <c r="Y608" s="53"/>
      <c r="Z608" s="53"/>
    </row>
    <row r="609" spans="1:26" ht="12.75" customHeight="1" x14ac:dyDescent="0.3">
      <c r="A609" s="53"/>
      <c r="B609" s="53"/>
      <c r="C609" s="53"/>
      <c r="D609" s="53"/>
      <c r="E609" s="53"/>
      <c r="F609" s="53"/>
      <c r="G609" s="53"/>
      <c r="H609" s="53"/>
      <c r="I609" s="53"/>
      <c r="J609" s="53"/>
      <c r="K609" s="53"/>
      <c r="L609" s="53"/>
      <c r="M609" s="53"/>
      <c r="N609" s="53"/>
      <c r="O609" s="53"/>
      <c r="P609" s="53"/>
      <c r="Q609" s="53"/>
      <c r="R609" s="53"/>
      <c r="S609" s="53"/>
      <c r="T609" s="53"/>
      <c r="U609" s="53"/>
      <c r="V609" s="53"/>
      <c r="W609" s="53"/>
      <c r="X609" s="53"/>
      <c r="Y609" s="53"/>
      <c r="Z609" s="53"/>
    </row>
    <row r="610" spans="1:26" ht="12.75" customHeight="1" x14ac:dyDescent="0.3">
      <c r="A610" s="53"/>
      <c r="B610" s="53"/>
      <c r="C610" s="53"/>
      <c r="D610" s="53"/>
      <c r="E610" s="53"/>
      <c r="F610" s="53"/>
      <c r="G610" s="53"/>
      <c r="H610" s="53"/>
      <c r="I610" s="53"/>
      <c r="J610" s="53"/>
      <c r="K610" s="53"/>
      <c r="L610" s="53"/>
      <c r="M610" s="53"/>
      <c r="N610" s="53"/>
      <c r="O610" s="53"/>
      <c r="P610" s="53"/>
      <c r="Q610" s="53"/>
      <c r="R610" s="53"/>
      <c r="S610" s="53"/>
      <c r="T610" s="53"/>
      <c r="U610" s="53"/>
      <c r="V610" s="53"/>
      <c r="W610" s="53"/>
      <c r="X610" s="53"/>
      <c r="Y610" s="53"/>
      <c r="Z610" s="53"/>
    </row>
    <row r="611" spans="1:26" ht="12.75" customHeight="1" x14ac:dyDescent="0.3">
      <c r="A611" s="53"/>
      <c r="B611" s="53"/>
      <c r="C611" s="53"/>
      <c r="D611" s="53"/>
      <c r="E611" s="53"/>
      <c r="F611" s="53"/>
      <c r="G611" s="53"/>
      <c r="H611" s="53"/>
      <c r="I611" s="53"/>
      <c r="J611" s="53"/>
      <c r="K611" s="53"/>
      <c r="L611" s="53"/>
      <c r="M611" s="53"/>
      <c r="N611" s="53"/>
      <c r="O611" s="53"/>
      <c r="P611" s="53"/>
      <c r="Q611" s="53"/>
      <c r="R611" s="53"/>
      <c r="S611" s="53"/>
      <c r="T611" s="53"/>
      <c r="U611" s="53"/>
      <c r="V611" s="53"/>
      <c r="W611" s="53"/>
      <c r="X611" s="53"/>
      <c r="Y611" s="53"/>
      <c r="Z611" s="53"/>
    </row>
    <row r="612" spans="1:26" ht="12.75" customHeight="1" x14ac:dyDescent="0.3">
      <c r="A612" s="53"/>
      <c r="B612" s="53"/>
      <c r="C612" s="53"/>
      <c r="D612" s="53"/>
      <c r="E612" s="53"/>
      <c r="F612" s="53"/>
      <c r="G612" s="53"/>
      <c r="H612" s="53"/>
      <c r="I612" s="53"/>
      <c r="J612" s="53"/>
      <c r="K612" s="53"/>
      <c r="L612" s="53"/>
      <c r="M612" s="53"/>
      <c r="N612" s="53"/>
      <c r="O612" s="53"/>
      <c r="P612" s="53"/>
      <c r="Q612" s="53"/>
      <c r="R612" s="53"/>
      <c r="S612" s="53"/>
      <c r="T612" s="53"/>
      <c r="U612" s="53"/>
      <c r="V612" s="53"/>
      <c r="W612" s="53"/>
      <c r="X612" s="53"/>
      <c r="Y612" s="53"/>
      <c r="Z612" s="53"/>
    </row>
    <row r="613" spans="1:26" ht="12.75" customHeight="1" x14ac:dyDescent="0.3">
      <c r="A613" s="53"/>
      <c r="B613" s="53"/>
      <c r="C613" s="53"/>
      <c r="D613" s="53"/>
      <c r="E613" s="53"/>
      <c r="F613" s="53"/>
      <c r="G613" s="53"/>
      <c r="H613" s="53"/>
      <c r="I613" s="53"/>
      <c r="J613" s="53"/>
      <c r="K613" s="53"/>
      <c r="L613" s="53"/>
      <c r="M613" s="53"/>
      <c r="N613" s="53"/>
      <c r="O613" s="53"/>
      <c r="P613" s="53"/>
      <c r="Q613" s="53"/>
      <c r="R613" s="53"/>
      <c r="S613" s="53"/>
      <c r="T613" s="53"/>
      <c r="U613" s="53"/>
      <c r="V613" s="53"/>
      <c r="W613" s="53"/>
      <c r="X613" s="53"/>
      <c r="Y613" s="53"/>
      <c r="Z613" s="53"/>
    </row>
    <row r="614" spans="1:26" ht="12.75" customHeight="1" x14ac:dyDescent="0.3">
      <c r="A614" s="53"/>
      <c r="B614" s="53"/>
      <c r="C614" s="53"/>
      <c r="D614" s="53"/>
      <c r="E614" s="53"/>
      <c r="F614" s="53"/>
      <c r="G614" s="53"/>
      <c r="H614" s="53"/>
      <c r="I614" s="53"/>
      <c r="J614" s="53"/>
      <c r="K614" s="53"/>
      <c r="L614" s="53"/>
      <c r="M614" s="53"/>
      <c r="N614" s="53"/>
      <c r="O614" s="53"/>
      <c r="P614" s="53"/>
      <c r="Q614" s="53"/>
      <c r="R614" s="53"/>
      <c r="S614" s="53"/>
      <c r="T614" s="53"/>
      <c r="U614" s="53"/>
      <c r="V614" s="53"/>
      <c r="W614" s="53"/>
      <c r="X614" s="53"/>
      <c r="Y614" s="53"/>
      <c r="Z614" s="53"/>
    </row>
    <row r="615" spans="1:26" ht="12.75" customHeight="1" x14ac:dyDescent="0.3">
      <c r="A615" s="53"/>
      <c r="B615" s="53"/>
      <c r="C615" s="53"/>
      <c r="D615" s="53"/>
      <c r="E615" s="53"/>
      <c r="F615" s="53"/>
      <c r="G615" s="53"/>
      <c r="H615" s="53"/>
      <c r="I615" s="53"/>
      <c r="J615" s="53"/>
      <c r="K615" s="53"/>
      <c r="L615" s="53"/>
      <c r="M615" s="53"/>
      <c r="N615" s="53"/>
      <c r="O615" s="53"/>
      <c r="P615" s="53"/>
      <c r="Q615" s="53"/>
      <c r="R615" s="53"/>
      <c r="S615" s="53"/>
      <c r="T615" s="53"/>
      <c r="U615" s="53"/>
      <c r="V615" s="53"/>
      <c r="W615" s="53"/>
      <c r="X615" s="53"/>
      <c r="Y615" s="53"/>
      <c r="Z615" s="53"/>
    </row>
    <row r="616" spans="1:26" ht="12.75" customHeight="1" x14ac:dyDescent="0.3">
      <c r="A616" s="53"/>
      <c r="B616" s="53"/>
      <c r="C616" s="53"/>
      <c r="D616" s="53"/>
      <c r="E616" s="53"/>
      <c r="F616" s="53"/>
      <c r="G616" s="53"/>
      <c r="H616" s="53"/>
      <c r="I616" s="53"/>
      <c r="J616" s="53"/>
      <c r="K616" s="53"/>
      <c r="L616" s="53"/>
      <c r="M616" s="53"/>
      <c r="N616" s="53"/>
      <c r="O616" s="53"/>
      <c r="P616" s="53"/>
      <c r="Q616" s="53"/>
      <c r="R616" s="53"/>
      <c r="S616" s="53"/>
      <c r="T616" s="53"/>
      <c r="U616" s="53"/>
      <c r="V616" s="53"/>
      <c r="W616" s="53"/>
      <c r="X616" s="53"/>
      <c r="Y616" s="53"/>
      <c r="Z616" s="53"/>
    </row>
    <row r="617" spans="1:26" ht="12.75" customHeight="1" x14ac:dyDescent="0.3">
      <c r="A617" s="53"/>
      <c r="B617" s="53"/>
      <c r="C617" s="53"/>
      <c r="D617" s="53"/>
      <c r="E617" s="53"/>
      <c r="F617" s="53"/>
      <c r="G617" s="53"/>
      <c r="H617" s="53"/>
      <c r="I617" s="53"/>
      <c r="J617" s="53"/>
      <c r="K617" s="53"/>
      <c r="L617" s="53"/>
      <c r="M617" s="53"/>
      <c r="N617" s="53"/>
      <c r="O617" s="53"/>
      <c r="P617" s="53"/>
      <c r="Q617" s="53"/>
      <c r="R617" s="53"/>
      <c r="S617" s="53"/>
      <c r="T617" s="53"/>
      <c r="U617" s="53"/>
      <c r="V617" s="53"/>
      <c r="W617" s="53"/>
      <c r="X617" s="53"/>
      <c r="Y617" s="53"/>
      <c r="Z617" s="53"/>
    </row>
    <row r="618" spans="1:26" ht="12.75" customHeight="1" x14ac:dyDescent="0.3">
      <c r="A618" s="53"/>
      <c r="B618" s="53"/>
      <c r="C618" s="53"/>
      <c r="D618" s="53"/>
      <c r="E618" s="53"/>
      <c r="F618" s="53"/>
      <c r="G618" s="53"/>
      <c r="H618" s="53"/>
      <c r="I618" s="53"/>
      <c r="J618" s="53"/>
      <c r="K618" s="53"/>
      <c r="L618" s="53"/>
      <c r="M618" s="53"/>
      <c r="N618" s="53"/>
      <c r="O618" s="53"/>
      <c r="P618" s="53"/>
      <c r="Q618" s="53"/>
      <c r="R618" s="53"/>
      <c r="S618" s="53"/>
      <c r="T618" s="53"/>
      <c r="U618" s="53"/>
      <c r="V618" s="53"/>
      <c r="W618" s="53"/>
      <c r="X618" s="53"/>
      <c r="Y618" s="53"/>
      <c r="Z618" s="53"/>
    </row>
    <row r="619" spans="1:26" ht="12.75" customHeight="1" x14ac:dyDescent="0.3">
      <c r="A619" s="53"/>
      <c r="B619" s="53"/>
      <c r="C619" s="53"/>
      <c r="D619" s="53"/>
      <c r="E619" s="53"/>
      <c r="F619" s="53"/>
      <c r="G619" s="53"/>
      <c r="H619" s="53"/>
      <c r="I619" s="53"/>
      <c r="J619" s="53"/>
      <c r="K619" s="53"/>
      <c r="L619" s="53"/>
      <c r="M619" s="53"/>
      <c r="N619" s="53"/>
      <c r="O619" s="53"/>
      <c r="P619" s="53"/>
      <c r="Q619" s="53"/>
      <c r="R619" s="53"/>
      <c r="S619" s="53"/>
      <c r="T619" s="53"/>
      <c r="U619" s="53"/>
      <c r="V619" s="53"/>
      <c r="W619" s="53"/>
      <c r="X619" s="53"/>
      <c r="Y619" s="53"/>
      <c r="Z619" s="53"/>
    </row>
    <row r="620" spans="1:26" ht="12.75" customHeight="1" x14ac:dyDescent="0.3">
      <c r="A620" s="53"/>
      <c r="B620" s="53"/>
      <c r="C620" s="53"/>
      <c r="D620" s="53"/>
      <c r="E620" s="53"/>
      <c r="F620" s="53"/>
      <c r="G620" s="53"/>
      <c r="H620" s="53"/>
      <c r="I620" s="53"/>
      <c r="J620" s="53"/>
      <c r="K620" s="53"/>
      <c r="L620" s="53"/>
      <c r="M620" s="53"/>
      <c r="N620" s="53"/>
      <c r="O620" s="53"/>
      <c r="P620" s="53"/>
      <c r="Q620" s="53"/>
      <c r="R620" s="53"/>
      <c r="S620" s="53"/>
      <c r="T620" s="53"/>
      <c r="U620" s="53"/>
      <c r="V620" s="53"/>
      <c r="W620" s="53"/>
      <c r="X620" s="53"/>
      <c r="Y620" s="53"/>
      <c r="Z620" s="53"/>
    </row>
    <row r="621" spans="1:26" ht="12.75" customHeight="1" x14ac:dyDescent="0.3">
      <c r="A621" s="53"/>
      <c r="B621" s="53"/>
      <c r="C621" s="53"/>
      <c r="D621" s="53"/>
      <c r="E621" s="53"/>
      <c r="F621" s="53"/>
      <c r="G621" s="53"/>
      <c r="H621" s="53"/>
      <c r="I621" s="53"/>
      <c r="J621" s="53"/>
      <c r="K621" s="53"/>
      <c r="L621" s="53"/>
      <c r="M621" s="53"/>
      <c r="N621" s="53"/>
      <c r="O621" s="53"/>
      <c r="P621" s="53"/>
      <c r="Q621" s="53"/>
      <c r="R621" s="53"/>
      <c r="S621" s="53"/>
      <c r="T621" s="53"/>
      <c r="U621" s="53"/>
      <c r="V621" s="53"/>
      <c r="W621" s="53"/>
      <c r="X621" s="53"/>
      <c r="Y621" s="53"/>
      <c r="Z621" s="53"/>
    </row>
    <row r="622" spans="1:26" ht="12.75" customHeight="1" x14ac:dyDescent="0.3">
      <c r="A622" s="53"/>
      <c r="B622" s="53"/>
      <c r="C622" s="53"/>
      <c r="D622" s="53"/>
      <c r="E622" s="53"/>
      <c r="F622" s="53"/>
      <c r="G622" s="53"/>
      <c r="H622" s="53"/>
      <c r="I622" s="53"/>
      <c r="J622" s="53"/>
      <c r="K622" s="53"/>
      <c r="L622" s="53"/>
      <c r="M622" s="53"/>
      <c r="N622" s="53"/>
      <c r="O622" s="53"/>
      <c r="P622" s="53"/>
      <c r="Q622" s="53"/>
      <c r="R622" s="53"/>
      <c r="S622" s="53"/>
      <c r="T622" s="53"/>
      <c r="U622" s="53"/>
      <c r="V622" s="53"/>
      <c r="W622" s="53"/>
      <c r="X622" s="53"/>
      <c r="Y622" s="53"/>
      <c r="Z622" s="53"/>
    </row>
    <row r="623" spans="1:26" ht="12.75" customHeight="1" x14ac:dyDescent="0.3">
      <c r="A623" s="53"/>
      <c r="B623" s="53"/>
      <c r="C623" s="53"/>
      <c r="D623" s="53"/>
      <c r="E623" s="53"/>
      <c r="F623" s="53"/>
      <c r="G623" s="53"/>
      <c r="H623" s="53"/>
      <c r="I623" s="53"/>
      <c r="J623" s="53"/>
      <c r="K623" s="53"/>
      <c r="L623" s="53"/>
      <c r="M623" s="53"/>
      <c r="N623" s="53"/>
      <c r="O623" s="53"/>
      <c r="P623" s="53"/>
      <c r="Q623" s="53"/>
      <c r="R623" s="53"/>
      <c r="S623" s="53"/>
      <c r="T623" s="53"/>
      <c r="U623" s="53"/>
      <c r="V623" s="53"/>
      <c r="W623" s="53"/>
      <c r="X623" s="53"/>
      <c r="Y623" s="53"/>
      <c r="Z623" s="53"/>
    </row>
    <row r="624" spans="1:26" ht="12.75" customHeight="1" x14ac:dyDescent="0.3">
      <c r="A624" s="53"/>
      <c r="B624" s="53"/>
      <c r="C624" s="53"/>
      <c r="D624" s="53"/>
      <c r="E624" s="53"/>
      <c r="F624" s="53"/>
      <c r="G624" s="53"/>
      <c r="H624" s="53"/>
      <c r="I624" s="53"/>
      <c r="J624" s="53"/>
      <c r="K624" s="53"/>
      <c r="L624" s="53"/>
      <c r="M624" s="53"/>
      <c r="N624" s="53"/>
      <c r="O624" s="53"/>
      <c r="P624" s="53"/>
      <c r="Q624" s="53"/>
      <c r="R624" s="53"/>
      <c r="S624" s="53"/>
      <c r="T624" s="53"/>
      <c r="U624" s="53"/>
      <c r="V624" s="53"/>
      <c r="W624" s="53"/>
      <c r="X624" s="53"/>
      <c r="Y624" s="53"/>
      <c r="Z624" s="53"/>
    </row>
    <row r="625" spans="1:26" ht="12.75" customHeight="1" x14ac:dyDescent="0.3">
      <c r="A625" s="53"/>
      <c r="B625" s="53"/>
      <c r="C625" s="53"/>
      <c r="D625" s="53"/>
      <c r="E625" s="53"/>
      <c r="F625" s="53"/>
      <c r="G625" s="53"/>
      <c r="H625" s="53"/>
      <c r="I625" s="53"/>
      <c r="J625" s="53"/>
      <c r="K625" s="53"/>
      <c r="L625" s="53"/>
      <c r="M625" s="53"/>
      <c r="N625" s="53"/>
      <c r="O625" s="53"/>
      <c r="P625" s="53"/>
      <c r="Q625" s="53"/>
      <c r="R625" s="53"/>
      <c r="S625" s="53"/>
      <c r="T625" s="53"/>
      <c r="U625" s="53"/>
      <c r="V625" s="53"/>
      <c r="W625" s="53"/>
      <c r="X625" s="53"/>
      <c r="Y625" s="53"/>
      <c r="Z625" s="53"/>
    </row>
    <row r="626" spans="1:26" ht="12.75" customHeight="1" x14ac:dyDescent="0.3">
      <c r="A626" s="53"/>
      <c r="B626" s="53"/>
      <c r="C626" s="53"/>
      <c r="D626" s="53"/>
      <c r="E626" s="53"/>
      <c r="F626" s="53"/>
      <c r="G626" s="53"/>
      <c r="H626" s="53"/>
      <c r="I626" s="53"/>
      <c r="J626" s="53"/>
      <c r="K626" s="53"/>
      <c r="L626" s="53"/>
      <c r="M626" s="53"/>
      <c r="N626" s="53"/>
      <c r="O626" s="53"/>
      <c r="P626" s="53"/>
      <c r="Q626" s="53"/>
      <c r="R626" s="53"/>
      <c r="S626" s="53"/>
      <c r="T626" s="53"/>
      <c r="U626" s="53"/>
      <c r="V626" s="53"/>
      <c r="W626" s="53"/>
      <c r="X626" s="53"/>
      <c r="Y626" s="53"/>
      <c r="Z626" s="53"/>
    </row>
    <row r="627" spans="1:26" ht="12.75" customHeight="1" x14ac:dyDescent="0.3">
      <c r="A627" s="53"/>
      <c r="B627" s="53"/>
      <c r="C627" s="53"/>
      <c r="D627" s="53"/>
      <c r="E627" s="53"/>
      <c r="F627" s="53"/>
      <c r="G627" s="53"/>
      <c r="H627" s="53"/>
      <c r="I627" s="53"/>
      <c r="J627" s="53"/>
      <c r="K627" s="53"/>
      <c r="L627" s="53"/>
      <c r="M627" s="53"/>
      <c r="N627" s="53"/>
      <c r="O627" s="53"/>
      <c r="P627" s="53"/>
      <c r="Q627" s="53"/>
      <c r="R627" s="53"/>
      <c r="S627" s="53"/>
      <c r="T627" s="53"/>
      <c r="U627" s="53"/>
      <c r="V627" s="53"/>
      <c r="W627" s="53"/>
      <c r="X627" s="53"/>
      <c r="Y627" s="53"/>
      <c r="Z627" s="53"/>
    </row>
    <row r="628" spans="1:26" ht="12.75" customHeight="1" x14ac:dyDescent="0.3">
      <c r="A628" s="53"/>
      <c r="B628" s="53"/>
      <c r="C628" s="53"/>
      <c r="D628" s="53"/>
      <c r="E628" s="53"/>
      <c r="F628" s="53"/>
      <c r="G628" s="53"/>
      <c r="H628" s="53"/>
      <c r="I628" s="53"/>
      <c r="J628" s="53"/>
      <c r="K628" s="53"/>
      <c r="L628" s="53"/>
      <c r="M628" s="53"/>
      <c r="N628" s="53"/>
      <c r="O628" s="53"/>
      <c r="P628" s="53"/>
      <c r="Q628" s="53"/>
      <c r="R628" s="53"/>
      <c r="S628" s="53"/>
      <c r="T628" s="53"/>
      <c r="U628" s="53"/>
      <c r="V628" s="53"/>
      <c r="W628" s="53"/>
      <c r="X628" s="53"/>
      <c r="Y628" s="53"/>
      <c r="Z628" s="53"/>
    </row>
    <row r="629" spans="1:26" ht="12.75" customHeight="1" x14ac:dyDescent="0.3">
      <c r="A629" s="53"/>
      <c r="B629" s="53"/>
      <c r="C629" s="53"/>
      <c r="D629" s="53"/>
      <c r="E629" s="53"/>
      <c r="F629" s="53"/>
      <c r="G629" s="53"/>
      <c r="H629" s="53"/>
      <c r="I629" s="53"/>
      <c r="J629" s="53"/>
      <c r="K629" s="53"/>
      <c r="L629" s="53"/>
      <c r="M629" s="53"/>
      <c r="N629" s="53"/>
      <c r="O629" s="53"/>
      <c r="P629" s="53"/>
      <c r="Q629" s="53"/>
      <c r="R629" s="53"/>
      <c r="S629" s="53"/>
      <c r="T629" s="53"/>
      <c r="U629" s="53"/>
      <c r="V629" s="53"/>
      <c r="W629" s="53"/>
      <c r="X629" s="53"/>
      <c r="Y629" s="53"/>
      <c r="Z629" s="53"/>
    </row>
    <row r="630" spans="1:26" ht="12.75" customHeight="1" x14ac:dyDescent="0.3">
      <c r="A630" s="53"/>
      <c r="B630" s="53"/>
      <c r="C630" s="53"/>
      <c r="D630" s="53"/>
      <c r="E630" s="53"/>
      <c r="F630" s="53"/>
      <c r="G630" s="53"/>
      <c r="H630" s="53"/>
      <c r="I630" s="53"/>
      <c r="J630" s="53"/>
      <c r="K630" s="53"/>
      <c r="L630" s="53"/>
      <c r="M630" s="53"/>
      <c r="N630" s="53"/>
      <c r="O630" s="53"/>
      <c r="P630" s="53"/>
      <c r="Q630" s="53"/>
      <c r="R630" s="53"/>
      <c r="S630" s="53"/>
      <c r="T630" s="53"/>
      <c r="U630" s="53"/>
      <c r="V630" s="53"/>
      <c r="W630" s="53"/>
      <c r="X630" s="53"/>
      <c r="Y630" s="53"/>
      <c r="Z630" s="53"/>
    </row>
    <row r="631" spans="1:26" ht="12.75" customHeight="1" x14ac:dyDescent="0.3">
      <c r="A631" s="53"/>
      <c r="B631" s="53"/>
      <c r="C631" s="53"/>
      <c r="D631" s="53"/>
      <c r="E631" s="53"/>
      <c r="F631" s="53"/>
      <c r="G631" s="53"/>
      <c r="H631" s="53"/>
      <c r="I631" s="53"/>
      <c r="J631" s="53"/>
      <c r="K631" s="53"/>
      <c r="L631" s="53"/>
      <c r="M631" s="53"/>
      <c r="N631" s="53"/>
      <c r="O631" s="53"/>
      <c r="P631" s="53"/>
      <c r="Q631" s="53"/>
      <c r="R631" s="53"/>
      <c r="S631" s="53"/>
      <c r="T631" s="53"/>
      <c r="U631" s="53"/>
      <c r="V631" s="53"/>
      <c r="W631" s="53"/>
      <c r="X631" s="53"/>
      <c r="Y631" s="53"/>
      <c r="Z631" s="53"/>
    </row>
    <row r="632" spans="1:26" ht="12.75" customHeight="1" x14ac:dyDescent="0.3">
      <c r="A632" s="53"/>
      <c r="B632" s="53"/>
      <c r="C632" s="53"/>
      <c r="D632" s="53"/>
      <c r="E632" s="53"/>
      <c r="F632" s="53"/>
      <c r="G632" s="53"/>
      <c r="H632" s="53"/>
      <c r="I632" s="53"/>
      <c r="J632" s="53"/>
      <c r="K632" s="53"/>
      <c r="L632" s="53"/>
      <c r="M632" s="53"/>
      <c r="N632" s="53"/>
      <c r="O632" s="53"/>
      <c r="P632" s="53"/>
      <c r="Q632" s="53"/>
      <c r="R632" s="53"/>
      <c r="S632" s="53"/>
      <c r="T632" s="53"/>
      <c r="U632" s="53"/>
      <c r="V632" s="53"/>
      <c r="W632" s="53"/>
      <c r="X632" s="53"/>
      <c r="Y632" s="53"/>
      <c r="Z632" s="53"/>
    </row>
    <row r="633" spans="1:26" ht="12.75" customHeight="1" x14ac:dyDescent="0.3">
      <c r="A633" s="53"/>
      <c r="B633" s="53"/>
      <c r="C633" s="53"/>
      <c r="D633" s="53"/>
      <c r="E633" s="53"/>
      <c r="F633" s="53"/>
      <c r="G633" s="53"/>
      <c r="H633" s="53"/>
      <c r="I633" s="53"/>
      <c r="J633" s="53"/>
      <c r="K633" s="53"/>
      <c r="L633" s="53"/>
      <c r="M633" s="53"/>
      <c r="N633" s="53"/>
      <c r="O633" s="53"/>
      <c r="P633" s="53"/>
      <c r="Q633" s="53"/>
      <c r="R633" s="53"/>
      <c r="S633" s="53"/>
      <c r="T633" s="53"/>
      <c r="U633" s="53"/>
      <c r="V633" s="53"/>
      <c r="W633" s="53"/>
      <c r="X633" s="53"/>
      <c r="Y633" s="53"/>
      <c r="Z633" s="53"/>
    </row>
    <row r="634" spans="1:26" ht="12.75" customHeight="1" x14ac:dyDescent="0.3">
      <c r="A634" s="53"/>
      <c r="B634" s="53"/>
      <c r="C634" s="53"/>
      <c r="D634" s="53"/>
      <c r="E634" s="53"/>
      <c r="F634" s="53"/>
      <c r="G634" s="53"/>
      <c r="H634" s="53"/>
      <c r="I634" s="53"/>
      <c r="J634" s="53"/>
      <c r="K634" s="53"/>
      <c r="L634" s="53"/>
      <c r="M634" s="53"/>
      <c r="N634" s="53"/>
      <c r="O634" s="53"/>
      <c r="P634" s="53"/>
      <c r="Q634" s="53"/>
      <c r="R634" s="53"/>
      <c r="S634" s="53"/>
      <c r="T634" s="53"/>
      <c r="U634" s="53"/>
      <c r="V634" s="53"/>
      <c r="W634" s="53"/>
      <c r="X634" s="53"/>
      <c r="Y634" s="53"/>
      <c r="Z634" s="53"/>
    </row>
    <row r="635" spans="1:26" ht="12.75" customHeight="1" x14ac:dyDescent="0.3">
      <c r="A635" s="53"/>
      <c r="B635" s="53"/>
      <c r="C635" s="53"/>
      <c r="D635" s="53"/>
      <c r="E635" s="53"/>
      <c r="F635" s="53"/>
      <c r="G635" s="53"/>
      <c r="H635" s="53"/>
      <c r="I635" s="53"/>
      <c r="J635" s="53"/>
      <c r="K635" s="53"/>
      <c r="L635" s="53"/>
      <c r="M635" s="53"/>
      <c r="N635" s="53"/>
      <c r="O635" s="53"/>
      <c r="P635" s="53"/>
      <c r="Q635" s="53"/>
      <c r="R635" s="53"/>
      <c r="S635" s="53"/>
      <c r="T635" s="53"/>
      <c r="U635" s="53"/>
      <c r="V635" s="53"/>
      <c r="W635" s="53"/>
      <c r="X635" s="53"/>
      <c r="Y635" s="53"/>
      <c r="Z635" s="53"/>
    </row>
    <row r="636" spans="1:26" ht="12.75" customHeight="1" x14ac:dyDescent="0.3">
      <c r="A636" s="53"/>
      <c r="B636" s="53"/>
      <c r="C636" s="53"/>
      <c r="D636" s="53"/>
      <c r="E636" s="53"/>
      <c r="F636" s="53"/>
      <c r="G636" s="53"/>
      <c r="H636" s="53"/>
      <c r="I636" s="53"/>
      <c r="J636" s="53"/>
      <c r="K636" s="53"/>
      <c r="L636" s="53"/>
      <c r="M636" s="53"/>
      <c r="N636" s="53"/>
      <c r="O636" s="53"/>
      <c r="P636" s="53"/>
      <c r="Q636" s="53"/>
      <c r="R636" s="53"/>
      <c r="S636" s="53"/>
      <c r="T636" s="53"/>
      <c r="U636" s="53"/>
      <c r="V636" s="53"/>
      <c r="W636" s="53"/>
      <c r="X636" s="53"/>
      <c r="Y636" s="53"/>
      <c r="Z636" s="53"/>
    </row>
    <row r="637" spans="1:26" ht="12.75" customHeight="1" x14ac:dyDescent="0.3">
      <c r="A637" s="53"/>
      <c r="B637" s="53"/>
      <c r="C637" s="53"/>
      <c r="D637" s="53"/>
      <c r="E637" s="53"/>
      <c r="F637" s="53"/>
      <c r="G637" s="53"/>
      <c r="H637" s="53"/>
      <c r="I637" s="53"/>
      <c r="J637" s="53"/>
      <c r="K637" s="53"/>
      <c r="L637" s="53"/>
      <c r="M637" s="53"/>
      <c r="N637" s="53"/>
      <c r="O637" s="53"/>
      <c r="P637" s="53"/>
      <c r="Q637" s="53"/>
      <c r="R637" s="53"/>
      <c r="S637" s="53"/>
      <c r="T637" s="53"/>
      <c r="U637" s="53"/>
      <c r="V637" s="53"/>
      <c r="W637" s="53"/>
      <c r="X637" s="53"/>
      <c r="Y637" s="53"/>
      <c r="Z637" s="53"/>
    </row>
    <row r="638" spans="1:26" ht="12.75" customHeight="1" x14ac:dyDescent="0.3">
      <c r="A638" s="53"/>
      <c r="B638" s="53"/>
      <c r="C638" s="53"/>
      <c r="D638" s="53"/>
      <c r="E638" s="53"/>
      <c r="F638" s="53"/>
      <c r="G638" s="53"/>
      <c r="H638" s="53"/>
      <c r="I638" s="53"/>
      <c r="J638" s="53"/>
      <c r="K638" s="53"/>
      <c r="L638" s="53"/>
      <c r="M638" s="53"/>
      <c r="N638" s="53"/>
      <c r="O638" s="53"/>
      <c r="P638" s="53"/>
      <c r="Q638" s="53"/>
      <c r="R638" s="53"/>
      <c r="S638" s="53"/>
      <c r="T638" s="53"/>
      <c r="U638" s="53"/>
      <c r="V638" s="53"/>
      <c r="W638" s="53"/>
      <c r="X638" s="53"/>
      <c r="Y638" s="53"/>
      <c r="Z638" s="53"/>
    </row>
    <row r="639" spans="1:26" ht="12.75" customHeight="1" x14ac:dyDescent="0.3">
      <c r="A639" s="53"/>
      <c r="B639" s="53"/>
      <c r="C639" s="53"/>
      <c r="D639" s="53"/>
      <c r="E639" s="53"/>
      <c r="F639" s="53"/>
      <c r="G639" s="53"/>
      <c r="H639" s="53"/>
      <c r="I639" s="53"/>
      <c r="J639" s="53"/>
      <c r="K639" s="53"/>
      <c r="L639" s="53"/>
      <c r="M639" s="53"/>
      <c r="N639" s="53"/>
      <c r="O639" s="53"/>
      <c r="P639" s="53"/>
      <c r="Q639" s="53"/>
      <c r="R639" s="53"/>
      <c r="S639" s="53"/>
      <c r="T639" s="53"/>
      <c r="U639" s="53"/>
      <c r="V639" s="53"/>
      <c r="W639" s="53"/>
      <c r="X639" s="53"/>
      <c r="Y639" s="53"/>
      <c r="Z639" s="53"/>
    </row>
    <row r="640" spans="1:26" ht="12.75" customHeight="1" x14ac:dyDescent="0.3">
      <c r="A640" s="53"/>
      <c r="B640" s="53"/>
      <c r="C640" s="53"/>
      <c r="D640" s="53"/>
      <c r="E640" s="53"/>
      <c r="F640" s="53"/>
      <c r="G640" s="53"/>
      <c r="H640" s="53"/>
      <c r="I640" s="53"/>
      <c r="J640" s="53"/>
      <c r="K640" s="53"/>
      <c r="L640" s="53"/>
      <c r="M640" s="53"/>
      <c r="N640" s="53"/>
      <c r="O640" s="53"/>
      <c r="P640" s="53"/>
      <c r="Q640" s="53"/>
      <c r="R640" s="53"/>
      <c r="S640" s="53"/>
      <c r="T640" s="53"/>
      <c r="U640" s="53"/>
      <c r="V640" s="53"/>
      <c r="W640" s="53"/>
      <c r="X640" s="53"/>
      <c r="Y640" s="53"/>
      <c r="Z640" s="53"/>
    </row>
    <row r="641" spans="1:26" ht="12.75" customHeight="1" x14ac:dyDescent="0.3">
      <c r="A641" s="53"/>
      <c r="B641" s="53"/>
      <c r="C641" s="53"/>
      <c r="D641" s="53"/>
      <c r="E641" s="53"/>
      <c r="F641" s="53"/>
      <c r="G641" s="53"/>
      <c r="H641" s="53"/>
      <c r="I641" s="53"/>
      <c r="J641" s="53"/>
      <c r="K641" s="53"/>
      <c r="L641" s="53"/>
      <c r="M641" s="53"/>
      <c r="N641" s="53"/>
      <c r="O641" s="53"/>
      <c r="P641" s="53"/>
      <c r="Q641" s="53"/>
      <c r="R641" s="53"/>
      <c r="S641" s="53"/>
      <c r="T641" s="53"/>
      <c r="U641" s="53"/>
      <c r="V641" s="53"/>
      <c r="W641" s="53"/>
      <c r="X641" s="53"/>
      <c r="Y641" s="53"/>
      <c r="Z641" s="53"/>
    </row>
    <row r="642" spans="1:26" ht="12.75" customHeight="1" x14ac:dyDescent="0.3">
      <c r="A642" s="53"/>
      <c r="B642" s="53"/>
      <c r="C642" s="53"/>
      <c r="D642" s="53"/>
      <c r="E642" s="53"/>
      <c r="F642" s="53"/>
      <c r="G642" s="53"/>
      <c r="H642" s="53"/>
      <c r="I642" s="53"/>
      <c r="J642" s="53"/>
      <c r="K642" s="53"/>
      <c r="L642" s="53"/>
      <c r="M642" s="53"/>
      <c r="N642" s="53"/>
      <c r="O642" s="53"/>
      <c r="P642" s="53"/>
      <c r="Q642" s="53"/>
      <c r="R642" s="53"/>
      <c r="S642" s="53"/>
      <c r="T642" s="53"/>
      <c r="U642" s="53"/>
      <c r="V642" s="53"/>
      <c r="W642" s="53"/>
      <c r="X642" s="53"/>
      <c r="Y642" s="53"/>
      <c r="Z642" s="53"/>
    </row>
    <row r="643" spans="1:26" ht="12.75" customHeight="1" x14ac:dyDescent="0.3">
      <c r="A643" s="53"/>
      <c r="B643" s="53"/>
      <c r="C643" s="53"/>
      <c r="D643" s="53"/>
      <c r="E643" s="53"/>
      <c r="F643" s="53"/>
      <c r="G643" s="53"/>
      <c r="H643" s="53"/>
      <c r="I643" s="53"/>
      <c r="J643" s="53"/>
      <c r="K643" s="53"/>
      <c r="L643" s="53"/>
      <c r="M643" s="53"/>
      <c r="N643" s="53"/>
      <c r="O643" s="53"/>
      <c r="P643" s="53"/>
      <c r="Q643" s="53"/>
      <c r="R643" s="53"/>
      <c r="S643" s="53"/>
      <c r="T643" s="53"/>
      <c r="U643" s="53"/>
      <c r="V643" s="53"/>
      <c r="W643" s="53"/>
      <c r="X643" s="53"/>
      <c r="Y643" s="53"/>
      <c r="Z643" s="53"/>
    </row>
    <row r="644" spans="1:26" ht="12.75" customHeight="1" x14ac:dyDescent="0.3">
      <c r="A644" s="53"/>
      <c r="B644" s="53"/>
      <c r="C644" s="53"/>
      <c r="D644" s="53"/>
      <c r="E644" s="53"/>
      <c r="F644" s="53"/>
      <c r="G644" s="53"/>
      <c r="H644" s="53"/>
      <c r="I644" s="53"/>
      <c r="J644" s="53"/>
      <c r="K644" s="53"/>
      <c r="L644" s="53"/>
      <c r="M644" s="53"/>
      <c r="N644" s="53"/>
      <c r="O644" s="53"/>
      <c r="P644" s="53"/>
      <c r="Q644" s="53"/>
      <c r="R644" s="53"/>
      <c r="S644" s="53"/>
      <c r="T644" s="53"/>
      <c r="U644" s="53"/>
      <c r="V644" s="53"/>
      <c r="W644" s="53"/>
      <c r="X644" s="53"/>
      <c r="Y644" s="53"/>
      <c r="Z644" s="53"/>
    </row>
    <row r="645" spans="1:26" ht="12.75" customHeight="1" x14ac:dyDescent="0.3">
      <c r="A645" s="53"/>
      <c r="B645" s="53"/>
      <c r="C645" s="53"/>
      <c r="D645" s="53"/>
      <c r="E645" s="53"/>
      <c r="F645" s="53"/>
      <c r="G645" s="53"/>
      <c r="H645" s="53"/>
      <c r="I645" s="53"/>
      <c r="J645" s="53"/>
      <c r="K645" s="53"/>
      <c r="L645" s="53"/>
      <c r="M645" s="53"/>
      <c r="N645" s="53"/>
      <c r="O645" s="53"/>
      <c r="P645" s="53"/>
      <c r="Q645" s="53"/>
      <c r="R645" s="53"/>
      <c r="S645" s="53"/>
      <c r="T645" s="53"/>
      <c r="U645" s="53"/>
      <c r="V645" s="53"/>
      <c r="W645" s="53"/>
      <c r="X645" s="53"/>
      <c r="Y645" s="53"/>
      <c r="Z645" s="53"/>
    </row>
    <row r="646" spans="1:26" ht="12.75" customHeight="1" x14ac:dyDescent="0.3">
      <c r="A646" s="53"/>
      <c r="B646" s="53"/>
      <c r="C646" s="53"/>
      <c r="D646" s="53"/>
      <c r="E646" s="53"/>
      <c r="F646" s="53"/>
      <c r="G646" s="53"/>
      <c r="H646" s="53"/>
      <c r="I646" s="53"/>
      <c r="J646" s="53"/>
      <c r="K646" s="53"/>
      <c r="L646" s="53"/>
      <c r="M646" s="53"/>
      <c r="N646" s="53"/>
      <c r="O646" s="53"/>
      <c r="P646" s="53"/>
      <c r="Q646" s="53"/>
      <c r="R646" s="53"/>
      <c r="S646" s="53"/>
      <c r="T646" s="53"/>
      <c r="U646" s="53"/>
      <c r="V646" s="53"/>
      <c r="W646" s="53"/>
      <c r="X646" s="53"/>
      <c r="Y646" s="53"/>
      <c r="Z646" s="53"/>
    </row>
    <row r="647" spans="1:26" ht="12.75" customHeight="1" x14ac:dyDescent="0.3">
      <c r="A647" s="53"/>
      <c r="B647" s="53"/>
      <c r="C647" s="53"/>
      <c r="D647" s="53"/>
      <c r="E647" s="53"/>
      <c r="F647" s="53"/>
      <c r="G647" s="53"/>
      <c r="H647" s="53"/>
      <c r="I647" s="53"/>
      <c r="J647" s="53"/>
      <c r="K647" s="53"/>
      <c r="L647" s="53"/>
      <c r="M647" s="53"/>
      <c r="N647" s="53"/>
      <c r="O647" s="53"/>
      <c r="P647" s="53"/>
      <c r="Q647" s="53"/>
      <c r="R647" s="53"/>
      <c r="S647" s="53"/>
      <c r="T647" s="53"/>
      <c r="U647" s="53"/>
      <c r="V647" s="53"/>
      <c r="W647" s="53"/>
      <c r="X647" s="53"/>
      <c r="Y647" s="53"/>
      <c r="Z647" s="53"/>
    </row>
    <row r="648" spans="1:26" ht="12.75" customHeight="1" x14ac:dyDescent="0.3">
      <c r="A648" s="53"/>
      <c r="B648" s="53"/>
      <c r="C648" s="53"/>
      <c r="D648" s="53"/>
      <c r="E648" s="53"/>
      <c r="F648" s="53"/>
      <c r="G648" s="53"/>
      <c r="H648" s="53"/>
      <c r="I648" s="53"/>
      <c r="J648" s="53"/>
      <c r="K648" s="53"/>
      <c r="L648" s="53"/>
      <c r="M648" s="53"/>
      <c r="N648" s="53"/>
      <c r="O648" s="53"/>
      <c r="P648" s="53"/>
      <c r="Q648" s="53"/>
      <c r="R648" s="53"/>
      <c r="S648" s="53"/>
      <c r="T648" s="53"/>
      <c r="U648" s="53"/>
      <c r="V648" s="53"/>
      <c r="W648" s="53"/>
      <c r="X648" s="53"/>
      <c r="Y648" s="53"/>
      <c r="Z648" s="53"/>
    </row>
    <row r="649" spans="1:26" ht="12.75" customHeight="1" x14ac:dyDescent="0.3">
      <c r="A649" s="53"/>
      <c r="B649" s="53"/>
      <c r="C649" s="53"/>
      <c r="D649" s="53"/>
      <c r="E649" s="53"/>
      <c r="F649" s="53"/>
      <c r="G649" s="53"/>
      <c r="H649" s="53"/>
      <c r="I649" s="53"/>
      <c r="J649" s="53"/>
      <c r="K649" s="53"/>
      <c r="L649" s="53"/>
      <c r="M649" s="53"/>
      <c r="N649" s="53"/>
      <c r="O649" s="53"/>
      <c r="P649" s="53"/>
      <c r="Q649" s="53"/>
      <c r="R649" s="53"/>
      <c r="S649" s="53"/>
      <c r="T649" s="53"/>
      <c r="U649" s="53"/>
      <c r="V649" s="53"/>
      <c r="W649" s="53"/>
      <c r="X649" s="53"/>
      <c r="Y649" s="53"/>
      <c r="Z649" s="53"/>
    </row>
    <row r="650" spans="1:26" ht="12.75" customHeight="1" x14ac:dyDescent="0.3">
      <c r="A650" s="53"/>
      <c r="B650" s="53"/>
      <c r="C650" s="53"/>
      <c r="D650" s="53"/>
      <c r="E650" s="53"/>
      <c r="F650" s="53"/>
      <c r="G650" s="53"/>
      <c r="H650" s="53"/>
      <c r="I650" s="53"/>
      <c r="J650" s="53"/>
      <c r="K650" s="53"/>
      <c r="L650" s="53"/>
      <c r="M650" s="53"/>
      <c r="N650" s="53"/>
      <c r="O650" s="53"/>
      <c r="P650" s="53"/>
      <c r="Q650" s="53"/>
      <c r="R650" s="53"/>
      <c r="S650" s="53"/>
      <c r="T650" s="53"/>
      <c r="U650" s="53"/>
      <c r="V650" s="53"/>
      <c r="W650" s="53"/>
      <c r="X650" s="53"/>
      <c r="Y650" s="53"/>
      <c r="Z650" s="53"/>
    </row>
    <row r="651" spans="1:26" ht="12.75" customHeight="1" x14ac:dyDescent="0.3">
      <c r="A651" s="53"/>
      <c r="B651" s="53"/>
      <c r="C651" s="53"/>
      <c r="D651" s="53"/>
      <c r="E651" s="53"/>
      <c r="F651" s="53"/>
      <c r="G651" s="53"/>
      <c r="H651" s="53"/>
      <c r="I651" s="53"/>
      <c r="J651" s="53"/>
      <c r="K651" s="53"/>
      <c r="L651" s="53"/>
      <c r="M651" s="53"/>
      <c r="N651" s="53"/>
      <c r="O651" s="53"/>
      <c r="P651" s="53"/>
      <c r="Q651" s="53"/>
      <c r="R651" s="53"/>
      <c r="S651" s="53"/>
      <c r="T651" s="53"/>
      <c r="U651" s="53"/>
      <c r="V651" s="53"/>
      <c r="W651" s="53"/>
      <c r="X651" s="53"/>
      <c r="Y651" s="53"/>
      <c r="Z651" s="53"/>
    </row>
    <row r="652" spans="1:26" ht="12.75" customHeight="1" x14ac:dyDescent="0.3">
      <c r="A652" s="53"/>
      <c r="B652" s="53"/>
      <c r="C652" s="53"/>
      <c r="D652" s="53"/>
      <c r="E652" s="53"/>
      <c r="F652" s="53"/>
      <c r="G652" s="53"/>
      <c r="H652" s="53"/>
      <c r="I652" s="53"/>
      <c r="J652" s="53"/>
      <c r="K652" s="53"/>
      <c r="L652" s="53"/>
      <c r="M652" s="53"/>
      <c r="N652" s="53"/>
      <c r="O652" s="53"/>
      <c r="P652" s="53"/>
      <c r="Q652" s="53"/>
      <c r="R652" s="53"/>
      <c r="S652" s="53"/>
      <c r="T652" s="53"/>
      <c r="U652" s="53"/>
      <c r="V652" s="53"/>
      <c r="W652" s="53"/>
      <c r="X652" s="53"/>
      <c r="Y652" s="53"/>
      <c r="Z652" s="53"/>
    </row>
    <row r="653" spans="1:26" ht="12.75" customHeight="1" x14ac:dyDescent="0.3">
      <c r="A653" s="53"/>
      <c r="B653" s="53"/>
      <c r="C653" s="53"/>
      <c r="D653" s="53"/>
      <c r="E653" s="53"/>
      <c r="F653" s="53"/>
      <c r="G653" s="53"/>
      <c r="H653" s="53"/>
      <c r="I653" s="53"/>
      <c r="J653" s="53"/>
      <c r="K653" s="53"/>
      <c r="L653" s="53"/>
      <c r="M653" s="53"/>
      <c r="N653" s="53"/>
      <c r="O653" s="53"/>
      <c r="P653" s="53"/>
      <c r="Q653" s="53"/>
      <c r="R653" s="53"/>
      <c r="S653" s="53"/>
      <c r="T653" s="53"/>
      <c r="U653" s="53"/>
      <c r="V653" s="53"/>
      <c r="W653" s="53"/>
      <c r="X653" s="53"/>
      <c r="Y653" s="53"/>
      <c r="Z653" s="53"/>
    </row>
    <row r="654" spans="1:26" ht="12.75" customHeight="1" x14ac:dyDescent="0.3">
      <c r="A654" s="53"/>
      <c r="B654" s="53"/>
      <c r="C654" s="53"/>
      <c r="D654" s="53"/>
      <c r="E654" s="53"/>
      <c r="F654" s="53"/>
      <c r="G654" s="53"/>
      <c r="H654" s="53"/>
      <c r="I654" s="53"/>
      <c r="J654" s="53"/>
      <c r="K654" s="53"/>
      <c r="L654" s="53"/>
      <c r="M654" s="53"/>
      <c r="N654" s="53"/>
      <c r="O654" s="53"/>
      <c r="P654" s="53"/>
      <c r="Q654" s="53"/>
      <c r="R654" s="53"/>
      <c r="S654" s="53"/>
      <c r="T654" s="53"/>
      <c r="U654" s="53"/>
      <c r="V654" s="53"/>
      <c r="W654" s="53"/>
      <c r="X654" s="53"/>
      <c r="Y654" s="53"/>
      <c r="Z654" s="53"/>
    </row>
    <row r="655" spans="1:26" ht="12.75" customHeight="1" x14ac:dyDescent="0.3">
      <c r="A655" s="53"/>
      <c r="B655" s="53"/>
      <c r="C655" s="53"/>
      <c r="D655" s="53"/>
      <c r="E655" s="53"/>
      <c r="F655" s="53"/>
      <c r="G655" s="53"/>
      <c r="H655" s="53"/>
      <c r="I655" s="53"/>
      <c r="J655" s="53"/>
      <c r="K655" s="53"/>
      <c r="L655" s="53"/>
      <c r="M655" s="53"/>
      <c r="N655" s="53"/>
      <c r="O655" s="53"/>
      <c r="P655" s="53"/>
      <c r="Q655" s="53"/>
      <c r="R655" s="53"/>
      <c r="S655" s="53"/>
      <c r="T655" s="53"/>
      <c r="U655" s="53"/>
      <c r="V655" s="53"/>
      <c r="W655" s="53"/>
      <c r="X655" s="53"/>
      <c r="Y655" s="53"/>
      <c r="Z655" s="53"/>
    </row>
    <row r="656" spans="1:26" ht="12.75" customHeight="1" x14ac:dyDescent="0.3">
      <c r="A656" s="53"/>
      <c r="B656" s="53"/>
      <c r="C656" s="53"/>
      <c r="D656" s="53"/>
      <c r="E656" s="53"/>
      <c r="F656" s="53"/>
      <c r="G656" s="53"/>
      <c r="H656" s="53"/>
      <c r="I656" s="53"/>
      <c r="J656" s="53"/>
      <c r="K656" s="53"/>
      <c r="L656" s="53"/>
      <c r="M656" s="53"/>
      <c r="N656" s="53"/>
      <c r="O656" s="53"/>
      <c r="P656" s="53"/>
      <c r="Q656" s="53"/>
      <c r="R656" s="53"/>
      <c r="S656" s="53"/>
      <c r="T656" s="53"/>
      <c r="U656" s="53"/>
      <c r="V656" s="53"/>
      <c r="W656" s="53"/>
      <c r="X656" s="53"/>
      <c r="Y656" s="53"/>
      <c r="Z656" s="53"/>
    </row>
    <row r="657" spans="1:26" ht="12.75" customHeight="1" x14ac:dyDescent="0.3">
      <c r="A657" s="53"/>
      <c r="B657" s="53"/>
      <c r="C657" s="53"/>
      <c r="D657" s="53"/>
      <c r="E657" s="53"/>
      <c r="F657" s="53"/>
      <c r="G657" s="53"/>
      <c r="H657" s="53"/>
      <c r="I657" s="53"/>
      <c r="J657" s="53"/>
      <c r="K657" s="53"/>
      <c r="L657" s="53"/>
      <c r="M657" s="53"/>
      <c r="N657" s="53"/>
      <c r="O657" s="53"/>
      <c r="P657" s="53"/>
      <c r="Q657" s="53"/>
      <c r="R657" s="53"/>
      <c r="S657" s="53"/>
      <c r="T657" s="53"/>
      <c r="U657" s="53"/>
      <c r="V657" s="53"/>
      <c r="W657" s="53"/>
      <c r="X657" s="53"/>
      <c r="Y657" s="53"/>
      <c r="Z657" s="53"/>
    </row>
    <row r="658" spans="1:26" ht="12.75" customHeight="1" x14ac:dyDescent="0.3">
      <c r="A658" s="53"/>
      <c r="B658" s="53"/>
      <c r="C658" s="53"/>
      <c r="D658" s="53"/>
      <c r="E658" s="53"/>
      <c r="F658" s="53"/>
      <c r="G658" s="53"/>
      <c r="H658" s="53"/>
      <c r="I658" s="53"/>
      <c r="J658" s="53"/>
      <c r="K658" s="53"/>
      <c r="L658" s="53"/>
      <c r="M658" s="53"/>
      <c r="N658" s="53"/>
      <c r="O658" s="53"/>
      <c r="P658" s="53"/>
      <c r="Q658" s="53"/>
      <c r="R658" s="53"/>
      <c r="S658" s="53"/>
      <c r="T658" s="53"/>
      <c r="U658" s="53"/>
      <c r="V658" s="53"/>
      <c r="W658" s="53"/>
      <c r="X658" s="53"/>
      <c r="Y658" s="53"/>
      <c r="Z658" s="53"/>
    </row>
    <row r="659" spans="1:26" ht="12.75" customHeight="1" x14ac:dyDescent="0.3">
      <c r="A659" s="53"/>
      <c r="B659" s="53"/>
      <c r="C659" s="53"/>
      <c r="D659" s="53"/>
      <c r="E659" s="53"/>
      <c r="F659" s="53"/>
      <c r="G659" s="53"/>
      <c r="H659" s="53"/>
      <c r="I659" s="53"/>
      <c r="J659" s="53"/>
      <c r="K659" s="53"/>
      <c r="L659" s="53"/>
      <c r="M659" s="53"/>
      <c r="N659" s="53"/>
      <c r="O659" s="53"/>
      <c r="P659" s="53"/>
      <c r="Q659" s="53"/>
      <c r="R659" s="53"/>
      <c r="S659" s="53"/>
      <c r="T659" s="53"/>
      <c r="U659" s="53"/>
      <c r="V659" s="53"/>
      <c r="W659" s="53"/>
      <c r="X659" s="53"/>
      <c r="Y659" s="53"/>
      <c r="Z659" s="53"/>
    </row>
    <row r="660" spans="1:26" ht="12.75" customHeight="1" x14ac:dyDescent="0.3">
      <c r="A660" s="53"/>
      <c r="B660" s="53"/>
      <c r="C660" s="53"/>
      <c r="D660" s="53"/>
      <c r="E660" s="53"/>
      <c r="F660" s="53"/>
      <c r="G660" s="53"/>
      <c r="H660" s="53"/>
      <c r="I660" s="53"/>
      <c r="J660" s="53"/>
      <c r="K660" s="53"/>
      <c r="L660" s="53"/>
      <c r="M660" s="53"/>
      <c r="N660" s="53"/>
      <c r="O660" s="53"/>
      <c r="P660" s="53"/>
      <c r="Q660" s="53"/>
      <c r="R660" s="53"/>
      <c r="S660" s="53"/>
      <c r="T660" s="53"/>
      <c r="U660" s="53"/>
      <c r="V660" s="53"/>
      <c r="W660" s="53"/>
      <c r="X660" s="53"/>
      <c r="Y660" s="53"/>
      <c r="Z660" s="53"/>
    </row>
    <row r="661" spans="1:26" ht="12.75" customHeight="1" x14ac:dyDescent="0.3">
      <c r="A661" s="53"/>
      <c r="B661" s="53"/>
      <c r="C661" s="53"/>
      <c r="D661" s="53"/>
      <c r="E661" s="53"/>
      <c r="F661" s="53"/>
      <c r="G661" s="53"/>
      <c r="H661" s="53"/>
      <c r="I661" s="53"/>
      <c r="J661" s="53"/>
      <c r="K661" s="53"/>
      <c r="L661" s="53"/>
      <c r="M661" s="53"/>
      <c r="N661" s="53"/>
      <c r="O661" s="53"/>
      <c r="P661" s="53"/>
      <c r="Q661" s="53"/>
      <c r="R661" s="53"/>
      <c r="S661" s="53"/>
      <c r="T661" s="53"/>
      <c r="U661" s="53"/>
      <c r="V661" s="53"/>
      <c r="W661" s="53"/>
      <c r="X661" s="53"/>
      <c r="Y661" s="53"/>
      <c r="Z661" s="53"/>
    </row>
    <row r="662" spans="1:26" ht="12.75" customHeight="1" x14ac:dyDescent="0.3">
      <c r="A662" s="53"/>
      <c r="B662" s="53"/>
      <c r="C662" s="53"/>
      <c r="D662" s="53"/>
      <c r="E662" s="53"/>
      <c r="F662" s="53"/>
      <c r="G662" s="53"/>
      <c r="H662" s="53"/>
      <c r="I662" s="53"/>
      <c r="J662" s="53"/>
      <c r="K662" s="53"/>
      <c r="L662" s="53"/>
      <c r="M662" s="53"/>
      <c r="N662" s="53"/>
      <c r="O662" s="53"/>
      <c r="P662" s="53"/>
      <c r="Q662" s="53"/>
      <c r="R662" s="53"/>
      <c r="S662" s="53"/>
      <c r="T662" s="53"/>
      <c r="U662" s="53"/>
      <c r="V662" s="53"/>
      <c r="W662" s="53"/>
      <c r="X662" s="53"/>
      <c r="Y662" s="53"/>
      <c r="Z662" s="53"/>
    </row>
    <row r="663" spans="1:26" ht="12.75" customHeight="1" x14ac:dyDescent="0.3">
      <c r="A663" s="53"/>
      <c r="B663" s="53"/>
      <c r="C663" s="53"/>
      <c r="D663" s="53"/>
      <c r="E663" s="53"/>
      <c r="F663" s="53"/>
      <c r="G663" s="53"/>
      <c r="H663" s="53"/>
      <c r="I663" s="53"/>
      <c r="J663" s="53"/>
      <c r="K663" s="53"/>
      <c r="L663" s="53"/>
      <c r="M663" s="53"/>
      <c r="N663" s="53"/>
      <c r="O663" s="53"/>
      <c r="P663" s="53"/>
      <c r="Q663" s="53"/>
      <c r="R663" s="53"/>
      <c r="S663" s="53"/>
      <c r="T663" s="53"/>
      <c r="U663" s="53"/>
      <c r="V663" s="53"/>
      <c r="W663" s="53"/>
      <c r="X663" s="53"/>
      <c r="Y663" s="53"/>
      <c r="Z663" s="53"/>
    </row>
    <row r="664" spans="1:26" ht="12.75" customHeight="1" x14ac:dyDescent="0.3">
      <c r="A664" s="53"/>
      <c r="B664" s="53"/>
      <c r="C664" s="53"/>
      <c r="D664" s="53"/>
      <c r="E664" s="53"/>
      <c r="F664" s="53"/>
      <c r="G664" s="53"/>
      <c r="H664" s="53"/>
      <c r="I664" s="53"/>
      <c r="J664" s="53"/>
      <c r="K664" s="53"/>
      <c r="L664" s="53"/>
      <c r="M664" s="53"/>
      <c r="N664" s="53"/>
      <c r="O664" s="53"/>
      <c r="P664" s="53"/>
      <c r="Q664" s="53"/>
      <c r="R664" s="53"/>
      <c r="S664" s="53"/>
      <c r="T664" s="53"/>
      <c r="U664" s="53"/>
      <c r="V664" s="53"/>
      <c r="W664" s="53"/>
      <c r="X664" s="53"/>
      <c r="Y664" s="53"/>
      <c r="Z664" s="53"/>
    </row>
    <row r="665" spans="1:26" ht="12.75" customHeight="1" x14ac:dyDescent="0.3">
      <c r="A665" s="53"/>
      <c r="B665" s="53"/>
      <c r="C665" s="53"/>
      <c r="D665" s="53"/>
      <c r="E665" s="53"/>
      <c r="F665" s="53"/>
      <c r="G665" s="53"/>
      <c r="H665" s="53"/>
      <c r="I665" s="53"/>
      <c r="J665" s="53"/>
      <c r="K665" s="53"/>
      <c r="L665" s="53"/>
      <c r="M665" s="53"/>
      <c r="N665" s="53"/>
      <c r="O665" s="53"/>
      <c r="P665" s="53"/>
      <c r="Q665" s="53"/>
      <c r="R665" s="53"/>
      <c r="S665" s="53"/>
      <c r="T665" s="53"/>
      <c r="U665" s="53"/>
      <c r="V665" s="53"/>
      <c r="W665" s="53"/>
      <c r="X665" s="53"/>
      <c r="Y665" s="53"/>
      <c r="Z665" s="53"/>
    </row>
    <row r="666" spans="1:26" ht="12.75" customHeight="1" x14ac:dyDescent="0.3">
      <c r="A666" s="53"/>
      <c r="B666" s="53"/>
      <c r="C666" s="53"/>
      <c r="D666" s="53"/>
      <c r="E666" s="53"/>
      <c r="F666" s="53"/>
      <c r="G666" s="53"/>
      <c r="H666" s="53"/>
      <c r="I666" s="53"/>
      <c r="J666" s="53"/>
      <c r="K666" s="53"/>
      <c r="L666" s="53"/>
      <c r="M666" s="53"/>
      <c r="N666" s="53"/>
      <c r="O666" s="53"/>
      <c r="P666" s="53"/>
      <c r="Q666" s="53"/>
      <c r="R666" s="53"/>
      <c r="S666" s="53"/>
      <c r="T666" s="53"/>
      <c r="U666" s="53"/>
      <c r="V666" s="53"/>
      <c r="W666" s="53"/>
      <c r="X666" s="53"/>
      <c r="Y666" s="53"/>
      <c r="Z666" s="53"/>
    </row>
    <row r="667" spans="1:26" ht="12.75" customHeight="1" x14ac:dyDescent="0.3">
      <c r="A667" s="53"/>
      <c r="B667" s="53"/>
      <c r="C667" s="53"/>
      <c r="D667" s="53"/>
      <c r="E667" s="53"/>
      <c r="F667" s="53"/>
      <c r="G667" s="53"/>
      <c r="H667" s="53"/>
      <c r="I667" s="53"/>
      <c r="J667" s="53"/>
      <c r="K667" s="53"/>
      <c r="L667" s="53"/>
      <c r="M667" s="53"/>
      <c r="N667" s="53"/>
      <c r="O667" s="53"/>
      <c r="P667" s="53"/>
      <c r="Q667" s="53"/>
      <c r="R667" s="53"/>
      <c r="S667" s="53"/>
      <c r="T667" s="53"/>
      <c r="U667" s="53"/>
      <c r="V667" s="53"/>
      <c r="W667" s="53"/>
      <c r="X667" s="53"/>
      <c r="Y667" s="53"/>
      <c r="Z667" s="53"/>
    </row>
    <row r="668" spans="1:26" ht="12.75" customHeight="1" x14ac:dyDescent="0.3">
      <c r="A668" s="53"/>
      <c r="B668" s="53"/>
      <c r="C668" s="53"/>
      <c r="D668" s="53"/>
      <c r="E668" s="53"/>
      <c r="F668" s="53"/>
      <c r="G668" s="53"/>
      <c r="H668" s="53"/>
      <c r="I668" s="53"/>
      <c r="J668" s="53"/>
      <c r="K668" s="53"/>
      <c r="L668" s="53"/>
      <c r="M668" s="53"/>
      <c r="N668" s="53"/>
      <c r="O668" s="53"/>
      <c r="P668" s="53"/>
      <c r="Q668" s="53"/>
      <c r="R668" s="53"/>
      <c r="S668" s="53"/>
      <c r="T668" s="53"/>
      <c r="U668" s="53"/>
      <c r="V668" s="53"/>
      <c r="W668" s="53"/>
      <c r="X668" s="53"/>
      <c r="Y668" s="53"/>
      <c r="Z668" s="53"/>
    </row>
    <row r="669" spans="1:26" ht="12.75" customHeight="1" x14ac:dyDescent="0.3">
      <c r="A669" s="53"/>
      <c r="B669" s="53"/>
      <c r="C669" s="53"/>
      <c r="D669" s="53"/>
      <c r="E669" s="53"/>
      <c r="F669" s="53"/>
      <c r="G669" s="53"/>
      <c r="H669" s="53"/>
      <c r="I669" s="53"/>
      <c r="J669" s="53"/>
      <c r="K669" s="53"/>
      <c r="L669" s="53"/>
      <c r="M669" s="53"/>
      <c r="N669" s="53"/>
      <c r="O669" s="53"/>
      <c r="P669" s="53"/>
      <c r="Q669" s="53"/>
      <c r="R669" s="53"/>
      <c r="S669" s="53"/>
      <c r="T669" s="53"/>
      <c r="U669" s="53"/>
      <c r="V669" s="53"/>
      <c r="W669" s="53"/>
      <c r="X669" s="53"/>
      <c r="Y669" s="53"/>
      <c r="Z669" s="53"/>
    </row>
    <row r="670" spans="1:26" ht="12.75" customHeight="1" x14ac:dyDescent="0.3">
      <c r="A670" s="53"/>
      <c r="B670" s="53"/>
      <c r="C670" s="53"/>
      <c r="D670" s="53"/>
      <c r="E670" s="53"/>
      <c r="F670" s="53"/>
      <c r="G670" s="53"/>
      <c r="H670" s="53"/>
      <c r="I670" s="53"/>
      <c r="J670" s="53"/>
      <c r="K670" s="53"/>
      <c r="L670" s="53"/>
      <c r="M670" s="53"/>
      <c r="N670" s="53"/>
      <c r="O670" s="53"/>
      <c r="P670" s="53"/>
      <c r="Q670" s="53"/>
      <c r="R670" s="53"/>
      <c r="S670" s="53"/>
      <c r="T670" s="53"/>
      <c r="U670" s="53"/>
      <c r="V670" s="53"/>
      <c r="W670" s="53"/>
      <c r="X670" s="53"/>
      <c r="Y670" s="53"/>
      <c r="Z670" s="53"/>
    </row>
    <row r="671" spans="1:26" ht="12.75" customHeight="1" x14ac:dyDescent="0.3">
      <c r="A671" s="53"/>
      <c r="B671" s="53"/>
      <c r="C671" s="53"/>
      <c r="D671" s="53"/>
      <c r="E671" s="53"/>
      <c r="F671" s="53"/>
      <c r="G671" s="53"/>
      <c r="H671" s="53"/>
      <c r="I671" s="53"/>
      <c r="J671" s="53"/>
      <c r="K671" s="53"/>
      <c r="L671" s="53"/>
      <c r="M671" s="53"/>
      <c r="N671" s="53"/>
      <c r="O671" s="53"/>
      <c r="P671" s="53"/>
      <c r="Q671" s="53"/>
      <c r="R671" s="53"/>
      <c r="S671" s="53"/>
      <c r="T671" s="53"/>
      <c r="U671" s="53"/>
      <c r="V671" s="53"/>
      <c r="W671" s="53"/>
      <c r="X671" s="53"/>
      <c r="Y671" s="53"/>
      <c r="Z671" s="53"/>
    </row>
    <row r="672" spans="1:26" ht="12.75" customHeight="1" x14ac:dyDescent="0.3">
      <c r="A672" s="53"/>
      <c r="B672" s="53"/>
      <c r="C672" s="53"/>
      <c r="D672" s="53"/>
      <c r="E672" s="53"/>
      <c r="F672" s="53"/>
      <c r="G672" s="53"/>
      <c r="H672" s="53"/>
      <c r="I672" s="53"/>
      <c r="J672" s="53"/>
      <c r="K672" s="53"/>
      <c r="L672" s="53"/>
      <c r="M672" s="53"/>
      <c r="N672" s="53"/>
      <c r="O672" s="53"/>
      <c r="P672" s="53"/>
      <c r="Q672" s="53"/>
      <c r="R672" s="53"/>
      <c r="S672" s="53"/>
      <c r="T672" s="53"/>
      <c r="U672" s="53"/>
      <c r="V672" s="53"/>
      <c r="W672" s="53"/>
      <c r="X672" s="53"/>
      <c r="Y672" s="53"/>
      <c r="Z672" s="53"/>
    </row>
    <row r="673" spans="1:26" ht="12.75" customHeight="1" x14ac:dyDescent="0.3">
      <c r="A673" s="53"/>
      <c r="B673" s="53"/>
      <c r="C673" s="53"/>
      <c r="D673" s="53"/>
      <c r="E673" s="53"/>
      <c r="F673" s="53"/>
      <c r="G673" s="53"/>
      <c r="H673" s="53"/>
      <c r="I673" s="53"/>
      <c r="J673" s="53"/>
      <c r="K673" s="53"/>
      <c r="L673" s="53"/>
      <c r="M673" s="53"/>
      <c r="N673" s="53"/>
      <c r="O673" s="53"/>
      <c r="P673" s="53"/>
      <c r="Q673" s="53"/>
      <c r="R673" s="53"/>
      <c r="S673" s="53"/>
      <c r="T673" s="53"/>
      <c r="U673" s="53"/>
      <c r="V673" s="53"/>
      <c r="W673" s="53"/>
      <c r="X673" s="53"/>
      <c r="Y673" s="53"/>
      <c r="Z673" s="53"/>
    </row>
    <row r="674" spans="1:26" ht="12.75" customHeight="1" x14ac:dyDescent="0.3">
      <c r="A674" s="53"/>
      <c r="B674" s="53"/>
      <c r="C674" s="53"/>
      <c r="D674" s="53"/>
      <c r="E674" s="53"/>
      <c r="F674" s="53"/>
      <c r="G674" s="53"/>
      <c r="H674" s="53"/>
      <c r="I674" s="53"/>
      <c r="J674" s="53"/>
      <c r="K674" s="53"/>
      <c r="L674" s="53"/>
      <c r="M674" s="53"/>
      <c r="N674" s="53"/>
      <c r="O674" s="53"/>
      <c r="P674" s="53"/>
      <c r="Q674" s="53"/>
      <c r="R674" s="53"/>
      <c r="S674" s="53"/>
      <c r="T674" s="53"/>
      <c r="U674" s="53"/>
      <c r="V674" s="53"/>
      <c r="W674" s="53"/>
      <c r="X674" s="53"/>
      <c r="Y674" s="53"/>
      <c r="Z674" s="53"/>
    </row>
    <row r="675" spans="1:26" ht="12.75" customHeight="1" x14ac:dyDescent="0.3">
      <c r="A675" s="53"/>
      <c r="B675" s="53"/>
      <c r="C675" s="53"/>
      <c r="D675" s="53"/>
      <c r="E675" s="53"/>
      <c r="F675" s="53"/>
      <c r="G675" s="53"/>
      <c r="H675" s="53"/>
      <c r="I675" s="53"/>
      <c r="J675" s="53"/>
      <c r="K675" s="53"/>
      <c r="L675" s="53"/>
      <c r="M675" s="53"/>
      <c r="N675" s="53"/>
      <c r="O675" s="53"/>
      <c r="P675" s="53"/>
      <c r="Q675" s="53"/>
      <c r="R675" s="53"/>
      <c r="S675" s="53"/>
      <c r="T675" s="53"/>
      <c r="U675" s="53"/>
      <c r="V675" s="53"/>
      <c r="W675" s="53"/>
      <c r="X675" s="53"/>
      <c r="Y675" s="53"/>
      <c r="Z675" s="53"/>
    </row>
    <row r="676" spans="1:26" ht="12.75" customHeight="1" x14ac:dyDescent="0.3">
      <c r="A676" s="53"/>
      <c r="B676" s="53"/>
      <c r="C676" s="53"/>
      <c r="D676" s="53"/>
      <c r="E676" s="53"/>
      <c r="F676" s="53"/>
      <c r="G676" s="53"/>
      <c r="H676" s="53"/>
      <c r="I676" s="53"/>
      <c r="J676" s="53"/>
      <c r="K676" s="53"/>
      <c r="L676" s="53"/>
      <c r="M676" s="53"/>
      <c r="N676" s="53"/>
      <c r="O676" s="53"/>
      <c r="P676" s="53"/>
      <c r="Q676" s="53"/>
      <c r="R676" s="53"/>
      <c r="S676" s="53"/>
      <c r="T676" s="53"/>
      <c r="U676" s="53"/>
      <c r="V676" s="53"/>
      <c r="W676" s="53"/>
      <c r="X676" s="53"/>
      <c r="Y676" s="53"/>
      <c r="Z676" s="53"/>
    </row>
    <row r="677" spans="1:26" ht="12.75" customHeight="1" x14ac:dyDescent="0.3">
      <c r="A677" s="53"/>
      <c r="B677" s="53"/>
      <c r="C677" s="53"/>
      <c r="D677" s="53"/>
      <c r="E677" s="53"/>
      <c r="F677" s="53"/>
      <c r="G677" s="53"/>
      <c r="H677" s="53"/>
      <c r="I677" s="53"/>
      <c r="J677" s="53"/>
      <c r="K677" s="53"/>
      <c r="L677" s="53"/>
      <c r="M677" s="53"/>
      <c r="N677" s="53"/>
      <c r="O677" s="53"/>
      <c r="P677" s="53"/>
      <c r="Q677" s="53"/>
      <c r="R677" s="53"/>
      <c r="S677" s="53"/>
      <c r="T677" s="53"/>
      <c r="U677" s="53"/>
      <c r="V677" s="53"/>
      <c r="W677" s="53"/>
      <c r="X677" s="53"/>
      <c r="Y677" s="53"/>
      <c r="Z677" s="53"/>
    </row>
    <row r="678" spans="1:26" ht="12.75" customHeight="1" x14ac:dyDescent="0.3">
      <c r="A678" s="53"/>
      <c r="B678" s="53"/>
      <c r="C678" s="53"/>
      <c r="D678" s="53"/>
      <c r="E678" s="53"/>
      <c r="F678" s="53"/>
      <c r="G678" s="53"/>
      <c r="H678" s="53"/>
      <c r="I678" s="53"/>
      <c r="J678" s="53"/>
      <c r="K678" s="53"/>
      <c r="L678" s="53"/>
      <c r="M678" s="53"/>
      <c r="N678" s="53"/>
      <c r="O678" s="53"/>
      <c r="P678" s="53"/>
      <c r="Q678" s="53"/>
      <c r="R678" s="53"/>
      <c r="S678" s="53"/>
      <c r="T678" s="53"/>
      <c r="U678" s="53"/>
      <c r="V678" s="53"/>
      <c r="W678" s="53"/>
      <c r="X678" s="53"/>
      <c r="Y678" s="53"/>
      <c r="Z678" s="53"/>
    </row>
    <row r="679" spans="1:26" ht="12.75" customHeight="1" x14ac:dyDescent="0.3">
      <c r="A679" s="53"/>
      <c r="B679" s="53"/>
      <c r="C679" s="53"/>
      <c r="D679" s="53"/>
      <c r="E679" s="53"/>
      <c r="F679" s="53"/>
      <c r="G679" s="53"/>
      <c r="H679" s="53"/>
      <c r="I679" s="53"/>
      <c r="J679" s="53"/>
      <c r="K679" s="53"/>
      <c r="L679" s="53"/>
      <c r="M679" s="53"/>
      <c r="N679" s="53"/>
      <c r="O679" s="53"/>
      <c r="P679" s="53"/>
      <c r="Q679" s="53"/>
      <c r="R679" s="53"/>
      <c r="S679" s="53"/>
      <c r="T679" s="53"/>
      <c r="U679" s="53"/>
      <c r="V679" s="53"/>
      <c r="W679" s="53"/>
      <c r="X679" s="53"/>
      <c r="Y679" s="53"/>
      <c r="Z679" s="53"/>
    </row>
    <row r="680" spans="1:26" ht="12.75" customHeight="1" x14ac:dyDescent="0.3">
      <c r="A680" s="53"/>
      <c r="B680" s="53"/>
      <c r="C680" s="53"/>
      <c r="D680" s="53"/>
      <c r="E680" s="53"/>
      <c r="F680" s="53"/>
      <c r="G680" s="53"/>
      <c r="H680" s="53"/>
      <c r="I680" s="53"/>
      <c r="J680" s="53"/>
      <c r="K680" s="53"/>
      <c r="L680" s="53"/>
      <c r="M680" s="53"/>
      <c r="N680" s="53"/>
      <c r="O680" s="53"/>
      <c r="P680" s="53"/>
      <c r="Q680" s="53"/>
      <c r="R680" s="53"/>
      <c r="S680" s="53"/>
      <c r="T680" s="53"/>
      <c r="U680" s="53"/>
      <c r="V680" s="53"/>
      <c r="W680" s="53"/>
      <c r="X680" s="53"/>
      <c r="Y680" s="53"/>
      <c r="Z680" s="53"/>
    </row>
    <row r="681" spans="1:26" ht="12.75" customHeight="1" x14ac:dyDescent="0.3">
      <c r="A681" s="53"/>
      <c r="B681" s="53"/>
      <c r="C681" s="53"/>
      <c r="D681" s="53"/>
      <c r="E681" s="53"/>
      <c r="F681" s="53"/>
      <c r="G681" s="53"/>
      <c r="H681" s="53"/>
      <c r="I681" s="53"/>
      <c r="J681" s="53"/>
      <c r="K681" s="53"/>
      <c r="L681" s="53"/>
      <c r="M681" s="53"/>
      <c r="N681" s="53"/>
      <c r="O681" s="53"/>
      <c r="P681" s="53"/>
      <c r="Q681" s="53"/>
      <c r="R681" s="53"/>
      <c r="S681" s="53"/>
      <c r="T681" s="53"/>
      <c r="U681" s="53"/>
      <c r="V681" s="53"/>
      <c r="W681" s="53"/>
      <c r="X681" s="53"/>
      <c r="Y681" s="53"/>
      <c r="Z681" s="53"/>
    </row>
    <row r="682" spans="1:26" ht="12.75" customHeight="1" x14ac:dyDescent="0.3">
      <c r="A682" s="53"/>
      <c r="B682" s="53"/>
      <c r="C682" s="53"/>
      <c r="D682" s="53"/>
      <c r="E682" s="53"/>
      <c r="F682" s="53"/>
      <c r="G682" s="53"/>
      <c r="H682" s="53"/>
      <c r="I682" s="53"/>
      <c r="J682" s="53"/>
      <c r="K682" s="53"/>
      <c r="L682" s="53"/>
      <c r="M682" s="53"/>
      <c r="N682" s="53"/>
      <c r="O682" s="53"/>
      <c r="P682" s="53"/>
      <c r="Q682" s="53"/>
      <c r="R682" s="53"/>
      <c r="S682" s="53"/>
      <c r="T682" s="53"/>
      <c r="U682" s="53"/>
      <c r="V682" s="53"/>
      <c r="W682" s="53"/>
      <c r="X682" s="53"/>
      <c r="Y682" s="53"/>
      <c r="Z682" s="53"/>
    </row>
    <row r="683" spans="1:26" ht="12.75" customHeight="1" x14ac:dyDescent="0.3">
      <c r="A683" s="53"/>
      <c r="B683" s="53"/>
      <c r="C683" s="53"/>
      <c r="D683" s="53"/>
      <c r="E683" s="53"/>
      <c r="F683" s="53"/>
      <c r="G683" s="53"/>
      <c r="H683" s="53"/>
      <c r="I683" s="53"/>
      <c r="J683" s="53"/>
      <c r="K683" s="53"/>
      <c r="L683" s="53"/>
      <c r="M683" s="53"/>
      <c r="N683" s="53"/>
      <c r="O683" s="53"/>
      <c r="P683" s="53"/>
      <c r="Q683" s="53"/>
      <c r="R683" s="53"/>
      <c r="S683" s="53"/>
      <c r="T683" s="53"/>
      <c r="U683" s="53"/>
      <c r="V683" s="53"/>
      <c r="W683" s="53"/>
      <c r="X683" s="53"/>
      <c r="Y683" s="53"/>
      <c r="Z683" s="53"/>
    </row>
    <row r="684" spans="1:26" ht="12.75" customHeight="1" x14ac:dyDescent="0.3">
      <c r="A684" s="53"/>
      <c r="B684" s="53"/>
      <c r="C684" s="53"/>
      <c r="D684" s="53"/>
      <c r="E684" s="53"/>
      <c r="F684" s="53"/>
      <c r="G684" s="53"/>
      <c r="H684" s="53"/>
      <c r="I684" s="53"/>
      <c r="J684" s="53"/>
      <c r="K684" s="53"/>
      <c r="L684" s="53"/>
      <c r="M684" s="53"/>
      <c r="N684" s="53"/>
      <c r="O684" s="53"/>
      <c r="P684" s="53"/>
      <c r="Q684" s="53"/>
      <c r="R684" s="53"/>
      <c r="S684" s="53"/>
      <c r="T684" s="53"/>
      <c r="U684" s="53"/>
      <c r="V684" s="53"/>
      <c r="W684" s="53"/>
      <c r="X684" s="53"/>
      <c r="Y684" s="53"/>
      <c r="Z684" s="53"/>
    </row>
    <row r="685" spans="1:26" ht="12.75" customHeight="1" x14ac:dyDescent="0.3">
      <c r="A685" s="53"/>
      <c r="B685" s="53"/>
      <c r="C685" s="53"/>
      <c r="D685" s="53"/>
      <c r="E685" s="53"/>
      <c r="F685" s="53"/>
      <c r="G685" s="53"/>
      <c r="H685" s="53"/>
      <c r="I685" s="53"/>
      <c r="J685" s="53"/>
      <c r="K685" s="53"/>
      <c r="L685" s="53"/>
      <c r="M685" s="53"/>
      <c r="N685" s="53"/>
      <c r="O685" s="53"/>
      <c r="P685" s="53"/>
      <c r="Q685" s="53"/>
      <c r="R685" s="53"/>
      <c r="S685" s="53"/>
      <c r="T685" s="53"/>
      <c r="U685" s="53"/>
      <c r="V685" s="53"/>
      <c r="W685" s="53"/>
      <c r="X685" s="53"/>
      <c r="Y685" s="53"/>
      <c r="Z685" s="53"/>
    </row>
    <row r="686" spans="1:26" ht="12.75" customHeight="1" x14ac:dyDescent="0.3">
      <c r="A686" s="53"/>
      <c r="B686" s="53"/>
      <c r="C686" s="53"/>
      <c r="D686" s="53"/>
      <c r="E686" s="53"/>
      <c r="F686" s="53"/>
      <c r="G686" s="53"/>
      <c r="H686" s="53"/>
      <c r="I686" s="53"/>
      <c r="J686" s="53"/>
      <c r="K686" s="53"/>
      <c r="L686" s="53"/>
      <c r="M686" s="53"/>
      <c r="N686" s="53"/>
      <c r="O686" s="53"/>
      <c r="P686" s="53"/>
      <c r="Q686" s="53"/>
      <c r="R686" s="53"/>
      <c r="S686" s="53"/>
      <c r="T686" s="53"/>
      <c r="U686" s="53"/>
      <c r="V686" s="53"/>
      <c r="W686" s="53"/>
      <c r="X686" s="53"/>
      <c r="Y686" s="53"/>
      <c r="Z686" s="53"/>
    </row>
    <row r="687" spans="1:26" ht="12.75" customHeight="1" x14ac:dyDescent="0.3">
      <c r="A687" s="53"/>
      <c r="B687" s="53"/>
      <c r="C687" s="53"/>
      <c r="D687" s="53"/>
      <c r="E687" s="53"/>
      <c r="F687" s="53"/>
      <c r="G687" s="53"/>
      <c r="H687" s="53"/>
      <c r="I687" s="53"/>
      <c r="J687" s="53"/>
      <c r="K687" s="53"/>
      <c r="L687" s="53"/>
      <c r="M687" s="53"/>
      <c r="N687" s="53"/>
      <c r="O687" s="53"/>
      <c r="P687" s="53"/>
      <c r="Q687" s="53"/>
      <c r="R687" s="53"/>
      <c r="S687" s="53"/>
      <c r="T687" s="53"/>
      <c r="U687" s="53"/>
      <c r="V687" s="53"/>
      <c r="W687" s="53"/>
      <c r="X687" s="53"/>
      <c r="Y687" s="53"/>
      <c r="Z687" s="53"/>
    </row>
    <row r="688" spans="1:26" ht="12.75" customHeight="1" x14ac:dyDescent="0.3">
      <c r="A688" s="53"/>
      <c r="B688" s="53"/>
      <c r="C688" s="53"/>
      <c r="D688" s="53"/>
      <c r="E688" s="53"/>
      <c r="F688" s="53"/>
      <c r="G688" s="53"/>
      <c r="H688" s="53"/>
      <c r="I688" s="53"/>
      <c r="J688" s="53"/>
      <c r="K688" s="53"/>
      <c r="L688" s="53"/>
      <c r="M688" s="53"/>
      <c r="N688" s="53"/>
      <c r="O688" s="53"/>
      <c r="P688" s="53"/>
      <c r="Q688" s="53"/>
      <c r="R688" s="53"/>
      <c r="S688" s="53"/>
      <c r="T688" s="53"/>
      <c r="U688" s="53"/>
      <c r="V688" s="53"/>
      <c r="W688" s="53"/>
      <c r="X688" s="53"/>
      <c r="Y688" s="53"/>
      <c r="Z688" s="53"/>
    </row>
    <row r="689" spans="1:26" ht="12.75" customHeight="1" x14ac:dyDescent="0.3">
      <c r="A689" s="53"/>
      <c r="B689" s="53"/>
      <c r="C689" s="53"/>
      <c r="D689" s="53"/>
      <c r="E689" s="53"/>
      <c r="F689" s="53"/>
      <c r="G689" s="53"/>
      <c r="H689" s="53"/>
      <c r="I689" s="53"/>
      <c r="J689" s="53"/>
      <c r="K689" s="53"/>
      <c r="L689" s="53"/>
      <c r="M689" s="53"/>
      <c r="N689" s="53"/>
      <c r="O689" s="53"/>
      <c r="P689" s="53"/>
      <c r="Q689" s="53"/>
      <c r="R689" s="53"/>
      <c r="S689" s="53"/>
      <c r="T689" s="53"/>
      <c r="U689" s="53"/>
      <c r="V689" s="53"/>
      <c r="W689" s="53"/>
      <c r="X689" s="53"/>
      <c r="Y689" s="53"/>
      <c r="Z689" s="53"/>
    </row>
    <row r="690" spans="1:26" ht="12.75" customHeight="1" x14ac:dyDescent="0.3">
      <c r="A690" s="53"/>
      <c r="B690" s="53"/>
      <c r="C690" s="53"/>
      <c r="D690" s="53"/>
      <c r="E690" s="53"/>
      <c r="F690" s="53"/>
      <c r="G690" s="53"/>
      <c r="H690" s="53"/>
      <c r="I690" s="53"/>
      <c r="J690" s="53"/>
      <c r="K690" s="53"/>
      <c r="L690" s="53"/>
      <c r="M690" s="53"/>
      <c r="N690" s="53"/>
      <c r="O690" s="53"/>
      <c r="P690" s="53"/>
      <c r="Q690" s="53"/>
      <c r="R690" s="53"/>
      <c r="S690" s="53"/>
      <c r="T690" s="53"/>
      <c r="U690" s="53"/>
      <c r="V690" s="53"/>
      <c r="W690" s="53"/>
      <c r="X690" s="53"/>
      <c r="Y690" s="53"/>
      <c r="Z690" s="53"/>
    </row>
    <row r="691" spans="1:26" ht="12.75" customHeight="1" x14ac:dyDescent="0.3">
      <c r="A691" s="53"/>
      <c r="B691" s="53"/>
      <c r="C691" s="53"/>
      <c r="D691" s="53"/>
      <c r="E691" s="53"/>
      <c r="F691" s="53"/>
      <c r="G691" s="53"/>
      <c r="H691" s="53"/>
      <c r="I691" s="53"/>
      <c r="J691" s="53"/>
      <c r="K691" s="53"/>
      <c r="L691" s="53"/>
      <c r="M691" s="53"/>
      <c r="N691" s="53"/>
      <c r="O691" s="53"/>
      <c r="P691" s="53"/>
      <c r="Q691" s="53"/>
      <c r="R691" s="53"/>
      <c r="S691" s="53"/>
      <c r="T691" s="53"/>
      <c r="U691" s="53"/>
      <c r="V691" s="53"/>
      <c r="W691" s="53"/>
      <c r="X691" s="53"/>
      <c r="Y691" s="53"/>
      <c r="Z691" s="53"/>
    </row>
    <row r="692" spans="1:26" ht="12.75" customHeight="1" x14ac:dyDescent="0.3">
      <c r="A692" s="53"/>
      <c r="B692" s="53"/>
      <c r="C692" s="53"/>
      <c r="D692" s="53"/>
      <c r="E692" s="53"/>
      <c r="F692" s="53"/>
      <c r="G692" s="53"/>
      <c r="H692" s="53"/>
      <c r="I692" s="53"/>
      <c r="J692" s="53"/>
      <c r="K692" s="53"/>
      <c r="L692" s="53"/>
      <c r="M692" s="53"/>
      <c r="N692" s="53"/>
      <c r="O692" s="53"/>
      <c r="P692" s="53"/>
      <c r="Q692" s="53"/>
      <c r="R692" s="53"/>
      <c r="S692" s="53"/>
      <c r="T692" s="53"/>
      <c r="U692" s="53"/>
      <c r="V692" s="53"/>
      <c r="W692" s="53"/>
      <c r="X692" s="53"/>
      <c r="Y692" s="53"/>
      <c r="Z692" s="53"/>
    </row>
    <row r="693" spans="1:26" ht="12.75" customHeight="1" x14ac:dyDescent="0.3">
      <c r="A693" s="53"/>
      <c r="B693" s="53"/>
      <c r="C693" s="53"/>
      <c r="D693" s="53"/>
      <c r="E693" s="53"/>
      <c r="F693" s="53"/>
      <c r="G693" s="53"/>
      <c r="H693" s="53"/>
      <c r="I693" s="53"/>
      <c r="J693" s="53"/>
      <c r="K693" s="53"/>
      <c r="L693" s="53"/>
      <c r="M693" s="53"/>
      <c r="N693" s="53"/>
      <c r="O693" s="53"/>
      <c r="P693" s="53"/>
      <c r="Q693" s="53"/>
      <c r="R693" s="53"/>
      <c r="S693" s="53"/>
      <c r="T693" s="53"/>
      <c r="U693" s="53"/>
      <c r="V693" s="53"/>
      <c r="W693" s="53"/>
      <c r="X693" s="53"/>
      <c r="Y693" s="53"/>
      <c r="Z693" s="53"/>
    </row>
    <row r="694" spans="1:26" ht="12.75" customHeight="1" x14ac:dyDescent="0.3">
      <c r="A694" s="53"/>
      <c r="B694" s="53"/>
      <c r="C694" s="53"/>
      <c r="D694" s="53"/>
      <c r="E694" s="53"/>
      <c r="F694" s="53"/>
      <c r="G694" s="53"/>
      <c r="H694" s="53"/>
      <c r="I694" s="53"/>
      <c r="J694" s="53"/>
      <c r="K694" s="53"/>
      <c r="L694" s="53"/>
      <c r="M694" s="53"/>
      <c r="N694" s="53"/>
      <c r="O694" s="53"/>
      <c r="P694" s="53"/>
      <c r="Q694" s="53"/>
      <c r="R694" s="53"/>
      <c r="S694" s="53"/>
      <c r="T694" s="53"/>
      <c r="U694" s="53"/>
      <c r="V694" s="53"/>
      <c r="W694" s="53"/>
      <c r="X694" s="53"/>
      <c r="Y694" s="53"/>
      <c r="Z694" s="53"/>
    </row>
    <row r="695" spans="1:26" ht="12.75" customHeight="1" x14ac:dyDescent="0.3">
      <c r="A695" s="53"/>
      <c r="B695" s="53"/>
      <c r="C695" s="53"/>
      <c r="D695" s="53"/>
      <c r="E695" s="53"/>
      <c r="F695" s="53"/>
      <c r="G695" s="53"/>
      <c r="H695" s="53"/>
      <c r="I695" s="53"/>
      <c r="J695" s="53"/>
      <c r="K695" s="53"/>
      <c r="L695" s="53"/>
      <c r="M695" s="53"/>
      <c r="N695" s="53"/>
      <c r="O695" s="53"/>
      <c r="P695" s="53"/>
      <c r="Q695" s="53"/>
      <c r="R695" s="53"/>
      <c r="S695" s="53"/>
      <c r="T695" s="53"/>
      <c r="U695" s="53"/>
      <c r="V695" s="53"/>
      <c r="W695" s="53"/>
      <c r="X695" s="53"/>
      <c r="Y695" s="53"/>
      <c r="Z695" s="53"/>
    </row>
    <row r="696" spans="1:26" ht="12.75" customHeight="1" x14ac:dyDescent="0.3">
      <c r="A696" s="53"/>
      <c r="B696" s="53"/>
      <c r="C696" s="53"/>
      <c r="D696" s="53"/>
      <c r="E696" s="53"/>
      <c r="F696" s="53"/>
      <c r="G696" s="53"/>
      <c r="H696" s="53"/>
      <c r="I696" s="53"/>
      <c r="J696" s="53"/>
      <c r="K696" s="53"/>
      <c r="L696" s="53"/>
      <c r="M696" s="53"/>
      <c r="N696" s="53"/>
      <c r="O696" s="53"/>
      <c r="P696" s="53"/>
      <c r="Q696" s="53"/>
      <c r="R696" s="53"/>
      <c r="S696" s="53"/>
      <c r="T696" s="53"/>
      <c r="U696" s="53"/>
      <c r="V696" s="53"/>
      <c r="W696" s="53"/>
      <c r="X696" s="53"/>
      <c r="Y696" s="53"/>
      <c r="Z696" s="53"/>
    </row>
    <row r="697" spans="1:26" ht="12.75" customHeight="1" x14ac:dyDescent="0.3">
      <c r="A697" s="53"/>
      <c r="B697" s="53"/>
      <c r="C697" s="53"/>
      <c r="D697" s="53"/>
      <c r="E697" s="53"/>
      <c r="F697" s="53"/>
      <c r="G697" s="53"/>
      <c r="H697" s="53"/>
      <c r="I697" s="53"/>
      <c r="J697" s="53"/>
      <c r="K697" s="53"/>
      <c r="L697" s="53"/>
      <c r="M697" s="53"/>
      <c r="N697" s="53"/>
      <c r="O697" s="53"/>
      <c r="P697" s="53"/>
      <c r="Q697" s="53"/>
      <c r="R697" s="53"/>
      <c r="S697" s="53"/>
      <c r="T697" s="53"/>
      <c r="U697" s="53"/>
      <c r="V697" s="53"/>
      <c r="W697" s="53"/>
      <c r="X697" s="53"/>
      <c r="Y697" s="53"/>
      <c r="Z697" s="53"/>
    </row>
    <row r="698" spans="1:26" ht="12.75" customHeight="1" x14ac:dyDescent="0.3">
      <c r="A698" s="53"/>
      <c r="B698" s="53"/>
      <c r="C698" s="53"/>
      <c r="D698" s="53"/>
      <c r="E698" s="53"/>
      <c r="F698" s="53"/>
      <c r="G698" s="53"/>
      <c r="H698" s="53"/>
      <c r="I698" s="53"/>
      <c r="J698" s="53"/>
      <c r="K698" s="53"/>
      <c r="L698" s="53"/>
      <c r="M698" s="53"/>
      <c r="N698" s="53"/>
      <c r="O698" s="53"/>
      <c r="P698" s="53"/>
      <c r="Q698" s="53"/>
      <c r="R698" s="53"/>
      <c r="S698" s="53"/>
      <c r="T698" s="53"/>
      <c r="U698" s="53"/>
      <c r="V698" s="53"/>
      <c r="W698" s="53"/>
      <c r="X698" s="53"/>
      <c r="Y698" s="53"/>
      <c r="Z698" s="53"/>
    </row>
    <row r="699" spans="1:26" ht="12.75" customHeight="1" x14ac:dyDescent="0.3">
      <c r="A699" s="53"/>
      <c r="B699" s="53"/>
      <c r="C699" s="53"/>
      <c r="D699" s="53"/>
      <c r="E699" s="53"/>
      <c r="F699" s="53"/>
      <c r="G699" s="53"/>
      <c r="H699" s="53"/>
      <c r="I699" s="53"/>
      <c r="J699" s="53"/>
      <c r="K699" s="53"/>
      <c r="L699" s="53"/>
      <c r="M699" s="53"/>
      <c r="N699" s="53"/>
      <c r="O699" s="53"/>
      <c r="P699" s="53"/>
      <c r="Q699" s="53"/>
      <c r="R699" s="53"/>
      <c r="S699" s="53"/>
      <c r="T699" s="53"/>
      <c r="U699" s="53"/>
      <c r="V699" s="53"/>
      <c r="W699" s="53"/>
      <c r="X699" s="53"/>
      <c r="Y699" s="53"/>
      <c r="Z699" s="53"/>
    </row>
    <row r="700" spans="1:26" ht="12.75" customHeight="1" x14ac:dyDescent="0.3">
      <c r="A700" s="53"/>
      <c r="B700" s="53"/>
      <c r="C700" s="53"/>
      <c r="D700" s="53"/>
      <c r="E700" s="53"/>
      <c r="F700" s="53"/>
      <c r="G700" s="53"/>
      <c r="H700" s="53"/>
      <c r="I700" s="53"/>
      <c r="J700" s="53"/>
      <c r="K700" s="53"/>
      <c r="L700" s="53"/>
      <c r="M700" s="53"/>
      <c r="N700" s="53"/>
      <c r="O700" s="53"/>
      <c r="P700" s="53"/>
      <c r="Q700" s="53"/>
      <c r="R700" s="53"/>
      <c r="S700" s="53"/>
      <c r="T700" s="53"/>
      <c r="U700" s="53"/>
      <c r="V700" s="53"/>
      <c r="W700" s="53"/>
      <c r="X700" s="53"/>
      <c r="Y700" s="53"/>
      <c r="Z700" s="53"/>
    </row>
    <row r="701" spans="1:26" ht="12.75" customHeight="1" x14ac:dyDescent="0.3">
      <c r="A701" s="53"/>
      <c r="B701" s="53"/>
      <c r="C701" s="53"/>
      <c r="D701" s="53"/>
      <c r="E701" s="53"/>
      <c r="F701" s="53"/>
      <c r="G701" s="53"/>
      <c r="H701" s="53"/>
      <c r="I701" s="53"/>
      <c r="J701" s="53"/>
      <c r="K701" s="53"/>
      <c r="L701" s="53"/>
      <c r="M701" s="53"/>
      <c r="N701" s="53"/>
      <c r="O701" s="53"/>
      <c r="P701" s="53"/>
      <c r="Q701" s="53"/>
      <c r="R701" s="53"/>
      <c r="S701" s="53"/>
      <c r="T701" s="53"/>
      <c r="U701" s="53"/>
      <c r="V701" s="53"/>
      <c r="W701" s="53"/>
      <c r="X701" s="53"/>
      <c r="Y701" s="53"/>
      <c r="Z701" s="53"/>
    </row>
    <row r="702" spans="1:26" ht="12.75" customHeight="1" x14ac:dyDescent="0.3">
      <c r="A702" s="53"/>
      <c r="B702" s="53"/>
      <c r="C702" s="53"/>
      <c r="D702" s="53"/>
      <c r="E702" s="53"/>
      <c r="F702" s="53"/>
      <c r="G702" s="53"/>
      <c r="H702" s="53"/>
      <c r="I702" s="53"/>
      <c r="J702" s="53"/>
      <c r="K702" s="53"/>
      <c r="L702" s="53"/>
      <c r="M702" s="53"/>
      <c r="N702" s="53"/>
      <c r="O702" s="53"/>
      <c r="P702" s="53"/>
      <c r="Q702" s="53"/>
      <c r="R702" s="53"/>
      <c r="S702" s="53"/>
      <c r="T702" s="53"/>
      <c r="U702" s="53"/>
      <c r="V702" s="53"/>
      <c r="W702" s="53"/>
      <c r="X702" s="53"/>
      <c r="Y702" s="53"/>
      <c r="Z702" s="53"/>
    </row>
    <row r="703" spans="1:26" ht="12.75" customHeight="1" x14ac:dyDescent="0.3">
      <c r="A703" s="53"/>
      <c r="B703" s="53"/>
      <c r="C703" s="53"/>
      <c r="D703" s="53"/>
      <c r="E703" s="53"/>
      <c r="F703" s="53"/>
      <c r="G703" s="53"/>
      <c r="H703" s="53"/>
      <c r="I703" s="53"/>
      <c r="J703" s="53"/>
      <c r="K703" s="53"/>
      <c r="L703" s="53"/>
      <c r="M703" s="53"/>
      <c r="N703" s="53"/>
      <c r="O703" s="53"/>
      <c r="P703" s="53"/>
      <c r="Q703" s="53"/>
      <c r="R703" s="53"/>
      <c r="S703" s="53"/>
      <c r="T703" s="53"/>
      <c r="U703" s="53"/>
      <c r="V703" s="53"/>
      <c r="W703" s="53"/>
      <c r="X703" s="53"/>
      <c r="Y703" s="53"/>
      <c r="Z703" s="53"/>
    </row>
    <row r="704" spans="1:26" ht="12.75" customHeight="1" x14ac:dyDescent="0.3">
      <c r="A704" s="53"/>
      <c r="B704" s="53"/>
      <c r="C704" s="53"/>
      <c r="D704" s="53"/>
      <c r="E704" s="53"/>
      <c r="F704" s="53"/>
      <c r="G704" s="53"/>
      <c r="H704" s="53"/>
      <c r="I704" s="53"/>
      <c r="J704" s="53"/>
      <c r="K704" s="53"/>
      <c r="L704" s="53"/>
      <c r="M704" s="53"/>
      <c r="N704" s="53"/>
      <c r="O704" s="53"/>
      <c r="P704" s="53"/>
      <c r="Q704" s="53"/>
      <c r="R704" s="53"/>
      <c r="S704" s="53"/>
      <c r="T704" s="53"/>
      <c r="U704" s="53"/>
      <c r="V704" s="53"/>
      <c r="W704" s="53"/>
      <c r="X704" s="53"/>
      <c r="Y704" s="53"/>
      <c r="Z704" s="53"/>
    </row>
    <row r="705" spans="1:26" ht="12.75" customHeight="1" x14ac:dyDescent="0.3">
      <c r="A705" s="53"/>
      <c r="B705" s="53"/>
      <c r="C705" s="53"/>
      <c r="D705" s="53"/>
      <c r="E705" s="53"/>
      <c r="F705" s="53"/>
      <c r="G705" s="53"/>
      <c r="H705" s="53"/>
      <c r="I705" s="53"/>
      <c r="J705" s="53"/>
      <c r="K705" s="53"/>
      <c r="L705" s="53"/>
      <c r="M705" s="53"/>
      <c r="N705" s="53"/>
      <c r="O705" s="53"/>
      <c r="P705" s="53"/>
      <c r="Q705" s="53"/>
      <c r="R705" s="53"/>
      <c r="S705" s="53"/>
      <c r="T705" s="53"/>
      <c r="U705" s="53"/>
      <c r="V705" s="53"/>
      <c r="W705" s="53"/>
      <c r="X705" s="53"/>
      <c r="Y705" s="53"/>
      <c r="Z705" s="53"/>
    </row>
    <row r="706" spans="1:26" ht="12.75" customHeight="1" x14ac:dyDescent="0.3">
      <c r="A706" s="53"/>
      <c r="B706" s="53"/>
      <c r="C706" s="53"/>
      <c r="D706" s="53"/>
      <c r="E706" s="53"/>
      <c r="F706" s="53"/>
      <c r="G706" s="53"/>
      <c r="H706" s="53"/>
      <c r="I706" s="53"/>
      <c r="J706" s="53"/>
      <c r="K706" s="53"/>
      <c r="L706" s="53"/>
      <c r="M706" s="53"/>
      <c r="N706" s="53"/>
      <c r="O706" s="53"/>
      <c r="P706" s="53"/>
      <c r="Q706" s="53"/>
      <c r="R706" s="53"/>
      <c r="S706" s="53"/>
      <c r="T706" s="53"/>
      <c r="U706" s="53"/>
      <c r="V706" s="53"/>
      <c r="W706" s="53"/>
      <c r="X706" s="53"/>
      <c r="Y706" s="53"/>
      <c r="Z706" s="53"/>
    </row>
    <row r="707" spans="1:26" ht="12.75" customHeight="1" x14ac:dyDescent="0.3">
      <c r="A707" s="53"/>
      <c r="B707" s="53"/>
      <c r="C707" s="53"/>
      <c r="D707" s="53"/>
      <c r="E707" s="53"/>
      <c r="F707" s="53"/>
      <c r="G707" s="53"/>
      <c r="H707" s="53"/>
      <c r="I707" s="53"/>
      <c r="J707" s="53"/>
      <c r="K707" s="53"/>
      <c r="L707" s="53"/>
      <c r="M707" s="53"/>
      <c r="N707" s="53"/>
      <c r="O707" s="53"/>
      <c r="P707" s="53"/>
      <c r="Q707" s="53"/>
      <c r="R707" s="53"/>
      <c r="S707" s="53"/>
      <c r="T707" s="53"/>
      <c r="U707" s="53"/>
      <c r="V707" s="53"/>
      <c r="W707" s="53"/>
      <c r="X707" s="53"/>
      <c r="Y707" s="53"/>
      <c r="Z707" s="53"/>
    </row>
    <row r="708" spans="1:26" ht="12.75" customHeight="1" x14ac:dyDescent="0.3">
      <c r="A708" s="53"/>
      <c r="B708" s="53"/>
      <c r="C708" s="53"/>
      <c r="D708" s="53"/>
      <c r="E708" s="53"/>
      <c r="F708" s="53"/>
      <c r="G708" s="53"/>
      <c r="H708" s="53"/>
      <c r="I708" s="53"/>
      <c r="J708" s="53"/>
      <c r="K708" s="53"/>
      <c r="L708" s="53"/>
      <c r="M708" s="53"/>
      <c r="N708" s="53"/>
      <c r="O708" s="53"/>
      <c r="P708" s="53"/>
      <c r="Q708" s="53"/>
      <c r="R708" s="53"/>
      <c r="S708" s="53"/>
      <c r="T708" s="53"/>
      <c r="U708" s="53"/>
      <c r="V708" s="53"/>
      <c r="W708" s="53"/>
      <c r="X708" s="53"/>
      <c r="Y708" s="53"/>
      <c r="Z708" s="53"/>
    </row>
    <row r="709" spans="1:26" ht="12.75" customHeight="1" x14ac:dyDescent="0.3">
      <c r="A709" s="53"/>
      <c r="B709" s="53"/>
      <c r="C709" s="53"/>
      <c r="D709" s="53"/>
      <c r="E709" s="53"/>
      <c r="F709" s="53"/>
      <c r="G709" s="53"/>
      <c r="H709" s="53"/>
      <c r="I709" s="53"/>
      <c r="J709" s="53"/>
      <c r="K709" s="53"/>
      <c r="L709" s="53"/>
      <c r="M709" s="53"/>
      <c r="N709" s="53"/>
      <c r="O709" s="53"/>
      <c r="P709" s="53"/>
      <c r="Q709" s="53"/>
      <c r="R709" s="53"/>
      <c r="S709" s="53"/>
      <c r="T709" s="53"/>
      <c r="U709" s="53"/>
      <c r="V709" s="53"/>
      <c r="W709" s="53"/>
      <c r="X709" s="53"/>
      <c r="Y709" s="53"/>
      <c r="Z709" s="53"/>
    </row>
    <row r="710" spans="1:26" ht="12.75" customHeight="1" x14ac:dyDescent="0.3">
      <c r="A710" s="53"/>
      <c r="B710" s="53"/>
      <c r="C710" s="53"/>
      <c r="D710" s="53"/>
      <c r="E710" s="53"/>
      <c r="F710" s="53"/>
      <c r="G710" s="53"/>
      <c r="H710" s="53"/>
      <c r="I710" s="53"/>
      <c r="J710" s="53"/>
      <c r="K710" s="53"/>
      <c r="L710" s="53"/>
      <c r="M710" s="53"/>
      <c r="N710" s="53"/>
      <c r="O710" s="53"/>
      <c r="P710" s="53"/>
      <c r="Q710" s="53"/>
      <c r="R710" s="53"/>
      <c r="S710" s="53"/>
      <c r="T710" s="53"/>
      <c r="U710" s="53"/>
      <c r="V710" s="53"/>
      <c r="W710" s="53"/>
      <c r="X710" s="53"/>
      <c r="Y710" s="53"/>
      <c r="Z710" s="53"/>
    </row>
    <row r="711" spans="1:26" ht="12.75" customHeight="1" x14ac:dyDescent="0.3">
      <c r="A711" s="53"/>
      <c r="B711" s="53"/>
      <c r="C711" s="53"/>
      <c r="D711" s="53"/>
      <c r="E711" s="53"/>
      <c r="F711" s="53"/>
      <c r="G711" s="53"/>
      <c r="H711" s="53"/>
      <c r="I711" s="53"/>
      <c r="J711" s="53"/>
      <c r="K711" s="53"/>
      <c r="L711" s="53"/>
      <c r="M711" s="53"/>
      <c r="N711" s="53"/>
      <c r="O711" s="53"/>
      <c r="P711" s="53"/>
      <c r="Q711" s="53"/>
      <c r="R711" s="53"/>
      <c r="S711" s="53"/>
      <c r="T711" s="53"/>
      <c r="U711" s="53"/>
      <c r="V711" s="53"/>
      <c r="W711" s="53"/>
      <c r="X711" s="53"/>
      <c r="Y711" s="53"/>
      <c r="Z711" s="53"/>
    </row>
    <row r="712" spans="1:26" ht="12.75" customHeight="1" x14ac:dyDescent="0.3">
      <c r="A712" s="53"/>
      <c r="B712" s="53"/>
      <c r="C712" s="53"/>
      <c r="D712" s="53"/>
      <c r="E712" s="53"/>
      <c r="F712" s="53"/>
      <c r="G712" s="53"/>
      <c r="H712" s="53"/>
      <c r="I712" s="53"/>
      <c r="J712" s="53"/>
      <c r="K712" s="53"/>
      <c r="L712" s="53"/>
      <c r="M712" s="53"/>
      <c r="N712" s="53"/>
      <c r="O712" s="53"/>
      <c r="P712" s="53"/>
      <c r="Q712" s="53"/>
      <c r="R712" s="53"/>
      <c r="S712" s="53"/>
      <c r="T712" s="53"/>
      <c r="U712" s="53"/>
      <c r="V712" s="53"/>
      <c r="W712" s="53"/>
      <c r="X712" s="53"/>
      <c r="Y712" s="53"/>
      <c r="Z712" s="53"/>
    </row>
    <row r="713" spans="1:26" ht="12.75" customHeight="1" x14ac:dyDescent="0.3">
      <c r="A713" s="53"/>
      <c r="B713" s="53"/>
      <c r="C713" s="53"/>
      <c r="D713" s="53"/>
      <c r="E713" s="53"/>
      <c r="F713" s="53"/>
      <c r="G713" s="53"/>
      <c r="H713" s="53"/>
      <c r="I713" s="53"/>
      <c r="J713" s="53"/>
      <c r="K713" s="53"/>
      <c r="L713" s="53"/>
      <c r="M713" s="53"/>
      <c r="N713" s="53"/>
      <c r="O713" s="53"/>
      <c r="P713" s="53"/>
      <c r="Q713" s="53"/>
      <c r="R713" s="53"/>
      <c r="S713" s="53"/>
      <c r="T713" s="53"/>
      <c r="U713" s="53"/>
      <c r="V713" s="53"/>
      <c r="W713" s="53"/>
      <c r="X713" s="53"/>
      <c r="Y713" s="53"/>
      <c r="Z713" s="53"/>
    </row>
    <row r="714" spans="1:26" ht="12.75" customHeight="1" x14ac:dyDescent="0.3">
      <c r="A714" s="53"/>
      <c r="B714" s="53"/>
      <c r="C714" s="53"/>
      <c r="D714" s="53"/>
      <c r="E714" s="53"/>
      <c r="F714" s="53"/>
      <c r="G714" s="53"/>
      <c r="H714" s="53"/>
      <c r="I714" s="53"/>
      <c r="J714" s="53"/>
      <c r="K714" s="53"/>
      <c r="L714" s="53"/>
      <c r="M714" s="53"/>
      <c r="N714" s="53"/>
      <c r="O714" s="53"/>
      <c r="P714" s="53"/>
      <c r="Q714" s="53"/>
      <c r="R714" s="53"/>
      <c r="S714" s="53"/>
      <c r="T714" s="53"/>
      <c r="U714" s="53"/>
      <c r="V714" s="53"/>
      <c r="W714" s="53"/>
      <c r="X714" s="53"/>
      <c r="Y714" s="53"/>
      <c r="Z714" s="53"/>
    </row>
    <row r="715" spans="1:26" ht="12.75" customHeight="1" x14ac:dyDescent="0.3">
      <c r="A715" s="53"/>
      <c r="B715" s="53"/>
      <c r="C715" s="53"/>
      <c r="D715" s="53"/>
      <c r="E715" s="53"/>
      <c r="F715" s="53"/>
      <c r="G715" s="53"/>
      <c r="H715" s="53"/>
      <c r="I715" s="53"/>
      <c r="J715" s="53"/>
      <c r="K715" s="53"/>
      <c r="L715" s="53"/>
      <c r="M715" s="53"/>
      <c r="N715" s="53"/>
      <c r="O715" s="53"/>
      <c r="P715" s="53"/>
      <c r="Q715" s="53"/>
      <c r="R715" s="53"/>
      <c r="S715" s="53"/>
      <c r="T715" s="53"/>
      <c r="U715" s="53"/>
      <c r="V715" s="53"/>
      <c r="W715" s="53"/>
      <c r="X715" s="53"/>
      <c r="Y715" s="53"/>
      <c r="Z715" s="53"/>
    </row>
    <row r="716" spans="1:26" ht="12.75" customHeight="1" x14ac:dyDescent="0.3">
      <c r="A716" s="53"/>
      <c r="B716" s="53"/>
      <c r="C716" s="53"/>
      <c r="D716" s="53"/>
      <c r="E716" s="53"/>
      <c r="F716" s="53"/>
      <c r="G716" s="53"/>
      <c r="H716" s="53"/>
      <c r="I716" s="53"/>
      <c r="J716" s="53"/>
      <c r="K716" s="53"/>
      <c r="L716" s="53"/>
      <c r="M716" s="53"/>
      <c r="N716" s="53"/>
      <c r="O716" s="53"/>
      <c r="P716" s="53"/>
      <c r="Q716" s="53"/>
      <c r="R716" s="53"/>
      <c r="S716" s="53"/>
      <c r="T716" s="53"/>
      <c r="U716" s="53"/>
      <c r="V716" s="53"/>
      <c r="W716" s="53"/>
      <c r="X716" s="53"/>
      <c r="Y716" s="53"/>
      <c r="Z716" s="53"/>
    </row>
    <row r="717" spans="1:26" ht="12.75" customHeight="1" x14ac:dyDescent="0.3">
      <c r="A717" s="53"/>
      <c r="B717" s="53"/>
      <c r="C717" s="53"/>
      <c r="D717" s="53"/>
      <c r="E717" s="53"/>
      <c r="F717" s="53"/>
      <c r="G717" s="53"/>
      <c r="H717" s="53"/>
      <c r="I717" s="53"/>
      <c r="J717" s="53"/>
      <c r="K717" s="53"/>
      <c r="L717" s="53"/>
      <c r="M717" s="53"/>
      <c r="N717" s="53"/>
      <c r="O717" s="53"/>
      <c r="P717" s="53"/>
      <c r="Q717" s="53"/>
      <c r="R717" s="53"/>
      <c r="S717" s="53"/>
      <c r="T717" s="53"/>
      <c r="U717" s="53"/>
      <c r="V717" s="53"/>
      <c r="W717" s="53"/>
      <c r="X717" s="53"/>
      <c r="Y717" s="53"/>
      <c r="Z717" s="53"/>
    </row>
    <row r="718" spans="1:26" ht="12.75" customHeight="1" x14ac:dyDescent="0.3">
      <c r="A718" s="53"/>
      <c r="B718" s="53"/>
      <c r="C718" s="53"/>
      <c r="D718" s="53"/>
      <c r="E718" s="53"/>
      <c r="F718" s="53"/>
      <c r="G718" s="53"/>
      <c r="H718" s="53"/>
      <c r="I718" s="53"/>
      <c r="J718" s="53"/>
      <c r="K718" s="53"/>
      <c r="L718" s="53"/>
      <c r="M718" s="53"/>
      <c r="N718" s="53"/>
      <c r="O718" s="53"/>
      <c r="P718" s="53"/>
      <c r="Q718" s="53"/>
      <c r="R718" s="53"/>
      <c r="S718" s="53"/>
      <c r="T718" s="53"/>
      <c r="U718" s="53"/>
      <c r="V718" s="53"/>
      <c r="W718" s="53"/>
      <c r="X718" s="53"/>
      <c r="Y718" s="53"/>
      <c r="Z718" s="53"/>
    </row>
    <row r="719" spans="1:26" ht="12.75" customHeight="1" x14ac:dyDescent="0.3">
      <c r="A719" s="53"/>
      <c r="B719" s="53"/>
      <c r="C719" s="53"/>
      <c r="D719" s="53"/>
      <c r="E719" s="53"/>
      <c r="F719" s="53"/>
      <c r="G719" s="53"/>
      <c r="H719" s="53"/>
      <c r="I719" s="53"/>
      <c r="J719" s="53"/>
      <c r="K719" s="53"/>
      <c r="L719" s="53"/>
      <c r="M719" s="53"/>
      <c r="N719" s="53"/>
      <c r="O719" s="53"/>
      <c r="P719" s="53"/>
      <c r="Q719" s="53"/>
      <c r="R719" s="53"/>
      <c r="S719" s="53"/>
      <c r="T719" s="53"/>
      <c r="U719" s="53"/>
      <c r="V719" s="53"/>
      <c r="W719" s="53"/>
      <c r="X719" s="53"/>
      <c r="Y719" s="53"/>
      <c r="Z719" s="53"/>
    </row>
    <row r="720" spans="1:26" ht="12.75" customHeight="1" x14ac:dyDescent="0.3">
      <c r="A720" s="53"/>
      <c r="B720" s="53"/>
      <c r="C720" s="53"/>
      <c r="D720" s="53"/>
      <c r="E720" s="53"/>
      <c r="F720" s="53"/>
      <c r="G720" s="53"/>
      <c r="H720" s="53"/>
      <c r="I720" s="53"/>
      <c r="J720" s="53"/>
      <c r="K720" s="53"/>
      <c r="L720" s="53"/>
      <c r="M720" s="53"/>
      <c r="N720" s="53"/>
      <c r="O720" s="53"/>
      <c r="P720" s="53"/>
      <c r="Q720" s="53"/>
      <c r="R720" s="53"/>
      <c r="S720" s="53"/>
      <c r="T720" s="53"/>
      <c r="U720" s="53"/>
      <c r="V720" s="53"/>
      <c r="W720" s="53"/>
      <c r="X720" s="53"/>
      <c r="Y720" s="53"/>
      <c r="Z720" s="53"/>
    </row>
    <row r="721" spans="1:26" ht="12.75" customHeight="1" x14ac:dyDescent="0.3">
      <c r="A721" s="53"/>
      <c r="B721" s="53"/>
      <c r="C721" s="53"/>
      <c r="D721" s="53"/>
      <c r="E721" s="53"/>
      <c r="F721" s="53"/>
      <c r="G721" s="53"/>
      <c r="H721" s="53"/>
      <c r="I721" s="53"/>
      <c r="J721" s="53"/>
      <c r="K721" s="53"/>
      <c r="L721" s="53"/>
      <c r="M721" s="53"/>
      <c r="N721" s="53"/>
      <c r="O721" s="53"/>
      <c r="P721" s="53"/>
      <c r="Q721" s="53"/>
      <c r="R721" s="53"/>
      <c r="S721" s="53"/>
      <c r="T721" s="53"/>
      <c r="U721" s="53"/>
      <c r="V721" s="53"/>
      <c r="W721" s="53"/>
      <c r="X721" s="53"/>
      <c r="Y721" s="53"/>
      <c r="Z721" s="53"/>
    </row>
    <row r="722" spans="1:26" ht="12.75" customHeight="1" x14ac:dyDescent="0.3">
      <c r="A722" s="53"/>
      <c r="B722" s="53"/>
      <c r="C722" s="53"/>
      <c r="D722" s="53"/>
      <c r="E722" s="53"/>
      <c r="F722" s="53"/>
      <c r="G722" s="53"/>
      <c r="H722" s="53"/>
      <c r="I722" s="53"/>
      <c r="J722" s="53"/>
      <c r="K722" s="53"/>
      <c r="L722" s="53"/>
      <c r="M722" s="53"/>
      <c r="N722" s="53"/>
      <c r="O722" s="53"/>
      <c r="P722" s="53"/>
      <c r="Q722" s="53"/>
      <c r="R722" s="53"/>
      <c r="S722" s="53"/>
      <c r="T722" s="53"/>
      <c r="U722" s="53"/>
      <c r="V722" s="53"/>
      <c r="W722" s="53"/>
      <c r="X722" s="53"/>
      <c r="Y722" s="53"/>
      <c r="Z722" s="53"/>
    </row>
    <row r="723" spans="1:26" ht="12.75" customHeight="1" x14ac:dyDescent="0.3">
      <c r="A723" s="53"/>
      <c r="B723" s="53"/>
      <c r="C723" s="53"/>
      <c r="D723" s="53"/>
      <c r="E723" s="53"/>
      <c r="F723" s="53"/>
      <c r="G723" s="53"/>
      <c r="H723" s="53"/>
      <c r="I723" s="53"/>
      <c r="J723" s="53"/>
      <c r="K723" s="53"/>
      <c r="L723" s="53"/>
      <c r="M723" s="53"/>
      <c r="N723" s="53"/>
      <c r="O723" s="53"/>
      <c r="P723" s="53"/>
      <c r="Q723" s="53"/>
      <c r="R723" s="53"/>
      <c r="S723" s="53"/>
      <c r="T723" s="53"/>
      <c r="U723" s="53"/>
      <c r="V723" s="53"/>
      <c r="W723" s="53"/>
      <c r="X723" s="53"/>
      <c r="Y723" s="53"/>
      <c r="Z723" s="53"/>
    </row>
    <row r="724" spans="1:26" ht="12.75" customHeight="1" x14ac:dyDescent="0.3">
      <c r="A724" s="53"/>
      <c r="B724" s="53"/>
      <c r="C724" s="53"/>
      <c r="D724" s="53"/>
      <c r="E724" s="53"/>
      <c r="F724" s="53"/>
      <c r="G724" s="53"/>
      <c r="H724" s="53"/>
      <c r="I724" s="53"/>
      <c r="J724" s="53"/>
      <c r="K724" s="53"/>
      <c r="L724" s="53"/>
      <c r="M724" s="53"/>
      <c r="N724" s="53"/>
      <c r="O724" s="53"/>
      <c r="P724" s="53"/>
      <c r="Q724" s="53"/>
      <c r="R724" s="53"/>
      <c r="S724" s="53"/>
      <c r="T724" s="53"/>
      <c r="U724" s="53"/>
      <c r="V724" s="53"/>
      <c r="W724" s="53"/>
      <c r="X724" s="53"/>
      <c r="Y724" s="53"/>
      <c r="Z724" s="53"/>
    </row>
    <row r="725" spans="1:26" ht="12.75" customHeight="1" x14ac:dyDescent="0.3">
      <c r="A725" s="53"/>
      <c r="B725" s="53"/>
      <c r="C725" s="53"/>
      <c r="D725" s="53"/>
      <c r="E725" s="53"/>
      <c r="F725" s="53"/>
      <c r="G725" s="53"/>
      <c r="H725" s="53"/>
      <c r="I725" s="53"/>
      <c r="J725" s="53"/>
      <c r="K725" s="53"/>
      <c r="L725" s="53"/>
      <c r="M725" s="53"/>
      <c r="N725" s="53"/>
      <c r="O725" s="53"/>
      <c r="P725" s="53"/>
      <c r="Q725" s="53"/>
      <c r="R725" s="53"/>
      <c r="S725" s="53"/>
      <c r="T725" s="53"/>
      <c r="U725" s="53"/>
      <c r="V725" s="53"/>
      <c r="W725" s="53"/>
      <c r="X725" s="53"/>
      <c r="Y725" s="53"/>
      <c r="Z725" s="53"/>
    </row>
    <row r="726" spans="1:26" ht="12.75" customHeight="1" x14ac:dyDescent="0.3">
      <c r="A726" s="53"/>
      <c r="B726" s="53"/>
      <c r="C726" s="53"/>
      <c r="D726" s="53"/>
      <c r="E726" s="53"/>
      <c r="F726" s="53"/>
      <c r="G726" s="53"/>
      <c r="H726" s="53"/>
      <c r="I726" s="53"/>
      <c r="J726" s="53"/>
      <c r="K726" s="53"/>
      <c r="L726" s="53"/>
      <c r="M726" s="53"/>
      <c r="N726" s="53"/>
      <c r="O726" s="53"/>
      <c r="P726" s="53"/>
      <c r="Q726" s="53"/>
      <c r="R726" s="53"/>
      <c r="S726" s="53"/>
      <c r="T726" s="53"/>
      <c r="U726" s="53"/>
      <c r="V726" s="53"/>
      <c r="W726" s="53"/>
      <c r="X726" s="53"/>
      <c r="Y726" s="53"/>
      <c r="Z726" s="53"/>
    </row>
    <row r="727" spans="1:26" ht="12.75" customHeight="1" x14ac:dyDescent="0.3">
      <c r="A727" s="53"/>
      <c r="B727" s="53"/>
      <c r="C727" s="53"/>
      <c r="D727" s="53"/>
      <c r="E727" s="53"/>
      <c r="F727" s="53"/>
      <c r="G727" s="53"/>
      <c r="H727" s="53"/>
      <c r="I727" s="53"/>
      <c r="J727" s="53"/>
      <c r="K727" s="53"/>
      <c r="L727" s="53"/>
      <c r="M727" s="53"/>
      <c r="N727" s="53"/>
      <c r="O727" s="53"/>
      <c r="P727" s="53"/>
      <c r="Q727" s="53"/>
      <c r="R727" s="53"/>
      <c r="S727" s="53"/>
      <c r="T727" s="53"/>
      <c r="U727" s="53"/>
      <c r="V727" s="53"/>
      <c r="W727" s="53"/>
      <c r="X727" s="53"/>
      <c r="Y727" s="53"/>
      <c r="Z727" s="53"/>
    </row>
    <row r="728" spans="1:26" ht="12.75" customHeight="1" x14ac:dyDescent="0.3">
      <c r="A728" s="53"/>
      <c r="B728" s="53"/>
      <c r="C728" s="53"/>
      <c r="D728" s="53"/>
      <c r="E728" s="53"/>
      <c r="F728" s="53"/>
      <c r="G728" s="53"/>
      <c r="H728" s="53"/>
      <c r="I728" s="53"/>
      <c r="J728" s="53"/>
      <c r="K728" s="53"/>
      <c r="L728" s="53"/>
      <c r="M728" s="53"/>
      <c r="N728" s="53"/>
      <c r="O728" s="53"/>
      <c r="P728" s="53"/>
      <c r="Q728" s="53"/>
      <c r="R728" s="53"/>
      <c r="S728" s="53"/>
      <c r="T728" s="53"/>
      <c r="U728" s="53"/>
      <c r="V728" s="53"/>
      <c r="W728" s="53"/>
      <c r="X728" s="53"/>
      <c r="Y728" s="53"/>
      <c r="Z728" s="53"/>
    </row>
    <row r="729" spans="1:26" ht="12.75" customHeight="1" x14ac:dyDescent="0.3">
      <c r="A729" s="53"/>
      <c r="B729" s="53"/>
      <c r="C729" s="53"/>
      <c r="D729" s="53"/>
      <c r="E729" s="53"/>
      <c r="F729" s="53"/>
      <c r="G729" s="53"/>
      <c r="H729" s="53"/>
      <c r="I729" s="53"/>
      <c r="J729" s="53"/>
      <c r="K729" s="53"/>
      <c r="L729" s="53"/>
      <c r="M729" s="53"/>
      <c r="N729" s="53"/>
      <c r="O729" s="53"/>
      <c r="P729" s="53"/>
      <c r="Q729" s="53"/>
      <c r="R729" s="53"/>
      <c r="S729" s="53"/>
      <c r="T729" s="53"/>
      <c r="U729" s="53"/>
      <c r="V729" s="53"/>
      <c r="W729" s="53"/>
      <c r="X729" s="53"/>
      <c r="Y729" s="53"/>
      <c r="Z729" s="53"/>
    </row>
    <row r="730" spans="1:26" ht="12.75" customHeight="1" x14ac:dyDescent="0.3">
      <c r="A730" s="53"/>
      <c r="B730" s="53"/>
      <c r="C730" s="53"/>
      <c r="D730" s="53"/>
      <c r="E730" s="53"/>
      <c r="F730" s="53"/>
      <c r="G730" s="53"/>
      <c r="H730" s="53"/>
      <c r="I730" s="53"/>
      <c r="J730" s="53"/>
      <c r="K730" s="53"/>
      <c r="L730" s="53"/>
      <c r="M730" s="53"/>
      <c r="N730" s="53"/>
      <c r="O730" s="53"/>
      <c r="P730" s="53"/>
      <c r="Q730" s="53"/>
      <c r="R730" s="53"/>
      <c r="S730" s="53"/>
      <c r="T730" s="53"/>
      <c r="U730" s="53"/>
      <c r="V730" s="53"/>
      <c r="W730" s="53"/>
      <c r="X730" s="53"/>
      <c r="Y730" s="53"/>
      <c r="Z730" s="53"/>
    </row>
    <row r="731" spans="1:26" ht="12.75" customHeight="1" x14ac:dyDescent="0.3">
      <c r="A731" s="53"/>
      <c r="B731" s="53"/>
      <c r="C731" s="53"/>
      <c r="D731" s="53"/>
      <c r="E731" s="53"/>
      <c r="F731" s="53"/>
      <c r="G731" s="53"/>
      <c r="H731" s="53"/>
      <c r="I731" s="53"/>
      <c r="J731" s="53"/>
      <c r="K731" s="53"/>
      <c r="L731" s="53"/>
      <c r="M731" s="53"/>
      <c r="N731" s="53"/>
      <c r="O731" s="53"/>
      <c r="P731" s="53"/>
      <c r="Q731" s="53"/>
      <c r="R731" s="53"/>
      <c r="S731" s="53"/>
      <c r="T731" s="53"/>
      <c r="U731" s="53"/>
      <c r="V731" s="53"/>
      <c r="W731" s="53"/>
      <c r="X731" s="53"/>
      <c r="Y731" s="53"/>
      <c r="Z731" s="53"/>
    </row>
    <row r="732" spans="1:26" ht="12.75" customHeight="1" x14ac:dyDescent="0.3">
      <c r="A732" s="53"/>
      <c r="B732" s="53"/>
      <c r="C732" s="53"/>
      <c r="D732" s="53"/>
      <c r="E732" s="53"/>
      <c r="F732" s="53"/>
      <c r="G732" s="53"/>
      <c r="H732" s="53"/>
      <c r="I732" s="53"/>
      <c r="J732" s="53"/>
      <c r="K732" s="53"/>
      <c r="L732" s="53"/>
      <c r="M732" s="53"/>
      <c r="N732" s="53"/>
      <c r="O732" s="53"/>
      <c r="P732" s="53"/>
      <c r="Q732" s="53"/>
      <c r="R732" s="53"/>
      <c r="S732" s="53"/>
      <c r="T732" s="53"/>
      <c r="U732" s="53"/>
      <c r="V732" s="53"/>
      <c r="W732" s="53"/>
      <c r="X732" s="53"/>
      <c r="Y732" s="53"/>
      <c r="Z732" s="53"/>
    </row>
    <row r="733" spans="1:26" ht="12.75" customHeight="1" x14ac:dyDescent="0.3">
      <c r="A733" s="53"/>
      <c r="B733" s="53"/>
      <c r="C733" s="53"/>
      <c r="D733" s="53"/>
      <c r="E733" s="53"/>
      <c r="F733" s="53"/>
      <c r="G733" s="53"/>
      <c r="H733" s="53"/>
      <c r="I733" s="53"/>
      <c r="J733" s="53"/>
      <c r="K733" s="53"/>
      <c r="L733" s="53"/>
      <c r="M733" s="53"/>
      <c r="N733" s="53"/>
      <c r="O733" s="53"/>
      <c r="P733" s="53"/>
      <c r="Q733" s="53"/>
      <c r="R733" s="53"/>
      <c r="S733" s="53"/>
      <c r="T733" s="53"/>
      <c r="U733" s="53"/>
      <c r="V733" s="53"/>
      <c r="W733" s="53"/>
      <c r="X733" s="53"/>
      <c r="Y733" s="53"/>
      <c r="Z733" s="53"/>
    </row>
    <row r="734" spans="1:26" ht="12.75" customHeight="1" x14ac:dyDescent="0.3">
      <c r="A734" s="53"/>
      <c r="B734" s="53"/>
      <c r="C734" s="53"/>
      <c r="D734" s="53"/>
      <c r="E734" s="53"/>
      <c r="F734" s="53"/>
      <c r="G734" s="53"/>
      <c r="H734" s="53"/>
      <c r="I734" s="53"/>
      <c r="J734" s="53"/>
      <c r="K734" s="53"/>
      <c r="L734" s="53"/>
      <c r="M734" s="53"/>
      <c r="N734" s="53"/>
      <c r="O734" s="53"/>
      <c r="P734" s="53"/>
      <c r="Q734" s="53"/>
      <c r="R734" s="53"/>
      <c r="S734" s="53"/>
      <c r="T734" s="53"/>
      <c r="U734" s="53"/>
      <c r="V734" s="53"/>
      <c r="W734" s="53"/>
      <c r="X734" s="53"/>
      <c r="Y734" s="53"/>
      <c r="Z734" s="53"/>
    </row>
    <row r="735" spans="1:26" ht="12.75" customHeight="1" x14ac:dyDescent="0.3">
      <c r="A735" s="53"/>
      <c r="B735" s="53"/>
      <c r="C735" s="53"/>
      <c r="D735" s="53"/>
      <c r="E735" s="53"/>
      <c r="F735" s="53"/>
      <c r="G735" s="53"/>
      <c r="H735" s="53"/>
      <c r="I735" s="53"/>
      <c r="J735" s="53"/>
      <c r="K735" s="53"/>
      <c r="L735" s="53"/>
      <c r="M735" s="53"/>
      <c r="N735" s="53"/>
      <c r="O735" s="53"/>
      <c r="P735" s="53"/>
      <c r="Q735" s="53"/>
      <c r="R735" s="53"/>
      <c r="S735" s="53"/>
      <c r="T735" s="53"/>
      <c r="U735" s="53"/>
      <c r="V735" s="53"/>
      <c r="W735" s="53"/>
      <c r="X735" s="53"/>
      <c r="Y735" s="53"/>
      <c r="Z735" s="53"/>
    </row>
    <row r="736" spans="1:26" ht="12.75" customHeight="1" x14ac:dyDescent="0.3">
      <c r="A736" s="53"/>
      <c r="B736" s="53"/>
      <c r="C736" s="53"/>
      <c r="D736" s="53"/>
      <c r="E736" s="53"/>
      <c r="F736" s="53"/>
      <c r="G736" s="53"/>
      <c r="H736" s="53"/>
      <c r="I736" s="53"/>
      <c r="J736" s="53"/>
      <c r="K736" s="53"/>
      <c r="L736" s="53"/>
      <c r="M736" s="53"/>
      <c r="N736" s="53"/>
      <c r="O736" s="53"/>
      <c r="P736" s="53"/>
      <c r="Q736" s="53"/>
      <c r="R736" s="53"/>
      <c r="S736" s="53"/>
      <c r="T736" s="53"/>
      <c r="U736" s="53"/>
      <c r="V736" s="53"/>
      <c r="W736" s="53"/>
      <c r="X736" s="53"/>
      <c r="Y736" s="53"/>
      <c r="Z736" s="53"/>
    </row>
    <row r="737" spans="1:26" ht="12.75" customHeight="1" x14ac:dyDescent="0.3">
      <c r="A737" s="53"/>
      <c r="B737" s="53"/>
      <c r="C737" s="53"/>
      <c r="D737" s="53"/>
      <c r="E737" s="53"/>
      <c r="F737" s="53"/>
      <c r="G737" s="53"/>
      <c r="H737" s="53"/>
      <c r="I737" s="53"/>
      <c r="J737" s="53"/>
      <c r="K737" s="53"/>
      <c r="L737" s="53"/>
      <c r="M737" s="53"/>
      <c r="N737" s="53"/>
      <c r="O737" s="53"/>
      <c r="P737" s="53"/>
      <c r="Q737" s="53"/>
      <c r="R737" s="53"/>
      <c r="S737" s="53"/>
      <c r="T737" s="53"/>
      <c r="U737" s="53"/>
      <c r="V737" s="53"/>
      <c r="W737" s="53"/>
      <c r="X737" s="53"/>
      <c r="Y737" s="53"/>
      <c r="Z737" s="53"/>
    </row>
    <row r="738" spans="1:26" ht="12.75" customHeight="1" x14ac:dyDescent="0.3">
      <c r="A738" s="53"/>
      <c r="B738" s="53"/>
      <c r="C738" s="53"/>
      <c r="D738" s="53"/>
      <c r="E738" s="53"/>
      <c r="F738" s="53"/>
      <c r="G738" s="53"/>
      <c r="H738" s="53"/>
      <c r="I738" s="53"/>
      <c r="J738" s="53"/>
      <c r="K738" s="53"/>
      <c r="L738" s="53"/>
      <c r="M738" s="53"/>
      <c r="N738" s="53"/>
      <c r="O738" s="53"/>
      <c r="P738" s="53"/>
      <c r="Q738" s="53"/>
      <c r="R738" s="53"/>
      <c r="S738" s="53"/>
      <c r="T738" s="53"/>
      <c r="U738" s="53"/>
      <c r="V738" s="53"/>
      <c r="W738" s="53"/>
      <c r="X738" s="53"/>
      <c r="Y738" s="53"/>
      <c r="Z738" s="53"/>
    </row>
    <row r="739" spans="1:26" ht="12.75" customHeight="1" x14ac:dyDescent="0.3">
      <c r="A739" s="53"/>
      <c r="B739" s="53"/>
      <c r="C739" s="53"/>
      <c r="D739" s="53"/>
      <c r="E739" s="53"/>
      <c r="F739" s="53"/>
      <c r="G739" s="53"/>
      <c r="H739" s="53"/>
      <c r="I739" s="53"/>
      <c r="J739" s="53"/>
      <c r="K739" s="53"/>
      <c r="L739" s="53"/>
      <c r="M739" s="53"/>
      <c r="N739" s="53"/>
      <c r="O739" s="53"/>
      <c r="P739" s="53"/>
      <c r="Q739" s="53"/>
      <c r="R739" s="53"/>
      <c r="S739" s="53"/>
      <c r="T739" s="53"/>
      <c r="U739" s="53"/>
      <c r="V739" s="53"/>
      <c r="W739" s="53"/>
      <c r="X739" s="53"/>
      <c r="Y739" s="53"/>
      <c r="Z739" s="53"/>
    </row>
    <row r="740" spans="1:26" ht="12.75" customHeight="1" x14ac:dyDescent="0.3">
      <c r="A740" s="53"/>
      <c r="B740" s="53"/>
      <c r="C740" s="53"/>
      <c r="D740" s="53"/>
      <c r="E740" s="53"/>
      <c r="F740" s="53"/>
      <c r="G740" s="53"/>
      <c r="H740" s="53"/>
      <c r="I740" s="53"/>
      <c r="J740" s="53"/>
      <c r="K740" s="53"/>
      <c r="L740" s="53"/>
      <c r="M740" s="53"/>
      <c r="N740" s="53"/>
      <c r="O740" s="53"/>
      <c r="P740" s="53"/>
      <c r="Q740" s="53"/>
      <c r="R740" s="53"/>
      <c r="S740" s="53"/>
      <c r="T740" s="53"/>
      <c r="U740" s="53"/>
      <c r="V740" s="53"/>
      <c r="W740" s="53"/>
      <c r="X740" s="53"/>
      <c r="Y740" s="53"/>
      <c r="Z740" s="53"/>
    </row>
    <row r="741" spans="1:26" ht="12.75" customHeight="1" x14ac:dyDescent="0.3">
      <c r="A741" s="53"/>
      <c r="B741" s="53"/>
      <c r="C741" s="53"/>
      <c r="D741" s="53"/>
      <c r="E741" s="53"/>
      <c r="F741" s="53"/>
      <c r="G741" s="53"/>
      <c r="H741" s="53"/>
      <c r="I741" s="53"/>
      <c r="J741" s="53"/>
      <c r="K741" s="53"/>
      <c r="L741" s="53"/>
      <c r="M741" s="53"/>
      <c r="N741" s="53"/>
      <c r="O741" s="53"/>
      <c r="P741" s="53"/>
      <c r="Q741" s="53"/>
      <c r="R741" s="53"/>
      <c r="S741" s="53"/>
      <c r="T741" s="53"/>
      <c r="U741" s="53"/>
      <c r="V741" s="53"/>
      <c r="W741" s="53"/>
      <c r="X741" s="53"/>
      <c r="Y741" s="53"/>
      <c r="Z741" s="53"/>
    </row>
    <row r="742" spans="1:26" ht="12.75" customHeight="1" x14ac:dyDescent="0.3">
      <c r="A742" s="53"/>
      <c r="B742" s="53"/>
      <c r="C742" s="53"/>
      <c r="D742" s="53"/>
      <c r="E742" s="53"/>
      <c r="F742" s="53"/>
      <c r="G742" s="53"/>
      <c r="H742" s="53"/>
      <c r="I742" s="53"/>
      <c r="J742" s="53"/>
      <c r="K742" s="53"/>
      <c r="L742" s="53"/>
      <c r="M742" s="53"/>
      <c r="N742" s="53"/>
      <c r="O742" s="53"/>
      <c r="P742" s="53"/>
      <c r="Q742" s="53"/>
      <c r="R742" s="53"/>
      <c r="S742" s="53"/>
      <c r="T742" s="53"/>
      <c r="U742" s="53"/>
      <c r="V742" s="53"/>
      <c r="W742" s="53"/>
      <c r="X742" s="53"/>
      <c r="Y742" s="53"/>
      <c r="Z742" s="53"/>
    </row>
    <row r="743" spans="1:26" ht="12.75" customHeight="1" x14ac:dyDescent="0.3">
      <c r="A743" s="53"/>
      <c r="B743" s="53"/>
      <c r="C743" s="53"/>
      <c r="D743" s="53"/>
      <c r="E743" s="53"/>
      <c r="F743" s="53"/>
      <c r="G743" s="53"/>
      <c r="H743" s="53"/>
      <c r="I743" s="53"/>
      <c r="J743" s="53"/>
      <c r="K743" s="53"/>
      <c r="L743" s="53"/>
      <c r="M743" s="53"/>
      <c r="N743" s="53"/>
      <c r="O743" s="53"/>
      <c r="P743" s="53"/>
      <c r="Q743" s="53"/>
      <c r="R743" s="53"/>
      <c r="S743" s="53"/>
      <c r="T743" s="53"/>
      <c r="U743" s="53"/>
      <c r="V743" s="53"/>
      <c r="W743" s="53"/>
      <c r="X743" s="53"/>
      <c r="Y743" s="53"/>
      <c r="Z743" s="53"/>
    </row>
    <row r="744" spans="1:26" ht="12.75" customHeight="1" x14ac:dyDescent="0.3">
      <c r="A744" s="53"/>
      <c r="B744" s="53"/>
      <c r="C744" s="53"/>
      <c r="D744" s="53"/>
      <c r="E744" s="53"/>
      <c r="F744" s="53"/>
      <c r="G744" s="53"/>
      <c r="H744" s="53"/>
      <c r="I744" s="53"/>
      <c r="J744" s="53"/>
      <c r="K744" s="53"/>
      <c r="L744" s="53"/>
      <c r="M744" s="53"/>
      <c r="N744" s="53"/>
      <c r="O744" s="53"/>
      <c r="P744" s="53"/>
      <c r="Q744" s="53"/>
      <c r="R744" s="53"/>
      <c r="S744" s="53"/>
      <c r="T744" s="53"/>
      <c r="U744" s="53"/>
      <c r="V744" s="53"/>
      <c r="W744" s="53"/>
      <c r="X744" s="53"/>
      <c r="Y744" s="53"/>
      <c r="Z744" s="53"/>
    </row>
    <row r="745" spans="1:26" ht="12.75" customHeight="1" x14ac:dyDescent="0.3">
      <c r="A745" s="53"/>
      <c r="B745" s="53"/>
      <c r="C745" s="53"/>
      <c r="D745" s="53"/>
      <c r="E745" s="53"/>
      <c r="F745" s="53"/>
      <c r="G745" s="53"/>
      <c r="H745" s="53"/>
      <c r="I745" s="53"/>
      <c r="J745" s="53"/>
      <c r="K745" s="53"/>
      <c r="L745" s="53"/>
      <c r="M745" s="53"/>
      <c r="N745" s="53"/>
      <c r="O745" s="53"/>
      <c r="P745" s="53"/>
      <c r="Q745" s="53"/>
      <c r="R745" s="53"/>
      <c r="S745" s="53"/>
      <c r="T745" s="53"/>
      <c r="U745" s="53"/>
      <c r="V745" s="53"/>
      <c r="W745" s="53"/>
      <c r="X745" s="53"/>
      <c r="Y745" s="53"/>
      <c r="Z745" s="53"/>
    </row>
    <row r="746" spans="1:26" ht="12.75" customHeight="1" x14ac:dyDescent="0.3">
      <c r="A746" s="53"/>
      <c r="B746" s="53"/>
      <c r="C746" s="53"/>
      <c r="D746" s="53"/>
      <c r="E746" s="53"/>
      <c r="F746" s="53"/>
      <c r="G746" s="53"/>
      <c r="H746" s="53"/>
      <c r="I746" s="53"/>
      <c r="J746" s="53"/>
      <c r="K746" s="53"/>
      <c r="L746" s="53"/>
      <c r="M746" s="53"/>
      <c r="N746" s="53"/>
      <c r="O746" s="53"/>
      <c r="P746" s="53"/>
      <c r="Q746" s="53"/>
      <c r="R746" s="53"/>
      <c r="S746" s="53"/>
      <c r="T746" s="53"/>
      <c r="U746" s="53"/>
      <c r="V746" s="53"/>
      <c r="W746" s="53"/>
      <c r="X746" s="53"/>
      <c r="Y746" s="53"/>
      <c r="Z746" s="53"/>
    </row>
    <row r="747" spans="1:26" ht="12.75" customHeight="1" x14ac:dyDescent="0.3">
      <c r="A747" s="53"/>
      <c r="B747" s="53"/>
      <c r="C747" s="53"/>
      <c r="D747" s="53"/>
      <c r="E747" s="53"/>
      <c r="F747" s="53"/>
      <c r="G747" s="53"/>
      <c r="H747" s="53"/>
      <c r="I747" s="53"/>
      <c r="J747" s="53"/>
      <c r="K747" s="53"/>
      <c r="L747" s="53"/>
      <c r="M747" s="53"/>
      <c r="N747" s="53"/>
      <c r="O747" s="53"/>
      <c r="P747" s="53"/>
      <c r="Q747" s="53"/>
      <c r="R747" s="53"/>
      <c r="S747" s="53"/>
      <c r="T747" s="53"/>
      <c r="U747" s="53"/>
      <c r="V747" s="53"/>
      <c r="W747" s="53"/>
      <c r="X747" s="53"/>
      <c r="Y747" s="53"/>
      <c r="Z747" s="53"/>
    </row>
    <row r="748" spans="1:26" ht="12.75" customHeight="1" x14ac:dyDescent="0.3">
      <c r="A748" s="53"/>
      <c r="B748" s="53"/>
      <c r="C748" s="53"/>
      <c r="D748" s="53"/>
      <c r="E748" s="53"/>
      <c r="F748" s="53"/>
      <c r="G748" s="53"/>
      <c r="H748" s="53"/>
      <c r="I748" s="53"/>
      <c r="J748" s="53"/>
      <c r="K748" s="53"/>
      <c r="L748" s="53"/>
      <c r="M748" s="53"/>
      <c r="N748" s="53"/>
      <c r="O748" s="53"/>
      <c r="P748" s="53"/>
      <c r="Q748" s="53"/>
      <c r="R748" s="53"/>
      <c r="S748" s="53"/>
      <c r="T748" s="53"/>
      <c r="U748" s="53"/>
      <c r="V748" s="53"/>
      <c r="W748" s="53"/>
      <c r="X748" s="53"/>
      <c r="Y748" s="53"/>
      <c r="Z748" s="53"/>
    </row>
    <row r="749" spans="1:26" ht="12.75" customHeight="1" x14ac:dyDescent="0.3">
      <c r="A749" s="53"/>
      <c r="B749" s="53"/>
      <c r="C749" s="53"/>
      <c r="D749" s="53"/>
      <c r="E749" s="53"/>
      <c r="F749" s="53"/>
      <c r="G749" s="53"/>
      <c r="H749" s="53"/>
      <c r="I749" s="53"/>
      <c r="J749" s="53"/>
      <c r="K749" s="53"/>
      <c r="L749" s="53"/>
      <c r="M749" s="53"/>
      <c r="N749" s="53"/>
      <c r="O749" s="53"/>
      <c r="P749" s="53"/>
      <c r="Q749" s="53"/>
      <c r="R749" s="53"/>
      <c r="S749" s="53"/>
      <c r="T749" s="53"/>
      <c r="U749" s="53"/>
      <c r="V749" s="53"/>
      <c r="W749" s="53"/>
      <c r="X749" s="53"/>
      <c r="Y749" s="53"/>
      <c r="Z749" s="53"/>
    </row>
    <row r="750" spans="1:26" ht="12.75" customHeight="1" x14ac:dyDescent="0.3">
      <c r="A750" s="53"/>
      <c r="B750" s="53"/>
      <c r="C750" s="53"/>
      <c r="D750" s="53"/>
      <c r="E750" s="53"/>
      <c r="F750" s="53"/>
      <c r="G750" s="53"/>
      <c r="H750" s="53"/>
      <c r="I750" s="53"/>
      <c r="J750" s="53"/>
      <c r="K750" s="53"/>
      <c r="L750" s="53"/>
      <c r="M750" s="53"/>
      <c r="N750" s="53"/>
      <c r="O750" s="53"/>
      <c r="P750" s="53"/>
      <c r="Q750" s="53"/>
      <c r="R750" s="53"/>
      <c r="S750" s="53"/>
      <c r="T750" s="53"/>
      <c r="U750" s="53"/>
      <c r="V750" s="53"/>
      <c r="W750" s="53"/>
      <c r="X750" s="53"/>
      <c r="Y750" s="53"/>
      <c r="Z750" s="53"/>
    </row>
    <row r="751" spans="1:26" ht="12.75" customHeight="1" x14ac:dyDescent="0.3">
      <c r="A751" s="53"/>
      <c r="B751" s="53"/>
      <c r="C751" s="53"/>
      <c r="D751" s="53"/>
      <c r="E751" s="53"/>
      <c r="F751" s="53"/>
      <c r="G751" s="53"/>
      <c r="H751" s="53"/>
      <c r="I751" s="53"/>
      <c r="J751" s="53"/>
      <c r="K751" s="53"/>
      <c r="L751" s="53"/>
      <c r="M751" s="53"/>
      <c r="N751" s="53"/>
      <c r="O751" s="53"/>
      <c r="P751" s="53"/>
      <c r="Q751" s="53"/>
      <c r="R751" s="53"/>
      <c r="S751" s="53"/>
      <c r="T751" s="53"/>
      <c r="U751" s="53"/>
      <c r="V751" s="53"/>
      <c r="W751" s="53"/>
      <c r="X751" s="53"/>
      <c r="Y751" s="53"/>
      <c r="Z751" s="53"/>
    </row>
    <row r="752" spans="1:26" ht="12.75" customHeight="1" x14ac:dyDescent="0.3">
      <c r="A752" s="53"/>
      <c r="B752" s="53"/>
      <c r="C752" s="53"/>
      <c r="D752" s="53"/>
      <c r="E752" s="53"/>
      <c r="F752" s="53"/>
      <c r="G752" s="53"/>
      <c r="H752" s="53"/>
      <c r="I752" s="53"/>
      <c r="J752" s="53"/>
      <c r="K752" s="53"/>
      <c r="L752" s="53"/>
      <c r="M752" s="53"/>
      <c r="N752" s="53"/>
      <c r="O752" s="53"/>
      <c r="P752" s="53"/>
      <c r="Q752" s="53"/>
      <c r="R752" s="53"/>
      <c r="S752" s="53"/>
      <c r="T752" s="53"/>
      <c r="U752" s="53"/>
      <c r="V752" s="53"/>
      <c r="W752" s="53"/>
      <c r="X752" s="53"/>
      <c r="Y752" s="53"/>
      <c r="Z752" s="53"/>
    </row>
    <row r="753" spans="1:26" ht="12.75" customHeight="1" x14ac:dyDescent="0.3">
      <c r="A753" s="53"/>
      <c r="B753" s="53"/>
      <c r="C753" s="53"/>
      <c r="D753" s="53"/>
      <c r="E753" s="53"/>
      <c r="F753" s="53"/>
      <c r="G753" s="53"/>
      <c r="H753" s="53"/>
      <c r="I753" s="53"/>
      <c r="J753" s="53"/>
      <c r="K753" s="53"/>
      <c r="L753" s="53"/>
      <c r="M753" s="53"/>
      <c r="N753" s="53"/>
      <c r="O753" s="53"/>
      <c r="P753" s="53"/>
      <c r="Q753" s="53"/>
      <c r="R753" s="53"/>
      <c r="S753" s="53"/>
      <c r="T753" s="53"/>
      <c r="U753" s="53"/>
      <c r="V753" s="53"/>
      <c r="W753" s="53"/>
      <c r="X753" s="53"/>
      <c r="Y753" s="53"/>
      <c r="Z753" s="53"/>
    </row>
    <row r="754" spans="1:26" ht="12.75" customHeight="1" x14ac:dyDescent="0.3">
      <c r="A754" s="53"/>
      <c r="B754" s="53"/>
      <c r="C754" s="53"/>
      <c r="D754" s="53"/>
      <c r="E754" s="53"/>
      <c r="F754" s="53"/>
      <c r="G754" s="53"/>
      <c r="H754" s="53"/>
      <c r="I754" s="53"/>
      <c r="J754" s="53"/>
      <c r="K754" s="53"/>
      <c r="L754" s="53"/>
      <c r="M754" s="53"/>
      <c r="N754" s="53"/>
      <c r="O754" s="53"/>
      <c r="P754" s="53"/>
      <c r="Q754" s="53"/>
      <c r="R754" s="53"/>
      <c r="S754" s="53"/>
      <c r="T754" s="53"/>
      <c r="U754" s="53"/>
      <c r="V754" s="53"/>
      <c r="W754" s="53"/>
      <c r="X754" s="53"/>
      <c r="Y754" s="53"/>
      <c r="Z754" s="53"/>
    </row>
    <row r="755" spans="1:26" ht="12.75" customHeight="1" x14ac:dyDescent="0.3">
      <c r="A755" s="53"/>
      <c r="B755" s="53"/>
      <c r="C755" s="53"/>
      <c r="D755" s="53"/>
      <c r="E755" s="53"/>
      <c r="F755" s="53"/>
      <c r="G755" s="53"/>
      <c r="H755" s="53"/>
      <c r="I755" s="53"/>
      <c r="J755" s="53"/>
      <c r="K755" s="53"/>
      <c r="L755" s="53"/>
      <c r="M755" s="53"/>
      <c r="N755" s="53"/>
      <c r="O755" s="53"/>
      <c r="P755" s="53"/>
      <c r="Q755" s="53"/>
      <c r="R755" s="53"/>
      <c r="S755" s="53"/>
      <c r="T755" s="53"/>
      <c r="U755" s="53"/>
      <c r="V755" s="53"/>
      <c r="W755" s="53"/>
      <c r="X755" s="53"/>
      <c r="Y755" s="53"/>
      <c r="Z755" s="53"/>
    </row>
    <row r="756" spans="1:26" ht="12.75" customHeight="1" x14ac:dyDescent="0.3">
      <c r="A756" s="53"/>
      <c r="B756" s="53"/>
      <c r="C756" s="53"/>
      <c r="D756" s="53"/>
      <c r="E756" s="53"/>
      <c r="F756" s="53"/>
      <c r="G756" s="53"/>
      <c r="H756" s="53"/>
      <c r="I756" s="53"/>
      <c r="J756" s="53"/>
      <c r="K756" s="53"/>
      <c r="L756" s="53"/>
      <c r="M756" s="53"/>
      <c r="N756" s="53"/>
      <c r="O756" s="53"/>
      <c r="P756" s="53"/>
      <c r="Q756" s="53"/>
      <c r="R756" s="53"/>
      <c r="S756" s="53"/>
      <c r="T756" s="53"/>
      <c r="U756" s="53"/>
      <c r="V756" s="53"/>
      <c r="W756" s="53"/>
      <c r="X756" s="53"/>
      <c r="Y756" s="53"/>
      <c r="Z756" s="53"/>
    </row>
    <row r="757" spans="1:26" ht="12.75" customHeight="1" x14ac:dyDescent="0.3">
      <c r="A757" s="53"/>
      <c r="B757" s="53"/>
      <c r="C757" s="53"/>
      <c r="D757" s="53"/>
      <c r="E757" s="53"/>
      <c r="F757" s="53"/>
      <c r="G757" s="53"/>
      <c r="H757" s="53"/>
      <c r="I757" s="53"/>
      <c r="J757" s="53"/>
      <c r="K757" s="53"/>
      <c r="L757" s="53"/>
      <c r="M757" s="53"/>
      <c r="N757" s="53"/>
      <c r="O757" s="53"/>
      <c r="P757" s="53"/>
      <c r="Q757" s="53"/>
      <c r="R757" s="53"/>
      <c r="S757" s="53"/>
      <c r="T757" s="53"/>
      <c r="U757" s="53"/>
      <c r="V757" s="53"/>
      <c r="W757" s="53"/>
      <c r="X757" s="53"/>
      <c r="Y757" s="53"/>
      <c r="Z757" s="53"/>
    </row>
    <row r="758" spans="1:26" ht="12.75" customHeight="1" x14ac:dyDescent="0.3">
      <c r="A758" s="53"/>
      <c r="B758" s="53"/>
      <c r="C758" s="53"/>
      <c r="D758" s="53"/>
      <c r="E758" s="53"/>
      <c r="F758" s="53"/>
      <c r="G758" s="53"/>
      <c r="H758" s="53"/>
      <c r="I758" s="53"/>
      <c r="J758" s="53"/>
      <c r="K758" s="53"/>
      <c r="L758" s="53"/>
      <c r="M758" s="53"/>
      <c r="N758" s="53"/>
      <c r="O758" s="53"/>
      <c r="P758" s="53"/>
      <c r="Q758" s="53"/>
      <c r="R758" s="53"/>
      <c r="S758" s="53"/>
      <c r="T758" s="53"/>
      <c r="U758" s="53"/>
      <c r="V758" s="53"/>
      <c r="W758" s="53"/>
      <c r="X758" s="53"/>
      <c r="Y758" s="53"/>
      <c r="Z758" s="53"/>
    </row>
    <row r="759" spans="1:26" ht="12.75" customHeight="1" x14ac:dyDescent="0.3">
      <c r="A759" s="53"/>
      <c r="B759" s="53"/>
      <c r="C759" s="53"/>
      <c r="D759" s="53"/>
      <c r="E759" s="53"/>
      <c r="F759" s="53"/>
      <c r="G759" s="53"/>
      <c r="H759" s="53"/>
      <c r="I759" s="53"/>
      <c r="J759" s="53"/>
      <c r="K759" s="53"/>
      <c r="L759" s="53"/>
      <c r="M759" s="53"/>
      <c r="N759" s="53"/>
      <c r="O759" s="53"/>
      <c r="P759" s="53"/>
      <c r="Q759" s="53"/>
      <c r="R759" s="53"/>
      <c r="S759" s="53"/>
      <c r="T759" s="53"/>
      <c r="U759" s="53"/>
      <c r="V759" s="53"/>
      <c r="W759" s="53"/>
      <c r="X759" s="53"/>
      <c r="Y759" s="53"/>
      <c r="Z759" s="53"/>
    </row>
    <row r="760" spans="1:26" ht="12.75" customHeight="1" x14ac:dyDescent="0.3">
      <c r="A760" s="53"/>
      <c r="B760" s="53"/>
      <c r="C760" s="53"/>
      <c r="D760" s="53"/>
      <c r="E760" s="53"/>
      <c r="F760" s="53"/>
      <c r="G760" s="53"/>
      <c r="H760" s="53"/>
      <c r="I760" s="53"/>
      <c r="J760" s="53"/>
      <c r="K760" s="53"/>
      <c r="L760" s="53"/>
      <c r="M760" s="53"/>
      <c r="N760" s="53"/>
      <c r="O760" s="53"/>
      <c r="P760" s="53"/>
      <c r="Q760" s="53"/>
      <c r="R760" s="53"/>
      <c r="S760" s="53"/>
      <c r="T760" s="53"/>
      <c r="U760" s="53"/>
      <c r="V760" s="53"/>
      <c r="W760" s="53"/>
      <c r="X760" s="53"/>
      <c r="Y760" s="53"/>
      <c r="Z760" s="53"/>
    </row>
    <row r="761" spans="1:26" ht="12.75" customHeight="1" x14ac:dyDescent="0.3">
      <c r="A761" s="53"/>
      <c r="B761" s="53"/>
      <c r="C761" s="53"/>
      <c r="D761" s="53"/>
      <c r="E761" s="53"/>
      <c r="F761" s="53"/>
      <c r="G761" s="53"/>
      <c r="H761" s="53"/>
      <c r="I761" s="53"/>
      <c r="J761" s="53"/>
      <c r="K761" s="53"/>
      <c r="L761" s="53"/>
      <c r="M761" s="53"/>
      <c r="N761" s="53"/>
      <c r="O761" s="53"/>
      <c r="P761" s="53"/>
      <c r="Q761" s="53"/>
      <c r="R761" s="53"/>
      <c r="S761" s="53"/>
      <c r="T761" s="53"/>
      <c r="U761" s="53"/>
      <c r="V761" s="53"/>
      <c r="W761" s="53"/>
      <c r="X761" s="53"/>
      <c r="Y761" s="53"/>
      <c r="Z761" s="53"/>
    </row>
    <row r="762" spans="1:26" ht="12.75" customHeight="1" x14ac:dyDescent="0.3">
      <c r="A762" s="53"/>
      <c r="B762" s="53"/>
      <c r="C762" s="53"/>
      <c r="D762" s="53"/>
      <c r="E762" s="53"/>
      <c r="F762" s="53"/>
      <c r="G762" s="53"/>
      <c r="H762" s="53"/>
      <c r="I762" s="53"/>
      <c r="J762" s="53"/>
      <c r="K762" s="53"/>
      <c r="L762" s="53"/>
      <c r="M762" s="53"/>
      <c r="N762" s="53"/>
      <c r="O762" s="53"/>
      <c r="P762" s="53"/>
      <c r="Q762" s="53"/>
      <c r="R762" s="53"/>
      <c r="S762" s="53"/>
      <c r="T762" s="53"/>
      <c r="U762" s="53"/>
      <c r="V762" s="53"/>
      <c r="W762" s="53"/>
      <c r="X762" s="53"/>
      <c r="Y762" s="53"/>
      <c r="Z762" s="53"/>
    </row>
    <row r="763" spans="1:26" ht="12.75" customHeight="1" x14ac:dyDescent="0.3">
      <c r="A763" s="53"/>
      <c r="B763" s="53"/>
      <c r="C763" s="53"/>
      <c r="D763" s="53"/>
      <c r="E763" s="53"/>
      <c r="F763" s="53"/>
      <c r="G763" s="53"/>
      <c r="H763" s="53"/>
      <c r="I763" s="53"/>
      <c r="J763" s="53"/>
      <c r="K763" s="53"/>
      <c r="L763" s="53"/>
      <c r="M763" s="53"/>
      <c r="N763" s="53"/>
      <c r="O763" s="53"/>
      <c r="P763" s="53"/>
      <c r="Q763" s="53"/>
      <c r="R763" s="53"/>
      <c r="S763" s="53"/>
      <c r="T763" s="53"/>
      <c r="U763" s="53"/>
      <c r="V763" s="53"/>
      <c r="W763" s="53"/>
      <c r="X763" s="53"/>
      <c r="Y763" s="53"/>
      <c r="Z763" s="53"/>
    </row>
    <row r="764" spans="1:26" ht="12.75" customHeight="1" x14ac:dyDescent="0.3">
      <c r="A764" s="53"/>
      <c r="B764" s="53"/>
      <c r="C764" s="53"/>
      <c r="D764" s="53"/>
      <c r="E764" s="53"/>
      <c r="F764" s="53"/>
      <c r="G764" s="53"/>
      <c r="H764" s="53"/>
      <c r="I764" s="53"/>
      <c r="J764" s="53"/>
      <c r="K764" s="53"/>
      <c r="L764" s="53"/>
      <c r="M764" s="53"/>
      <c r="N764" s="53"/>
      <c r="O764" s="53"/>
      <c r="P764" s="53"/>
      <c r="Q764" s="53"/>
      <c r="R764" s="53"/>
      <c r="S764" s="53"/>
      <c r="T764" s="53"/>
      <c r="U764" s="53"/>
      <c r="V764" s="53"/>
      <c r="W764" s="53"/>
      <c r="X764" s="53"/>
      <c r="Y764" s="53"/>
      <c r="Z764" s="53"/>
    </row>
    <row r="765" spans="1:26" ht="12.75" customHeight="1" x14ac:dyDescent="0.3">
      <c r="A765" s="53"/>
      <c r="B765" s="53"/>
      <c r="C765" s="53"/>
      <c r="D765" s="53"/>
      <c r="E765" s="53"/>
      <c r="F765" s="53"/>
      <c r="G765" s="53"/>
      <c r="H765" s="53"/>
      <c r="I765" s="53"/>
      <c r="J765" s="53"/>
      <c r="K765" s="53"/>
      <c r="L765" s="53"/>
      <c r="M765" s="53"/>
      <c r="N765" s="53"/>
      <c r="O765" s="53"/>
      <c r="P765" s="53"/>
      <c r="Q765" s="53"/>
      <c r="R765" s="53"/>
      <c r="S765" s="53"/>
      <c r="T765" s="53"/>
      <c r="U765" s="53"/>
      <c r="V765" s="53"/>
      <c r="W765" s="53"/>
      <c r="X765" s="53"/>
      <c r="Y765" s="53"/>
      <c r="Z765" s="53"/>
    </row>
    <row r="766" spans="1:26" ht="12.75" customHeight="1" x14ac:dyDescent="0.3">
      <c r="A766" s="53"/>
      <c r="B766" s="53"/>
      <c r="C766" s="53"/>
      <c r="D766" s="53"/>
      <c r="E766" s="53"/>
      <c r="F766" s="53"/>
      <c r="G766" s="53"/>
      <c r="H766" s="53"/>
      <c r="I766" s="53"/>
      <c r="J766" s="53"/>
      <c r="K766" s="53"/>
      <c r="L766" s="53"/>
      <c r="M766" s="53"/>
      <c r="N766" s="53"/>
      <c r="O766" s="53"/>
      <c r="P766" s="53"/>
      <c r="Q766" s="53"/>
      <c r="R766" s="53"/>
      <c r="S766" s="53"/>
      <c r="T766" s="53"/>
      <c r="U766" s="53"/>
      <c r="V766" s="53"/>
      <c r="W766" s="53"/>
      <c r="X766" s="53"/>
      <c r="Y766" s="53"/>
      <c r="Z766" s="53"/>
    </row>
    <row r="767" spans="1:26" ht="12.75" customHeight="1" x14ac:dyDescent="0.3">
      <c r="A767" s="53"/>
      <c r="B767" s="53"/>
      <c r="C767" s="53"/>
      <c r="D767" s="53"/>
      <c r="E767" s="53"/>
      <c r="F767" s="53"/>
      <c r="G767" s="53"/>
      <c r="H767" s="53"/>
      <c r="I767" s="53"/>
      <c r="J767" s="53"/>
      <c r="K767" s="53"/>
      <c r="L767" s="53"/>
      <c r="M767" s="53"/>
      <c r="N767" s="53"/>
      <c r="O767" s="53"/>
      <c r="P767" s="53"/>
      <c r="Q767" s="53"/>
      <c r="R767" s="53"/>
      <c r="S767" s="53"/>
      <c r="T767" s="53"/>
      <c r="U767" s="53"/>
      <c r="V767" s="53"/>
      <c r="W767" s="53"/>
      <c r="X767" s="53"/>
      <c r="Y767" s="53"/>
      <c r="Z767" s="53"/>
    </row>
    <row r="768" spans="1:26" ht="12.75" customHeight="1" x14ac:dyDescent="0.3">
      <c r="A768" s="53"/>
      <c r="B768" s="53"/>
      <c r="C768" s="53"/>
      <c r="D768" s="53"/>
      <c r="E768" s="53"/>
      <c r="F768" s="53"/>
      <c r="G768" s="53"/>
      <c r="H768" s="53"/>
      <c r="I768" s="53"/>
      <c r="J768" s="53"/>
      <c r="K768" s="53"/>
      <c r="L768" s="53"/>
      <c r="M768" s="53"/>
      <c r="N768" s="53"/>
      <c r="O768" s="53"/>
      <c r="P768" s="53"/>
      <c r="Q768" s="53"/>
      <c r="R768" s="53"/>
      <c r="S768" s="53"/>
      <c r="T768" s="53"/>
      <c r="U768" s="53"/>
      <c r="V768" s="53"/>
      <c r="W768" s="53"/>
      <c r="X768" s="53"/>
      <c r="Y768" s="53"/>
      <c r="Z768" s="53"/>
    </row>
    <row r="769" spans="1:26" ht="12.75" customHeight="1" x14ac:dyDescent="0.3">
      <c r="A769" s="53"/>
      <c r="B769" s="53"/>
      <c r="C769" s="53"/>
      <c r="D769" s="53"/>
      <c r="E769" s="53"/>
      <c r="F769" s="53"/>
      <c r="G769" s="53"/>
      <c r="H769" s="53"/>
      <c r="I769" s="53"/>
      <c r="J769" s="53"/>
      <c r="K769" s="53"/>
      <c r="L769" s="53"/>
      <c r="M769" s="53"/>
      <c r="N769" s="53"/>
      <c r="O769" s="53"/>
      <c r="P769" s="53"/>
      <c r="Q769" s="53"/>
      <c r="R769" s="53"/>
      <c r="S769" s="53"/>
      <c r="T769" s="53"/>
      <c r="U769" s="53"/>
      <c r="V769" s="53"/>
      <c r="W769" s="53"/>
      <c r="X769" s="53"/>
      <c r="Y769" s="53"/>
      <c r="Z769" s="53"/>
    </row>
    <row r="770" spans="1:26" ht="12.75" customHeight="1" x14ac:dyDescent="0.3">
      <c r="A770" s="53"/>
      <c r="B770" s="53"/>
      <c r="C770" s="53"/>
      <c r="D770" s="53"/>
      <c r="E770" s="53"/>
      <c r="F770" s="53"/>
      <c r="G770" s="53"/>
      <c r="H770" s="53"/>
      <c r="I770" s="53"/>
      <c r="J770" s="53"/>
      <c r="K770" s="53"/>
      <c r="L770" s="53"/>
      <c r="M770" s="53"/>
      <c r="N770" s="53"/>
      <c r="O770" s="53"/>
      <c r="P770" s="53"/>
      <c r="Q770" s="53"/>
      <c r="R770" s="53"/>
      <c r="S770" s="53"/>
      <c r="T770" s="53"/>
      <c r="U770" s="53"/>
      <c r="V770" s="53"/>
      <c r="W770" s="53"/>
      <c r="X770" s="53"/>
      <c r="Y770" s="53"/>
      <c r="Z770" s="53"/>
    </row>
    <row r="771" spans="1:26" ht="12.75" customHeight="1" x14ac:dyDescent="0.3">
      <c r="A771" s="53"/>
      <c r="B771" s="53"/>
      <c r="C771" s="53"/>
      <c r="D771" s="53"/>
      <c r="E771" s="53"/>
      <c r="F771" s="53"/>
      <c r="G771" s="53"/>
      <c r="H771" s="53"/>
      <c r="I771" s="53"/>
      <c r="J771" s="53"/>
      <c r="K771" s="53"/>
      <c r="L771" s="53"/>
      <c r="M771" s="53"/>
      <c r="N771" s="53"/>
      <c r="O771" s="53"/>
      <c r="P771" s="53"/>
      <c r="Q771" s="53"/>
      <c r="R771" s="53"/>
      <c r="S771" s="53"/>
      <c r="T771" s="53"/>
      <c r="U771" s="53"/>
      <c r="V771" s="53"/>
      <c r="W771" s="53"/>
      <c r="X771" s="53"/>
      <c r="Y771" s="53"/>
      <c r="Z771" s="53"/>
    </row>
    <row r="772" spans="1:26" ht="12.75" customHeight="1" x14ac:dyDescent="0.3">
      <c r="A772" s="53"/>
      <c r="B772" s="53"/>
      <c r="C772" s="53"/>
      <c r="D772" s="53"/>
      <c r="E772" s="53"/>
      <c r="F772" s="53"/>
      <c r="G772" s="53"/>
      <c r="H772" s="53"/>
      <c r="I772" s="53"/>
      <c r="J772" s="53"/>
      <c r="K772" s="53"/>
      <c r="L772" s="53"/>
      <c r="M772" s="53"/>
      <c r="N772" s="53"/>
      <c r="O772" s="53"/>
      <c r="P772" s="53"/>
      <c r="Q772" s="53"/>
      <c r="R772" s="53"/>
      <c r="S772" s="53"/>
      <c r="T772" s="53"/>
      <c r="U772" s="53"/>
      <c r="V772" s="53"/>
      <c r="W772" s="53"/>
      <c r="X772" s="53"/>
      <c r="Y772" s="53"/>
      <c r="Z772" s="53"/>
    </row>
    <row r="773" spans="1:26" ht="12.75" customHeight="1" x14ac:dyDescent="0.3">
      <c r="A773" s="53"/>
      <c r="B773" s="53"/>
      <c r="C773" s="53"/>
      <c r="D773" s="53"/>
      <c r="E773" s="53"/>
      <c r="F773" s="53"/>
      <c r="G773" s="53"/>
      <c r="H773" s="53"/>
      <c r="I773" s="53"/>
      <c r="J773" s="53"/>
      <c r="K773" s="53"/>
      <c r="L773" s="53"/>
      <c r="M773" s="53"/>
      <c r="N773" s="53"/>
      <c r="O773" s="53"/>
      <c r="P773" s="53"/>
      <c r="Q773" s="53"/>
      <c r="R773" s="53"/>
      <c r="S773" s="53"/>
      <c r="T773" s="53"/>
      <c r="U773" s="53"/>
      <c r="V773" s="53"/>
      <c r="W773" s="53"/>
      <c r="X773" s="53"/>
      <c r="Y773" s="53"/>
      <c r="Z773" s="53"/>
    </row>
    <row r="774" spans="1:26" ht="12.75" customHeight="1" x14ac:dyDescent="0.3">
      <c r="A774" s="53"/>
      <c r="B774" s="53"/>
      <c r="C774" s="53"/>
      <c r="D774" s="53"/>
      <c r="E774" s="53"/>
      <c r="F774" s="53"/>
      <c r="G774" s="53"/>
      <c r="H774" s="53"/>
      <c r="I774" s="53"/>
      <c r="J774" s="53"/>
      <c r="K774" s="53"/>
      <c r="L774" s="53"/>
      <c r="M774" s="53"/>
      <c r="N774" s="53"/>
      <c r="O774" s="53"/>
      <c r="P774" s="53"/>
      <c r="Q774" s="53"/>
      <c r="R774" s="53"/>
      <c r="S774" s="53"/>
      <c r="T774" s="53"/>
      <c r="U774" s="53"/>
      <c r="V774" s="53"/>
      <c r="W774" s="53"/>
      <c r="X774" s="53"/>
      <c r="Y774" s="53"/>
      <c r="Z774" s="53"/>
    </row>
    <row r="775" spans="1:26" ht="12.75" customHeight="1" x14ac:dyDescent="0.3">
      <c r="A775" s="53"/>
      <c r="B775" s="53"/>
      <c r="C775" s="53"/>
      <c r="D775" s="53"/>
      <c r="E775" s="53"/>
      <c r="F775" s="53"/>
      <c r="G775" s="53"/>
      <c r="H775" s="53"/>
      <c r="I775" s="53"/>
      <c r="J775" s="53"/>
      <c r="K775" s="53"/>
      <c r="L775" s="53"/>
      <c r="M775" s="53"/>
      <c r="N775" s="53"/>
      <c r="O775" s="53"/>
      <c r="P775" s="53"/>
      <c r="Q775" s="53"/>
      <c r="R775" s="53"/>
      <c r="S775" s="53"/>
      <c r="T775" s="53"/>
      <c r="U775" s="53"/>
      <c r="V775" s="53"/>
      <c r="W775" s="53"/>
      <c r="X775" s="53"/>
      <c r="Y775" s="53"/>
      <c r="Z775" s="53"/>
    </row>
    <row r="776" spans="1:26" ht="12.75" customHeight="1" x14ac:dyDescent="0.3">
      <c r="A776" s="53"/>
      <c r="B776" s="53"/>
      <c r="C776" s="53"/>
      <c r="D776" s="53"/>
      <c r="E776" s="53"/>
      <c r="F776" s="53"/>
      <c r="G776" s="53"/>
      <c r="H776" s="53"/>
      <c r="I776" s="53"/>
      <c r="J776" s="53"/>
      <c r="K776" s="53"/>
      <c r="L776" s="53"/>
      <c r="M776" s="53"/>
      <c r="N776" s="53"/>
      <c r="O776" s="53"/>
      <c r="P776" s="53"/>
      <c r="Q776" s="53"/>
      <c r="R776" s="53"/>
      <c r="S776" s="53"/>
      <c r="T776" s="53"/>
      <c r="U776" s="53"/>
      <c r="V776" s="53"/>
      <c r="W776" s="53"/>
      <c r="X776" s="53"/>
      <c r="Y776" s="53"/>
      <c r="Z776" s="53"/>
    </row>
    <row r="777" spans="1:26" ht="12.75" customHeight="1" x14ac:dyDescent="0.3">
      <c r="A777" s="53"/>
      <c r="B777" s="53"/>
      <c r="C777" s="53"/>
      <c r="D777" s="53"/>
      <c r="E777" s="53"/>
      <c r="F777" s="53"/>
      <c r="G777" s="53"/>
      <c r="H777" s="53"/>
      <c r="I777" s="53"/>
      <c r="J777" s="53"/>
      <c r="K777" s="53"/>
      <c r="L777" s="53"/>
      <c r="M777" s="53"/>
      <c r="N777" s="53"/>
      <c r="O777" s="53"/>
      <c r="P777" s="53"/>
      <c r="Q777" s="53"/>
      <c r="R777" s="53"/>
      <c r="S777" s="53"/>
      <c r="T777" s="53"/>
      <c r="U777" s="53"/>
      <c r="V777" s="53"/>
      <c r="W777" s="53"/>
      <c r="X777" s="53"/>
      <c r="Y777" s="53"/>
      <c r="Z777" s="53"/>
    </row>
    <row r="778" spans="1:26" ht="12.75" customHeight="1" x14ac:dyDescent="0.3">
      <c r="A778" s="53"/>
      <c r="B778" s="53"/>
      <c r="C778" s="53"/>
      <c r="D778" s="53"/>
      <c r="E778" s="53"/>
      <c r="F778" s="53"/>
      <c r="G778" s="53"/>
      <c r="H778" s="53"/>
      <c r="I778" s="53"/>
      <c r="J778" s="53"/>
      <c r="K778" s="53"/>
      <c r="L778" s="53"/>
      <c r="M778" s="53"/>
      <c r="N778" s="53"/>
      <c r="O778" s="53"/>
      <c r="P778" s="53"/>
      <c r="Q778" s="53"/>
      <c r="R778" s="53"/>
      <c r="S778" s="53"/>
      <c r="T778" s="53"/>
      <c r="U778" s="53"/>
      <c r="V778" s="53"/>
      <c r="W778" s="53"/>
      <c r="X778" s="53"/>
      <c r="Y778" s="53"/>
      <c r="Z778" s="53"/>
    </row>
    <row r="779" spans="1:26" ht="12.75" customHeight="1" x14ac:dyDescent="0.3">
      <c r="A779" s="53"/>
      <c r="B779" s="53"/>
      <c r="C779" s="53"/>
      <c r="D779" s="53"/>
      <c r="E779" s="53"/>
      <c r="F779" s="53"/>
      <c r="G779" s="53"/>
      <c r="H779" s="53"/>
      <c r="I779" s="53"/>
      <c r="J779" s="53"/>
      <c r="K779" s="53"/>
      <c r="L779" s="53"/>
      <c r="M779" s="53"/>
      <c r="N779" s="53"/>
      <c r="O779" s="53"/>
      <c r="P779" s="53"/>
      <c r="Q779" s="53"/>
      <c r="R779" s="53"/>
      <c r="S779" s="53"/>
      <c r="T779" s="53"/>
      <c r="U779" s="53"/>
      <c r="V779" s="53"/>
      <c r="W779" s="53"/>
      <c r="X779" s="53"/>
      <c r="Y779" s="53"/>
      <c r="Z779" s="53"/>
    </row>
    <row r="780" spans="1:26" ht="12.75" customHeight="1" x14ac:dyDescent="0.3">
      <c r="A780" s="53"/>
      <c r="B780" s="53"/>
      <c r="C780" s="53"/>
      <c r="D780" s="53"/>
      <c r="E780" s="53"/>
      <c r="F780" s="53"/>
      <c r="G780" s="53"/>
      <c r="H780" s="53"/>
      <c r="I780" s="53"/>
      <c r="J780" s="53"/>
      <c r="K780" s="53"/>
      <c r="L780" s="53"/>
      <c r="M780" s="53"/>
      <c r="N780" s="53"/>
      <c r="O780" s="53"/>
      <c r="P780" s="53"/>
      <c r="Q780" s="53"/>
      <c r="R780" s="53"/>
      <c r="S780" s="53"/>
      <c r="T780" s="53"/>
      <c r="U780" s="53"/>
      <c r="V780" s="53"/>
      <c r="W780" s="53"/>
      <c r="X780" s="53"/>
      <c r="Y780" s="53"/>
      <c r="Z780" s="53"/>
    </row>
    <row r="781" spans="1:26" ht="12.75" customHeight="1" x14ac:dyDescent="0.3">
      <c r="A781" s="53"/>
      <c r="B781" s="53"/>
      <c r="C781" s="53"/>
      <c r="D781" s="53"/>
      <c r="E781" s="53"/>
      <c r="F781" s="53"/>
      <c r="G781" s="53"/>
      <c r="H781" s="53"/>
      <c r="I781" s="53"/>
      <c r="J781" s="53"/>
      <c r="K781" s="53"/>
      <c r="L781" s="53"/>
      <c r="M781" s="53"/>
      <c r="N781" s="53"/>
      <c r="O781" s="53"/>
      <c r="P781" s="53"/>
      <c r="Q781" s="53"/>
      <c r="R781" s="53"/>
      <c r="S781" s="53"/>
      <c r="T781" s="53"/>
      <c r="U781" s="53"/>
      <c r="V781" s="53"/>
      <c r="W781" s="53"/>
      <c r="X781" s="53"/>
      <c r="Y781" s="53"/>
      <c r="Z781" s="53"/>
    </row>
    <row r="782" spans="1:26" ht="12.75" customHeight="1" x14ac:dyDescent="0.3">
      <c r="A782" s="53"/>
      <c r="B782" s="53"/>
      <c r="C782" s="53"/>
      <c r="D782" s="53"/>
      <c r="E782" s="53"/>
      <c r="F782" s="53"/>
      <c r="G782" s="53"/>
      <c r="H782" s="53"/>
      <c r="I782" s="53"/>
      <c r="J782" s="53"/>
      <c r="K782" s="53"/>
      <c r="L782" s="53"/>
      <c r="M782" s="53"/>
      <c r="N782" s="53"/>
      <c r="O782" s="53"/>
      <c r="P782" s="53"/>
      <c r="Q782" s="53"/>
      <c r="R782" s="53"/>
      <c r="S782" s="53"/>
      <c r="T782" s="53"/>
      <c r="U782" s="53"/>
      <c r="V782" s="53"/>
      <c r="W782" s="53"/>
      <c r="X782" s="53"/>
      <c r="Y782" s="53"/>
      <c r="Z782" s="53"/>
    </row>
    <row r="783" spans="1:26" ht="12.75" customHeight="1" x14ac:dyDescent="0.3">
      <c r="A783" s="53"/>
      <c r="B783" s="53"/>
      <c r="C783" s="53"/>
      <c r="D783" s="53"/>
      <c r="E783" s="53"/>
      <c r="F783" s="53"/>
      <c r="G783" s="53"/>
      <c r="H783" s="53"/>
      <c r="I783" s="53"/>
      <c r="J783" s="53"/>
      <c r="K783" s="53"/>
      <c r="L783" s="53"/>
      <c r="M783" s="53"/>
      <c r="N783" s="53"/>
      <c r="O783" s="53"/>
      <c r="P783" s="53"/>
      <c r="Q783" s="53"/>
      <c r="R783" s="53"/>
      <c r="S783" s="53"/>
      <c r="T783" s="53"/>
      <c r="U783" s="53"/>
      <c r="V783" s="53"/>
      <c r="W783" s="53"/>
      <c r="X783" s="53"/>
      <c r="Y783" s="53"/>
      <c r="Z783" s="53"/>
    </row>
    <row r="784" spans="1:26" ht="12.75" customHeight="1" x14ac:dyDescent="0.3">
      <c r="A784" s="53"/>
      <c r="B784" s="53"/>
      <c r="C784" s="53"/>
      <c r="D784" s="53"/>
      <c r="E784" s="53"/>
      <c r="F784" s="53"/>
      <c r="G784" s="53"/>
      <c r="H784" s="53"/>
      <c r="I784" s="53"/>
      <c r="J784" s="53"/>
      <c r="K784" s="53"/>
      <c r="L784" s="53"/>
      <c r="M784" s="53"/>
      <c r="N784" s="53"/>
      <c r="O784" s="53"/>
      <c r="P784" s="53"/>
      <c r="Q784" s="53"/>
      <c r="R784" s="53"/>
      <c r="S784" s="53"/>
      <c r="T784" s="53"/>
      <c r="U784" s="53"/>
      <c r="V784" s="53"/>
      <c r="W784" s="53"/>
      <c r="X784" s="53"/>
      <c r="Y784" s="53"/>
      <c r="Z784" s="53"/>
    </row>
    <row r="785" spans="1:26" ht="12.75" customHeight="1" x14ac:dyDescent="0.3">
      <c r="A785" s="53"/>
      <c r="B785" s="53"/>
      <c r="C785" s="53"/>
      <c r="D785" s="53"/>
      <c r="E785" s="53"/>
      <c r="F785" s="53"/>
      <c r="G785" s="53"/>
      <c r="H785" s="53"/>
      <c r="I785" s="53"/>
      <c r="J785" s="53"/>
      <c r="K785" s="53"/>
      <c r="L785" s="53"/>
      <c r="M785" s="53"/>
      <c r="N785" s="53"/>
      <c r="O785" s="53"/>
      <c r="P785" s="53"/>
      <c r="Q785" s="53"/>
      <c r="R785" s="53"/>
      <c r="S785" s="53"/>
      <c r="T785" s="53"/>
      <c r="U785" s="53"/>
      <c r="V785" s="53"/>
      <c r="W785" s="53"/>
      <c r="X785" s="53"/>
      <c r="Y785" s="53"/>
      <c r="Z785" s="53"/>
    </row>
    <row r="786" spans="1:26" ht="12.75" customHeight="1" x14ac:dyDescent="0.3">
      <c r="A786" s="53"/>
      <c r="B786" s="53"/>
      <c r="C786" s="53"/>
      <c r="D786" s="53"/>
      <c r="E786" s="53"/>
      <c r="F786" s="53"/>
      <c r="G786" s="53"/>
      <c r="H786" s="53"/>
      <c r="I786" s="53"/>
      <c r="J786" s="53"/>
      <c r="K786" s="53"/>
      <c r="L786" s="53"/>
      <c r="M786" s="53"/>
      <c r="N786" s="53"/>
      <c r="O786" s="53"/>
      <c r="P786" s="53"/>
      <c r="Q786" s="53"/>
      <c r="R786" s="53"/>
      <c r="S786" s="53"/>
      <c r="T786" s="53"/>
      <c r="U786" s="53"/>
      <c r="V786" s="53"/>
      <c r="W786" s="53"/>
      <c r="X786" s="53"/>
      <c r="Y786" s="53"/>
      <c r="Z786" s="53"/>
    </row>
    <row r="787" spans="1:26" ht="12.75" customHeight="1" x14ac:dyDescent="0.3">
      <c r="A787" s="53"/>
      <c r="B787" s="53"/>
      <c r="C787" s="53"/>
      <c r="D787" s="53"/>
      <c r="E787" s="53"/>
      <c r="F787" s="53"/>
      <c r="G787" s="53"/>
      <c r="H787" s="53"/>
      <c r="I787" s="53"/>
      <c r="J787" s="53"/>
      <c r="K787" s="53"/>
      <c r="L787" s="53"/>
      <c r="M787" s="53"/>
      <c r="N787" s="53"/>
      <c r="O787" s="53"/>
      <c r="P787" s="53"/>
      <c r="Q787" s="53"/>
      <c r="R787" s="53"/>
      <c r="S787" s="53"/>
      <c r="T787" s="53"/>
      <c r="U787" s="53"/>
      <c r="V787" s="53"/>
      <c r="W787" s="53"/>
      <c r="X787" s="53"/>
      <c r="Y787" s="53"/>
      <c r="Z787" s="53"/>
    </row>
    <row r="788" spans="1:26" ht="12.75" customHeight="1" x14ac:dyDescent="0.3">
      <c r="A788" s="53"/>
      <c r="B788" s="53"/>
      <c r="C788" s="53"/>
      <c r="D788" s="53"/>
      <c r="E788" s="53"/>
      <c r="F788" s="53"/>
      <c r="G788" s="53"/>
      <c r="H788" s="53"/>
      <c r="I788" s="53"/>
      <c r="J788" s="53"/>
      <c r="K788" s="53"/>
      <c r="L788" s="53"/>
      <c r="M788" s="53"/>
      <c r="N788" s="53"/>
      <c r="O788" s="53"/>
      <c r="P788" s="53"/>
      <c r="Q788" s="53"/>
      <c r="R788" s="53"/>
      <c r="S788" s="53"/>
      <c r="T788" s="53"/>
      <c r="U788" s="53"/>
      <c r="V788" s="53"/>
      <c r="W788" s="53"/>
      <c r="X788" s="53"/>
      <c r="Y788" s="53"/>
      <c r="Z788" s="53"/>
    </row>
    <row r="789" spans="1:26" ht="12.75" customHeight="1" x14ac:dyDescent="0.3">
      <c r="A789" s="53"/>
      <c r="B789" s="53"/>
      <c r="C789" s="53"/>
      <c r="D789" s="53"/>
      <c r="E789" s="53"/>
      <c r="F789" s="53"/>
      <c r="G789" s="53"/>
      <c r="H789" s="53"/>
      <c r="I789" s="53"/>
      <c r="J789" s="53"/>
      <c r="K789" s="53"/>
      <c r="L789" s="53"/>
      <c r="M789" s="53"/>
      <c r="N789" s="53"/>
      <c r="O789" s="53"/>
      <c r="P789" s="53"/>
      <c r="Q789" s="53"/>
      <c r="R789" s="53"/>
      <c r="S789" s="53"/>
      <c r="T789" s="53"/>
      <c r="U789" s="53"/>
      <c r="V789" s="53"/>
      <c r="W789" s="53"/>
      <c r="X789" s="53"/>
      <c r="Y789" s="53"/>
      <c r="Z789" s="53"/>
    </row>
    <row r="790" spans="1:26" ht="12.75" customHeight="1" x14ac:dyDescent="0.3">
      <c r="A790" s="53"/>
      <c r="B790" s="53"/>
      <c r="C790" s="53"/>
      <c r="D790" s="53"/>
      <c r="E790" s="53"/>
      <c r="F790" s="53"/>
      <c r="G790" s="53"/>
      <c r="H790" s="53"/>
      <c r="I790" s="53"/>
      <c r="J790" s="53"/>
      <c r="K790" s="53"/>
      <c r="L790" s="53"/>
      <c r="M790" s="53"/>
      <c r="N790" s="53"/>
      <c r="O790" s="53"/>
      <c r="P790" s="53"/>
      <c r="Q790" s="53"/>
      <c r="R790" s="53"/>
      <c r="S790" s="53"/>
      <c r="T790" s="53"/>
      <c r="U790" s="53"/>
      <c r="V790" s="53"/>
      <c r="W790" s="53"/>
      <c r="X790" s="53"/>
      <c r="Y790" s="53"/>
      <c r="Z790" s="53"/>
    </row>
    <row r="791" spans="1:26" ht="12.75" customHeight="1" x14ac:dyDescent="0.3">
      <c r="A791" s="53"/>
      <c r="B791" s="53"/>
      <c r="C791" s="53"/>
      <c r="D791" s="53"/>
      <c r="E791" s="53"/>
      <c r="F791" s="53"/>
      <c r="G791" s="53"/>
      <c r="H791" s="53"/>
      <c r="I791" s="53"/>
      <c r="J791" s="53"/>
      <c r="K791" s="53"/>
      <c r="L791" s="53"/>
      <c r="M791" s="53"/>
      <c r="N791" s="53"/>
      <c r="O791" s="53"/>
      <c r="P791" s="53"/>
      <c r="Q791" s="53"/>
      <c r="R791" s="53"/>
      <c r="S791" s="53"/>
      <c r="T791" s="53"/>
      <c r="U791" s="53"/>
      <c r="V791" s="53"/>
      <c r="W791" s="53"/>
      <c r="X791" s="53"/>
      <c r="Y791" s="53"/>
      <c r="Z791" s="53"/>
    </row>
    <row r="792" spans="1:26" ht="12.75" customHeight="1" x14ac:dyDescent="0.3">
      <c r="A792" s="53"/>
      <c r="B792" s="53"/>
      <c r="C792" s="53"/>
      <c r="D792" s="53"/>
      <c r="E792" s="53"/>
      <c r="F792" s="53"/>
      <c r="G792" s="53"/>
      <c r="H792" s="53"/>
      <c r="I792" s="53"/>
      <c r="J792" s="53"/>
      <c r="K792" s="53"/>
      <c r="L792" s="53"/>
      <c r="M792" s="53"/>
      <c r="N792" s="53"/>
      <c r="O792" s="53"/>
      <c r="P792" s="53"/>
      <c r="Q792" s="53"/>
      <c r="R792" s="53"/>
      <c r="S792" s="53"/>
      <c r="T792" s="53"/>
      <c r="U792" s="53"/>
      <c r="V792" s="53"/>
      <c r="W792" s="53"/>
      <c r="X792" s="53"/>
      <c r="Y792" s="53"/>
      <c r="Z792" s="53"/>
    </row>
    <row r="793" spans="1:26" ht="12.75" customHeight="1" x14ac:dyDescent="0.3">
      <c r="A793" s="53"/>
      <c r="B793" s="53"/>
      <c r="C793" s="53"/>
      <c r="D793" s="53"/>
      <c r="E793" s="53"/>
      <c r="F793" s="53"/>
      <c r="G793" s="53"/>
      <c r="H793" s="53"/>
      <c r="I793" s="53"/>
      <c r="J793" s="53"/>
      <c r="K793" s="53"/>
      <c r="L793" s="53"/>
      <c r="M793" s="53"/>
      <c r="N793" s="53"/>
      <c r="O793" s="53"/>
      <c r="P793" s="53"/>
      <c r="Q793" s="53"/>
      <c r="R793" s="53"/>
      <c r="S793" s="53"/>
      <c r="T793" s="53"/>
      <c r="U793" s="53"/>
      <c r="V793" s="53"/>
      <c r="W793" s="53"/>
      <c r="X793" s="53"/>
      <c r="Y793" s="53"/>
      <c r="Z793" s="53"/>
    </row>
    <row r="794" spans="1:26" ht="12.75" customHeight="1" x14ac:dyDescent="0.3">
      <c r="A794" s="53"/>
      <c r="B794" s="53"/>
      <c r="C794" s="53"/>
      <c r="D794" s="53"/>
      <c r="E794" s="53"/>
      <c r="F794" s="53"/>
      <c r="G794" s="53"/>
      <c r="H794" s="53"/>
      <c r="I794" s="53"/>
      <c r="J794" s="53"/>
      <c r="K794" s="53"/>
      <c r="L794" s="53"/>
      <c r="M794" s="53"/>
      <c r="N794" s="53"/>
      <c r="O794" s="53"/>
      <c r="P794" s="53"/>
      <c r="Q794" s="53"/>
      <c r="R794" s="53"/>
      <c r="S794" s="53"/>
      <c r="T794" s="53"/>
      <c r="U794" s="53"/>
      <c r="V794" s="53"/>
      <c r="W794" s="53"/>
      <c r="X794" s="53"/>
      <c r="Y794" s="53"/>
      <c r="Z794" s="53"/>
    </row>
    <row r="795" spans="1:26" ht="12.75" customHeight="1" x14ac:dyDescent="0.3">
      <c r="A795" s="53"/>
      <c r="B795" s="53"/>
      <c r="C795" s="53"/>
      <c r="D795" s="53"/>
      <c r="E795" s="53"/>
      <c r="F795" s="53"/>
      <c r="G795" s="53"/>
      <c r="H795" s="53"/>
      <c r="I795" s="53"/>
      <c r="J795" s="53"/>
      <c r="K795" s="53"/>
      <c r="L795" s="53"/>
      <c r="M795" s="53"/>
      <c r="N795" s="53"/>
      <c r="O795" s="53"/>
      <c r="P795" s="53"/>
      <c r="Q795" s="53"/>
      <c r="R795" s="53"/>
      <c r="S795" s="53"/>
      <c r="T795" s="53"/>
      <c r="U795" s="53"/>
      <c r="V795" s="53"/>
      <c r="W795" s="53"/>
      <c r="X795" s="53"/>
      <c r="Y795" s="53"/>
      <c r="Z795" s="53"/>
    </row>
    <row r="796" spans="1:26" ht="12.75" customHeight="1" x14ac:dyDescent="0.3">
      <c r="A796" s="53"/>
      <c r="B796" s="53"/>
      <c r="C796" s="53"/>
      <c r="D796" s="53"/>
      <c r="E796" s="53"/>
      <c r="F796" s="53"/>
      <c r="G796" s="53"/>
      <c r="H796" s="53"/>
      <c r="I796" s="53"/>
      <c r="J796" s="53"/>
      <c r="K796" s="53"/>
      <c r="L796" s="53"/>
      <c r="M796" s="53"/>
      <c r="N796" s="53"/>
      <c r="O796" s="53"/>
      <c r="P796" s="53"/>
      <c r="Q796" s="53"/>
      <c r="R796" s="53"/>
      <c r="S796" s="53"/>
      <c r="T796" s="53"/>
      <c r="U796" s="53"/>
      <c r="V796" s="53"/>
      <c r="W796" s="53"/>
      <c r="X796" s="53"/>
      <c r="Y796" s="53"/>
      <c r="Z796" s="53"/>
    </row>
    <row r="797" spans="1:26" ht="12.75" customHeight="1" x14ac:dyDescent="0.3">
      <c r="A797" s="53"/>
      <c r="B797" s="53"/>
      <c r="C797" s="53"/>
      <c r="D797" s="53"/>
      <c r="E797" s="53"/>
      <c r="F797" s="53"/>
      <c r="G797" s="53"/>
      <c r="H797" s="53"/>
      <c r="I797" s="53"/>
      <c r="J797" s="53"/>
      <c r="K797" s="53"/>
      <c r="L797" s="53"/>
      <c r="M797" s="53"/>
      <c r="N797" s="53"/>
      <c r="O797" s="53"/>
      <c r="P797" s="53"/>
      <c r="Q797" s="53"/>
      <c r="R797" s="53"/>
      <c r="S797" s="53"/>
      <c r="T797" s="53"/>
      <c r="U797" s="53"/>
      <c r="V797" s="53"/>
      <c r="W797" s="53"/>
      <c r="X797" s="53"/>
      <c r="Y797" s="53"/>
      <c r="Z797" s="53"/>
    </row>
    <row r="798" spans="1:26" ht="12.75" customHeight="1" x14ac:dyDescent="0.3">
      <c r="A798" s="53"/>
      <c r="B798" s="53"/>
      <c r="C798" s="53"/>
      <c r="D798" s="53"/>
      <c r="E798" s="53"/>
      <c r="F798" s="53"/>
      <c r="G798" s="53"/>
      <c r="H798" s="53"/>
      <c r="I798" s="53"/>
      <c r="J798" s="53"/>
      <c r="K798" s="53"/>
      <c r="L798" s="53"/>
      <c r="M798" s="53"/>
      <c r="N798" s="53"/>
      <c r="O798" s="53"/>
      <c r="P798" s="53"/>
      <c r="Q798" s="53"/>
      <c r="R798" s="53"/>
      <c r="S798" s="53"/>
      <c r="T798" s="53"/>
      <c r="U798" s="53"/>
      <c r="V798" s="53"/>
      <c r="W798" s="53"/>
      <c r="X798" s="53"/>
      <c r="Y798" s="53"/>
      <c r="Z798" s="53"/>
    </row>
    <row r="799" spans="1:26" ht="12.75" customHeight="1" x14ac:dyDescent="0.3">
      <c r="A799" s="53"/>
      <c r="B799" s="53"/>
      <c r="C799" s="53"/>
      <c r="D799" s="53"/>
      <c r="E799" s="53"/>
      <c r="F799" s="53"/>
      <c r="G799" s="53"/>
      <c r="H799" s="53"/>
      <c r="I799" s="53"/>
      <c r="J799" s="53"/>
      <c r="K799" s="53"/>
      <c r="L799" s="53"/>
      <c r="M799" s="53"/>
      <c r="N799" s="53"/>
      <c r="O799" s="53"/>
      <c r="P799" s="53"/>
      <c r="Q799" s="53"/>
      <c r="R799" s="53"/>
      <c r="S799" s="53"/>
      <c r="T799" s="53"/>
      <c r="U799" s="53"/>
      <c r="V799" s="53"/>
      <c r="W799" s="53"/>
      <c r="X799" s="53"/>
      <c r="Y799" s="53"/>
      <c r="Z799" s="53"/>
    </row>
    <row r="800" spans="1:26" ht="12.75" customHeight="1" x14ac:dyDescent="0.3">
      <c r="A800" s="53"/>
      <c r="B800" s="53"/>
      <c r="C800" s="53"/>
      <c r="D800" s="53"/>
      <c r="E800" s="53"/>
      <c r="F800" s="53"/>
      <c r="G800" s="53"/>
      <c r="H800" s="53"/>
      <c r="I800" s="53"/>
      <c r="J800" s="53"/>
      <c r="K800" s="53"/>
      <c r="L800" s="53"/>
      <c r="M800" s="53"/>
      <c r="N800" s="53"/>
      <c r="O800" s="53"/>
      <c r="P800" s="53"/>
      <c r="Q800" s="53"/>
      <c r="R800" s="53"/>
      <c r="S800" s="53"/>
      <c r="T800" s="53"/>
      <c r="U800" s="53"/>
      <c r="V800" s="53"/>
      <c r="W800" s="53"/>
      <c r="X800" s="53"/>
      <c r="Y800" s="53"/>
      <c r="Z800" s="53"/>
    </row>
    <row r="801" spans="1:26" ht="12.75" customHeight="1" x14ac:dyDescent="0.3">
      <c r="A801" s="53"/>
      <c r="B801" s="53"/>
      <c r="C801" s="53"/>
      <c r="D801" s="53"/>
      <c r="E801" s="53"/>
      <c r="F801" s="53"/>
      <c r="G801" s="53"/>
      <c r="H801" s="53"/>
      <c r="I801" s="53"/>
      <c r="J801" s="53"/>
      <c r="K801" s="53"/>
      <c r="L801" s="53"/>
      <c r="M801" s="53"/>
      <c r="N801" s="53"/>
      <c r="O801" s="53"/>
      <c r="P801" s="53"/>
      <c r="Q801" s="53"/>
      <c r="R801" s="53"/>
      <c r="S801" s="53"/>
      <c r="T801" s="53"/>
      <c r="U801" s="53"/>
      <c r="V801" s="53"/>
      <c r="W801" s="53"/>
      <c r="X801" s="53"/>
      <c r="Y801" s="53"/>
      <c r="Z801" s="53"/>
    </row>
    <row r="802" spans="1:26" ht="12.75" customHeight="1" x14ac:dyDescent="0.3">
      <c r="A802" s="53"/>
      <c r="B802" s="53"/>
      <c r="C802" s="53"/>
      <c r="D802" s="53"/>
      <c r="E802" s="53"/>
      <c r="F802" s="53"/>
      <c r="G802" s="53"/>
      <c r="H802" s="53"/>
      <c r="I802" s="53"/>
      <c r="J802" s="53"/>
      <c r="K802" s="53"/>
      <c r="L802" s="53"/>
      <c r="M802" s="53"/>
      <c r="N802" s="53"/>
      <c r="O802" s="53"/>
      <c r="P802" s="53"/>
      <c r="Q802" s="53"/>
      <c r="R802" s="53"/>
      <c r="S802" s="53"/>
      <c r="T802" s="53"/>
      <c r="U802" s="53"/>
      <c r="V802" s="53"/>
      <c r="W802" s="53"/>
      <c r="X802" s="53"/>
      <c r="Y802" s="53"/>
      <c r="Z802" s="53"/>
    </row>
    <row r="803" spans="1:26" ht="12.75" customHeight="1" x14ac:dyDescent="0.3">
      <c r="A803" s="53"/>
      <c r="B803" s="53"/>
      <c r="C803" s="53"/>
      <c r="D803" s="53"/>
      <c r="E803" s="53"/>
      <c r="F803" s="53"/>
      <c r="G803" s="53"/>
      <c r="H803" s="53"/>
      <c r="I803" s="53"/>
      <c r="J803" s="53"/>
      <c r="K803" s="53"/>
      <c r="L803" s="53"/>
      <c r="M803" s="53"/>
      <c r="N803" s="53"/>
      <c r="O803" s="53"/>
      <c r="P803" s="53"/>
      <c r="Q803" s="53"/>
      <c r="R803" s="53"/>
      <c r="S803" s="53"/>
      <c r="T803" s="53"/>
      <c r="U803" s="53"/>
      <c r="V803" s="53"/>
      <c r="W803" s="53"/>
      <c r="X803" s="53"/>
      <c r="Y803" s="53"/>
      <c r="Z803" s="53"/>
    </row>
    <row r="804" spans="1:26" ht="12.75" customHeight="1" x14ac:dyDescent="0.3">
      <c r="A804" s="53"/>
      <c r="B804" s="53"/>
      <c r="C804" s="53"/>
      <c r="D804" s="53"/>
      <c r="E804" s="53"/>
      <c r="F804" s="53"/>
      <c r="G804" s="53"/>
      <c r="H804" s="53"/>
      <c r="I804" s="53"/>
      <c r="J804" s="53"/>
      <c r="K804" s="53"/>
      <c r="L804" s="53"/>
      <c r="M804" s="53"/>
      <c r="N804" s="53"/>
      <c r="O804" s="53"/>
      <c r="P804" s="53"/>
      <c r="Q804" s="53"/>
      <c r="R804" s="53"/>
      <c r="S804" s="53"/>
      <c r="T804" s="53"/>
      <c r="U804" s="53"/>
      <c r="V804" s="53"/>
      <c r="W804" s="53"/>
      <c r="X804" s="53"/>
      <c r="Y804" s="53"/>
      <c r="Z804" s="53"/>
    </row>
    <row r="805" spans="1:26" ht="12.75" customHeight="1" x14ac:dyDescent="0.3">
      <c r="A805" s="53"/>
      <c r="B805" s="53"/>
      <c r="C805" s="53"/>
      <c r="D805" s="53"/>
      <c r="E805" s="53"/>
      <c r="F805" s="53"/>
      <c r="G805" s="53"/>
      <c r="H805" s="53"/>
      <c r="I805" s="53"/>
      <c r="J805" s="53"/>
      <c r="K805" s="53"/>
      <c r="L805" s="53"/>
      <c r="M805" s="53"/>
      <c r="N805" s="53"/>
      <c r="O805" s="53"/>
      <c r="P805" s="53"/>
      <c r="Q805" s="53"/>
      <c r="R805" s="53"/>
      <c r="S805" s="53"/>
      <c r="T805" s="53"/>
      <c r="U805" s="53"/>
      <c r="V805" s="53"/>
      <c r="W805" s="53"/>
      <c r="X805" s="53"/>
      <c r="Y805" s="53"/>
      <c r="Z805" s="53"/>
    </row>
    <row r="806" spans="1:26" ht="12.75" customHeight="1" x14ac:dyDescent="0.3">
      <c r="A806" s="53"/>
      <c r="B806" s="53"/>
      <c r="C806" s="53"/>
      <c r="D806" s="53"/>
      <c r="E806" s="53"/>
      <c r="F806" s="53"/>
      <c r="G806" s="53"/>
      <c r="H806" s="53"/>
      <c r="I806" s="53"/>
      <c r="J806" s="53"/>
      <c r="K806" s="53"/>
      <c r="L806" s="53"/>
      <c r="M806" s="53"/>
      <c r="N806" s="53"/>
      <c r="O806" s="53"/>
      <c r="P806" s="53"/>
      <c r="Q806" s="53"/>
      <c r="R806" s="53"/>
      <c r="S806" s="53"/>
      <c r="T806" s="53"/>
      <c r="U806" s="53"/>
      <c r="V806" s="53"/>
      <c r="W806" s="53"/>
      <c r="X806" s="53"/>
      <c r="Y806" s="53"/>
      <c r="Z806" s="53"/>
    </row>
    <row r="807" spans="1:26" ht="12.75" customHeight="1" x14ac:dyDescent="0.3">
      <c r="A807" s="53"/>
      <c r="B807" s="53"/>
      <c r="C807" s="53"/>
      <c r="D807" s="53"/>
      <c r="E807" s="53"/>
      <c r="F807" s="53"/>
      <c r="G807" s="53"/>
      <c r="H807" s="53"/>
      <c r="I807" s="53"/>
      <c r="J807" s="53"/>
      <c r="K807" s="53"/>
      <c r="L807" s="53"/>
      <c r="M807" s="53"/>
      <c r="N807" s="53"/>
      <c r="O807" s="53"/>
      <c r="P807" s="53"/>
      <c r="Q807" s="53"/>
      <c r="R807" s="53"/>
      <c r="S807" s="53"/>
      <c r="T807" s="53"/>
      <c r="U807" s="53"/>
      <c r="V807" s="53"/>
      <c r="W807" s="53"/>
      <c r="X807" s="53"/>
      <c r="Y807" s="53"/>
      <c r="Z807" s="53"/>
    </row>
    <row r="808" spans="1:26" ht="12.75" customHeight="1" x14ac:dyDescent="0.3">
      <c r="A808" s="53"/>
      <c r="B808" s="53"/>
      <c r="C808" s="53"/>
      <c r="D808" s="53"/>
      <c r="E808" s="53"/>
      <c r="F808" s="53"/>
      <c r="G808" s="53"/>
      <c r="H808" s="53"/>
      <c r="I808" s="53"/>
      <c r="J808" s="53"/>
      <c r="K808" s="53"/>
      <c r="L808" s="53"/>
      <c r="M808" s="53"/>
      <c r="N808" s="53"/>
      <c r="O808" s="53"/>
      <c r="P808" s="53"/>
      <c r="Q808" s="53"/>
      <c r="R808" s="53"/>
      <c r="S808" s="53"/>
      <c r="T808" s="53"/>
      <c r="U808" s="53"/>
      <c r="V808" s="53"/>
      <c r="W808" s="53"/>
      <c r="X808" s="53"/>
      <c r="Y808" s="53"/>
      <c r="Z808" s="53"/>
    </row>
    <row r="809" spans="1:26" ht="12.75" customHeight="1" x14ac:dyDescent="0.3">
      <c r="A809" s="53"/>
      <c r="B809" s="53"/>
      <c r="C809" s="53"/>
      <c r="D809" s="53"/>
      <c r="E809" s="53"/>
      <c r="F809" s="53"/>
      <c r="G809" s="53"/>
      <c r="H809" s="53"/>
      <c r="I809" s="53"/>
      <c r="J809" s="53"/>
      <c r="K809" s="53"/>
      <c r="L809" s="53"/>
      <c r="M809" s="53"/>
      <c r="N809" s="53"/>
      <c r="O809" s="53"/>
      <c r="P809" s="53"/>
      <c r="Q809" s="53"/>
      <c r="R809" s="53"/>
      <c r="S809" s="53"/>
      <c r="T809" s="53"/>
      <c r="U809" s="53"/>
      <c r="V809" s="53"/>
      <c r="W809" s="53"/>
      <c r="X809" s="53"/>
      <c r="Y809" s="53"/>
      <c r="Z809" s="53"/>
    </row>
    <row r="810" spans="1:26" ht="12.75" customHeight="1" x14ac:dyDescent="0.3">
      <c r="A810" s="53"/>
      <c r="B810" s="53"/>
      <c r="C810" s="53"/>
      <c r="D810" s="53"/>
      <c r="E810" s="53"/>
      <c r="F810" s="53"/>
      <c r="G810" s="53"/>
      <c r="H810" s="53"/>
      <c r="I810" s="53"/>
      <c r="J810" s="53"/>
      <c r="K810" s="53"/>
      <c r="L810" s="53"/>
      <c r="M810" s="53"/>
      <c r="N810" s="53"/>
      <c r="O810" s="53"/>
      <c r="P810" s="53"/>
      <c r="Q810" s="53"/>
      <c r="R810" s="53"/>
      <c r="S810" s="53"/>
      <c r="T810" s="53"/>
      <c r="U810" s="53"/>
      <c r="V810" s="53"/>
      <c r="W810" s="53"/>
      <c r="X810" s="53"/>
      <c r="Y810" s="53"/>
      <c r="Z810" s="53"/>
    </row>
    <row r="811" spans="1:26" ht="12.75" customHeight="1" x14ac:dyDescent="0.3">
      <c r="A811" s="53"/>
      <c r="B811" s="53"/>
      <c r="C811" s="53"/>
      <c r="D811" s="53"/>
      <c r="E811" s="53"/>
      <c r="F811" s="53"/>
      <c r="G811" s="53"/>
      <c r="H811" s="53"/>
      <c r="I811" s="53"/>
      <c r="J811" s="53"/>
      <c r="K811" s="53"/>
      <c r="L811" s="53"/>
      <c r="M811" s="53"/>
      <c r="N811" s="53"/>
      <c r="O811" s="53"/>
      <c r="P811" s="53"/>
      <c r="Q811" s="53"/>
      <c r="R811" s="53"/>
      <c r="S811" s="53"/>
      <c r="T811" s="53"/>
      <c r="U811" s="53"/>
      <c r="V811" s="53"/>
      <c r="W811" s="53"/>
      <c r="X811" s="53"/>
      <c r="Y811" s="53"/>
      <c r="Z811" s="53"/>
    </row>
    <row r="812" spans="1:26" ht="12.75" customHeight="1" x14ac:dyDescent="0.3">
      <c r="A812" s="53"/>
      <c r="B812" s="53"/>
      <c r="C812" s="53"/>
      <c r="D812" s="53"/>
      <c r="E812" s="53"/>
      <c r="F812" s="53"/>
      <c r="G812" s="53"/>
      <c r="H812" s="53"/>
      <c r="I812" s="53"/>
      <c r="J812" s="53"/>
      <c r="K812" s="53"/>
      <c r="L812" s="53"/>
      <c r="M812" s="53"/>
      <c r="N812" s="53"/>
      <c r="O812" s="53"/>
      <c r="P812" s="53"/>
      <c r="Q812" s="53"/>
      <c r="R812" s="53"/>
      <c r="S812" s="53"/>
      <c r="T812" s="53"/>
      <c r="U812" s="53"/>
      <c r="V812" s="53"/>
      <c r="W812" s="53"/>
      <c r="X812" s="53"/>
      <c r="Y812" s="53"/>
      <c r="Z812" s="53"/>
    </row>
    <row r="813" spans="1:26" ht="12.75" customHeight="1" x14ac:dyDescent="0.3">
      <c r="A813" s="53"/>
      <c r="B813" s="53"/>
      <c r="C813" s="53"/>
      <c r="D813" s="53"/>
      <c r="E813" s="53"/>
      <c r="F813" s="53"/>
      <c r="G813" s="53"/>
      <c r="H813" s="53"/>
      <c r="I813" s="53"/>
      <c r="J813" s="53"/>
      <c r="K813" s="53"/>
      <c r="L813" s="53"/>
      <c r="M813" s="53"/>
      <c r="N813" s="53"/>
      <c r="O813" s="53"/>
      <c r="P813" s="53"/>
      <c r="Q813" s="53"/>
      <c r="R813" s="53"/>
      <c r="S813" s="53"/>
      <c r="T813" s="53"/>
      <c r="U813" s="53"/>
      <c r="V813" s="53"/>
      <c r="W813" s="53"/>
      <c r="X813" s="53"/>
      <c r="Y813" s="53"/>
      <c r="Z813" s="53"/>
    </row>
    <row r="814" spans="1:26" ht="12.75" customHeight="1" x14ac:dyDescent="0.3">
      <c r="A814" s="53"/>
      <c r="B814" s="53"/>
      <c r="C814" s="53"/>
      <c r="D814" s="53"/>
      <c r="E814" s="53"/>
      <c r="F814" s="53"/>
      <c r="G814" s="53"/>
      <c r="H814" s="53"/>
      <c r="I814" s="53"/>
      <c r="J814" s="53"/>
      <c r="K814" s="53"/>
      <c r="L814" s="53"/>
      <c r="M814" s="53"/>
      <c r="N814" s="53"/>
      <c r="O814" s="53"/>
      <c r="P814" s="53"/>
      <c r="Q814" s="53"/>
      <c r="R814" s="53"/>
      <c r="S814" s="53"/>
      <c r="T814" s="53"/>
      <c r="U814" s="53"/>
      <c r="V814" s="53"/>
      <c r="W814" s="53"/>
      <c r="X814" s="53"/>
      <c r="Y814" s="53"/>
      <c r="Z814" s="53"/>
    </row>
    <row r="815" spans="1:26" ht="12.75" customHeight="1" x14ac:dyDescent="0.3">
      <c r="A815" s="53"/>
      <c r="B815" s="53"/>
      <c r="C815" s="53"/>
      <c r="D815" s="53"/>
      <c r="E815" s="53"/>
      <c r="F815" s="53"/>
      <c r="G815" s="53"/>
      <c r="H815" s="53"/>
      <c r="I815" s="53"/>
      <c r="J815" s="53"/>
      <c r="K815" s="53"/>
      <c r="L815" s="53"/>
      <c r="M815" s="53"/>
      <c r="N815" s="53"/>
      <c r="O815" s="53"/>
      <c r="P815" s="53"/>
      <c r="Q815" s="53"/>
      <c r="R815" s="53"/>
      <c r="S815" s="53"/>
      <c r="T815" s="53"/>
      <c r="U815" s="53"/>
      <c r="V815" s="53"/>
      <c r="W815" s="53"/>
      <c r="X815" s="53"/>
      <c r="Y815" s="53"/>
      <c r="Z815" s="53"/>
    </row>
    <row r="816" spans="1:26" ht="12.75" customHeight="1" x14ac:dyDescent="0.3">
      <c r="A816" s="53"/>
      <c r="B816" s="53"/>
      <c r="C816" s="53"/>
      <c r="D816" s="53"/>
      <c r="E816" s="53"/>
      <c r="F816" s="53"/>
      <c r="G816" s="53"/>
      <c r="H816" s="53"/>
      <c r="I816" s="53"/>
      <c r="J816" s="53"/>
      <c r="K816" s="53"/>
      <c r="L816" s="53"/>
      <c r="M816" s="53"/>
      <c r="N816" s="53"/>
      <c r="O816" s="53"/>
      <c r="P816" s="53"/>
      <c r="Q816" s="53"/>
      <c r="R816" s="53"/>
      <c r="S816" s="53"/>
      <c r="T816" s="53"/>
      <c r="U816" s="53"/>
      <c r="V816" s="53"/>
      <c r="W816" s="53"/>
      <c r="X816" s="53"/>
      <c r="Y816" s="53"/>
      <c r="Z816" s="53"/>
    </row>
    <row r="817" spans="1:26" ht="12.75" customHeight="1" x14ac:dyDescent="0.3">
      <c r="A817" s="53"/>
      <c r="B817" s="53"/>
      <c r="C817" s="53"/>
      <c r="D817" s="53"/>
      <c r="E817" s="53"/>
      <c r="F817" s="53"/>
      <c r="G817" s="53"/>
      <c r="H817" s="53"/>
      <c r="I817" s="53"/>
      <c r="J817" s="53"/>
      <c r="K817" s="53"/>
      <c r="L817" s="53"/>
      <c r="M817" s="53"/>
      <c r="N817" s="53"/>
      <c r="O817" s="53"/>
      <c r="P817" s="53"/>
      <c r="Q817" s="53"/>
      <c r="R817" s="53"/>
      <c r="S817" s="53"/>
      <c r="T817" s="53"/>
      <c r="U817" s="53"/>
      <c r="V817" s="53"/>
      <c r="W817" s="53"/>
      <c r="X817" s="53"/>
      <c r="Y817" s="53"/>
      <c r="Z817" s="53"/>
    </row>
    <row r="818" spans="1:26" ht="12.75" customHeight="1" x14ac:dyDescent="0.3">
      <c r="A818" s="53"/>
      <c r="B818" s="53"/>
      <c r="C818" s="53"/>
      <c r="D818" s="53"/>
      <c r="E818" s="53"/>
      <c r="F818" s="53"/>
      <c r="G818" s="53"/>
      <c r="H818" s="53"/>
      <c r="I818" s="53"/>
      <c r="J818" s="53"/>
      <c r="K818" s="53"/>
      <c r="L818" s="53"/>
      <c r="M818" s="53"/>
      <c r="N818" s="53"/>
      <c r="O818" s="53"/>
      <c r="P818" s="53"/>
      <c r="Q818" s="53"/>
      <c r="R818" s="53"/>
      <c r="S818" s="53"/>
      <c r="T818" s="53"/>
      <c r="U818" s="53"/>
      <c r="V818" s="53"/>
      <c r="W818" s="53"/>
      <c r="X818" s="53"/>
      <c r="Y818" s="53"/>
      <c r="Z818" s="53"/>
    </row>
    <row r="819" spans="1:26" ht="12.75" customHeight="1" x14ac:dyDescent="0.3">
      <c r="A819" s="53"/>
      <c r="B819" s="53"/>
      <c r="C819" s="53"/>
      <c r="D819" s="53"/>
      <c r="E819" s="53"/>
      <c r="F819" s="53"/>
      <c r="G819" s="53"/>
      <c r="H819" s="53"/>
      <c r="I819" s="53"/>
      <c r="J819" s="53"/>
      <c r="K819" s="53"/>
      <c r="L819" s="53"/>
      <c r="M819" s="53"/>
      <c r="N819" s="53"/>
      <c r="O819" s="53"/>
      <c r="P819" s="53"/>
      <c r="Q819" s="53"/>
      <c r="R819" s="53"/>
      <c r="S819" s="53"/>
      <c r="T819" s="53"/>
      <c r="U819" s="53"/>
      <c r="V819" s="53"/>
      <c r="W819" s="53"/>
      <c r="X819" s="53"/>
      <c r="Y819" s="53"/>
      <c r="Z819" s="53"/>
    </row>
    <row r="820" spans="1:26" ht="12.75" customHeight="1" x14ac:dyDescent="0.3">
      <c r="A820" s="53"/>
      <c r="B820" s="53"/>
      <c r="C820" s="53"/>
      <c r="D820" s="53"/>
      <c r="E820" s="53"/>
      <c r="F820" s="53"/>
      <c r="G820" s="53"/>
      <c r="H820" s="53"/>
      <c r="I820" s="53"/>
      <c r="J820" s="53"/>
      <c r="K820" s="53"/>
      <c r="L820" s="53"/>
      <c r="M820" s="53"/>
      <c r="N820" s="53"/>
      <c r="O820" s="53"/>
      <c r="P820" s="53"/>
      <c r="Q820" s="53"/>
      <c r="R820" s="53"/>
      <c r="S820" s="53"/>
      <c r="T820" s="53"/>
      <c r="U820" s="53"/>
      <c r="V820" s="53"/>
      <c r="W820" s="53"/>
      <c r="X820" s="53"/>
      <c r="Y820" s="53"/>
      <c r="Z820" s="53"/>
    </row>
    <row r="821" spans="1:26" ht="12.75" customHeight="1" x14ac:dyDescent="0.3">
      <c r="A821" s="53"/>
      <c r="B821" s="53"/>
      <c r="C821" s="53"/>
      <c r="D821" s="53"/>
      <c r="E821" s="53"/>
      <c r="F821" s="53"/>
      <c r="G821" s="53"/>
      <c r="H821" s="53"/>
      <c r="I821" s="53"/>
      <c r="J821" s="53"/>
      <c r="K821" s="53"/>
      <c r="L821" s="53"/>
      <c r="M821" s="53"/>
      <c r="N821" s="53"/>
      <c r="O821" s="53"/>
      <c r="P821" s="53"/>
      <c r="Q821" s="53"/>
      <c r="R821" s="53"/>
      <c r="S821" s="53"/>
      <c r="T821" s="53"/>
      <c r="U821" s="53"/>
      <c r="V821" s="53"/>
      <c r="W821" s="53"/>
      <c r="X821" s="53"/>
      <c r="Y821" s="53"/>
      <c r="Z821" s="53"/>
    </row>
    <row r="822" spans="1:26" ht="12.75" customHeight="1" x14ac:dyDescent="0.3">
      <c r="A822" s="53"/>
      <c r="B822" s="53"/>
      <c r="C822" s="53"/>
      <c r="D822" s="53"/>
      <c r="E822" s="53"/>
      <c r="F822" s="53"/>
      <c r="G822" s="53"/>
      <c r="H822" s="53"/>
      <c r="I822" s="53"/>
      <c r="J822" s="53"/>
      <c r="K822" s="53"/>
      <c r="L822" s="53"/>
      <c r="M822" s="53"/>
      <c r="N822" s="53"/>
      <c r="O822" s="53"/>
      <c r="P822" s="53"/>
      <c r="Q822" s="53"/>
      <c r="R822" s="53"/>
      <c r="S822" s="53"/>
      <c r="T822" s="53"/>
      <c r="U822" s="53"/>
      <c r="V822" s="53"/>
      <c r="W822" s="53"/>
      <c r="X822" s="53"/>
      <c r="Y822" s="53"/>
      <c r="Z822" s="53"/>
    </row>
    <row r="823" spans="1:26" ht="12.75" customHeight="1" x14ac:dyDescent="0.3">
      <c r="A823" s="53"/>
      <c r="B823" s="53"/>
      <c r="C823" s="53"/>
      <c r="D823" s="53"/>
      <c r="E823" s="53"/>
      <c r="F823" s="53"/>
      <c r="G823" s="53"/>
      <c r="H823" s="53"/>
      <c r="I823" s="53"/>
      <c r="J823" s="53"/>
      <c r="K823" s="53"/>
      <c r="L823" s="53"/>
      <c r="M823" s="53"/>
      <c r="N823" s="53"/>
      <c r="O823" s="53"/>
      <c r="P823" s="53"/>
      <c r="Q823" s="53"/>
      <c r="R823" s="53"/>
      <c r="S823" s="53"/>
      <c r="T823" s="53"/>
      <c r="U823" s="53"/>
      <c r="V823" s="53"/>
      <c r="W823" s="53"/>
      <c r="X823" s="53"/>
      <c r="Y823" s="53"/>
      <c r="Z823" s="53"/>
    </row>
    <row r="824" spans="1:26" ht="12.75" customHeight="1" x14ac:dyDescent="0.3">
      <c r="A824" s="53"/>
      <c r="B824" s="53"/>
      <c r="C824" s="53"/>
      <c r="D824" s="53"/>
      <c r="E824" s="53"/>
      <c r="F824" s="53"/>
      <c r="G824" s="53"/>
      <c r="H824" s="53"/>
      <c r="I824" s="53"/>
      <c r="J824" s="53"/>
      <c r="K824" s="53"/>
      <c r="L824" s="53"/>
      <c r="M824" s="53"/>
      <c r="N824" s="53"/>
      <c r="O824" s="53"/>
      <c r="P824" s="53"/>
      <c r="Q824" s="53"/>
      <c r="R824" s="53"/>
      <c r="S824" s="53"/>
      <c r="T824" s="53"/>
      <c r="U824" s="53"/>
      <c r="V824" s="53"/>
      <c r="W824" s="53"/>
      <c r="X824" s="53"/>
      <c r="Y824" s="53"/>
      <c r="Z824" s="53"/>
    </row>
    <row r="825" spans="1:26" ht="12.75" customHeight="1" x14ac:dyDescent="0.3">
      <c r="A825" s="53"/>
      <c r="B825" s="53"/>
      <c r="C825" s="53"/>
      <c r="D825" s="53"/>
      <c r="E825" s="53"/>
      <c r="F825" s="53"/>
      <c r="G825" s="53"/>
      <c r="H825" s="53"/>
      <c r="I825" s="53"/>
      <c r="J825" s="53"/>
      <c r="K825" s="53"/>
      <c r="L825" s="53"/>
      <c r="M825" s="53"/>
      <c r="N825" s="53"/>
      <c r="O825" s="53"/>
      <c r="P825" s="53"/>
      <c r="Q825" s="53"/>
      <c r="R825" s="53"/>
      <c r="S825" s="53"/>
      <c r="T825" s="53"/>
      <c r="U825" s="53"/>
      <c r="V825" s="53"/>
      <c r="W825" s="53"/>
      <c r="X825" s="53"/>
      <c r="Y825" s="53"/>
      <c r="Z825" s="53"/>
    </row>
    <row r="826" spans="1:26" ht="12.75" customHeight="1" x14ac:dyDescent="0.3">
      <c r="A826" s="53"/>
      <c r="B826" s="53"/>
      <c r="C826" s="53"/>
      <c r="D826" s="53"/>
      <c r="E826" s="53"/>
      <c r="F826" s="53"/>
      <c r="G826" s="53"/>
      <c r="H826" s="53"/>
      <c r="I826" s="53"/>
      <c r="J826" s="53"/>
      <c r="K826" s="53"/>
      <c r="L826" s="53"/>
      <c r="M826" s="53"/>
      <c r="N826" s="53"/>
      <c r="O826" s="53"/>
      <c r="P826" s="53"/>
      <c r="Q826" s="53"/>
      <c r="R826" s="53"/>
      <c r="S826" s="53"/>
      <c r="T826" s="53"/>
      <c r="U826" s="53"/>
      <c r="V826" s="53"/>
      <c r="W826" s="53"/>
      <c r="X826" s="53"/>
      <c r="Y826" s="53"/>
      <c r="Z826" s="53"/>
    </row>
    <row r="827" spans="1:26" ht="12.75" customHeight="1" x14ac:dyDescent="0.3">
      <c r="A827" s="53"/>
      <c r="B827" s="53"/>
      <c r="C827" s="53"/>
      <c r="D827" s="53"/>
      <c r="E827" s="53"/>
      <c r="F827" s="53"/>
      <c r="G827" s="53"/>
      <c r="H827" s="53"/>
      <c r="I827" s="53"/>
      <c r="J827" s="53"/>
      <c r="K827" s="53"/>
      <c r="L827" s="53"/>
      <c r="M827" s="53"/>
      <c r="N827" s="53"/>
      <c r="O827" s="53"/>
      <c r="P827" s="53"/>
      <c r="Q827" s="53"/>
      <c r="R827" s="53"/>
      <c r="S827" s="53"/>
      <c r="T827" s="53"/>
      <c r="U827" s="53"/>
      <c r="V827" s="53"/>
      <c r="W827" s="53"/>
      <c r="X827" s="53"/>
      <c r="Y827" s="53"/>
      <c r="Z827" s="53"/>
    </row>
    <row r="828" spans="1:26" ht="12.75" customHeight="1" x14ac:dyDescent="0.3">
      <c r="A828" s="53"/>
      <c r="B828" s="53"/>
      <c r="C828" s="53"/>
      <c r="D828" s="53"/>
      <c r="E828" s="53"/>
      <c r="F828" s="53"/>
      <c r="G828" s="53"/>
      <c r="H828" s="53"/>
      <c r="I828" s="53"/>
      <c r="J828" s="53"/>
      <c r="K828" s="53"/>
      <c r="L828" s="53"/>
      <c r="M828" s="53"/>
      <c r="N828" s="53"/>
      <c r="O828" s="53"/>
      <c r="P828" s="53"/>
      <c r="Q828" s="53"/>
      <c r="R828" s="53"/>
      <c r="S828" s="53"/>
      <c r="T828" s="53"/>
      <c r="U828" s="53"/>
      <c r="V828" s="53"/>
      <c r="W828" s="53"/>
      <c r="X828" s="53"/>
      <c r="Y828" s="53"/>
      <c r="Z828" s="53"/>
    </row>
    <row r="829" spans="1:26" ht="12.75" customHeight="1" x14ac:dyDescent="0.3">
      <c r="A829" s="53"/>
      <c r="B829" s="53"/>
      <c r="C829" s="53"/>
      <c r="D829" s="53"/>
      <c r="E829" s="53"/>
      <c r="F829" s="53"/>
      <c r="G829" s="53"/>
      <c r="H829" s="53"/>
      <c r="I829" s="53"/>
      <c r="J829" s="53"/>
      <c r="K829" s="53"/>
      <c r="L829" s="53"/>
      <c r="M829" s="53"/>
      <c r="N829" s="53"/>
      <c r="O829" s="53"/>
      <c r="P829" s="53"/>
      <c r="Q829" s="53"/>
      <c r="R829" s="53"/>
      <c r="S829" s="53"/>
      <c r="T829" s="53"/>
      <c r="U829" s="53"/>
      <c r="V829" s="53"/>
      <c r="W829" s="53"/>
      <c r="X829" s="53"/>
      <c r="Y829" s="53"/>
      <c r="Z829" s="53"/>
    </row>
    <row r="830" spans="1:26" ht="12.75" customHeight="1" x14ac:dyDescent="0.3">
      <c r="A830" s="53"/>
      <c r="B830" s="53"/>
      <c r="C830" s="53"/>
      <c r="D830" s="53"/>
      <c r="E830" s="53"/>
      <c r="F830" s="53"/>
      <c r="G830" s="53"/>
      <c r="H830" s="53"/>
      <c r="I830" s="53"/>
      <c r="J830" s="53"/>
      <c r="K830" s="53"/>
      <c r="L830" s="53"/>
      <c r="M830" s="53"/>
      <c r="N830" s="53"/>
      <c r="O830" s="53"/>
      <c r="P830" s="53"/>
      <c r="Q830" s="53"/>
      <c r="R830" s="53"/>
      <c r="S830" s="53"/>
      <c r="T830" s="53"/>
      <c r="U830" s="53"/>
      <c r="V830" s="53"/>
      <c r="W830" s="53"/>
      <c r="X830" s="53"/>
      <c r="Y830" s="53"/>
      <c r="Z830" s="53"/>
    </row>
    <row r="831" spans="1:26" ht="12.75" customHeight="1" x14ac:dyDescent="0.3">
      <c r="A831" s="53"/>
      <c r="B831" s="53"/>
      <c r="C831" s="53"/>
      <c r="D831" s="53"/>
      <c r="E831" s="53"/>
      <c r="F831" s="53"/>
      <c r="G831" s="53"/>
      <c r="H831" s="53"/>
      <c r="I831" s="53"/>
      <c r="J831" s="53"/>
      <c r="K831" s="53"/>
      <c r="L831" s="53"/>
      <c r="M831" s="53"/>
      <c r="N831" s="53"/>
      <c r="O831" s="53"/>
      <c r="P831" s="53"/>
      <c r="Q831" s="53"/>
      <c r="R831" s="53"/>
      <c r="S831" s="53"/>
      <c r="T831" s="53"/>
      <c r="U831" s="53"/>
      <c r="V831" s="53"/>
      <c r="W831" s="53"/>
      <c r="X831" s="53"/>
      <c r="Y831" s="53"/>
      <c r="Z831" s="53"/>
    </row>
    <row r="832" spans="1:26" ht="12.75" customHeight="1" x14ac:dyDescent="0.3">
      <c r="A832" s="53"/>
      <c r="B832" s="53"/>
      <c r="C832" s="53"/>
      <c r="D832" s="53"/>
      <c r="E832" s="53"/>
      <c r="F832" s="53"/>
      <c r="G832" s="53"/>
      <c r="H832" s="53"/>
      <c r="I832" s="53"/>
      <c r="J832" s="53"/>
      <c r="K832" s="53"/>
      <c r="L832" s="53"/>
      <c r="M832" s="53"/>
      <c r="N832" s="53"/>
      <c r="O832" s="53"/>
      <c r="P832" s="53"/>
      <c r="Q832" s="53"/>
      <c r="R832" s="53"/>
      <c r="S832" s="53"/>
      <c r="T832" s="53"/>
      <c r="U832" s="53"/>
      <c r="V832" s="53"/>
      <c r="W832" s="53"/>
      <c r="X832" s="53"/>
      <c r="Y832" s="53"/>
      <c r="Z832" s="53"/>
    </row>
    <row r="833" spans="1:26" ht="12.75" customHeight="1" x14ac:dyDescent="0.3">
      <c r="A833" s="53"/>
      <c r="B833" s="53"/>
      <c r="C833" s="53"/>
      <c r="D833" s="53"/>
      <c r="E833" s="53"/>
      <c r="F833" s="53"/>
      <c r="G833" s="53"/>
      <c r="H833" s="53"/>
      <c r="I833" s="53"/>
      <c r="J833" s="53"/>
      <c r="K833" s="53"/>
      <c r="L833" s="53"/>
      <c r="M833" s="53"/>
      <c r="N833" s="53"/>
      <c r="O833" s="53"/>
      <c r="P833" s="53"/>
      <c r="Q833" s="53"/>
      <c r="R833" s="53"/>
      <c r="S833" s="53"/>
      <c r="T833" s="53"/>
      <c r="U833" s="53"/>
      <c r="V833" s="53"/>
      <c r="W833" s="53"/>
      <c r="X833" s="53"/>
      <c r="Y833" s="53"/>
      <c r="Z833" s="53"/>
    </row>
    <row r="834" spans="1:26" ht="12.75" customHeight="1" x14ac:dyDescent="0.3">
      <c r="A834" s="53"/>
      <c r="B834" s="53"/>
      <c r="C834" s="53"/>
      <c r="D834" s="53"/>
      <c r="E834" s="53"/>
      <c r="F834" s="53"/>
      <c r="G834" s="53"/>
      <c r="H834" s="53"/>
      <c r="I834" s="53"/>
      <c r="J834" s="53"/>
      <c r="K834" s="53"/>
      <c r="L834" s="53"/>
      <c r="M834" s="53"/>
      <c r="N834" s="53"/>
      <c r="O834" s="53"/>
      <c r="P834" s="53"/>
      <c r="Q834" s="53"/>
      <c r="R834" s="53"/>
      <c r="S834" s="53"/>
      <c r="T834" s="53"/>
      <c r="U834" s="53"/>
      <c r="V834" s="53"/>
      <c r="W834" s="53"/>
      <c r="X834" s="53"/>
      <c r="Y834" s="53"/>
      <c r="Z834" s="53"/>
    </row>
    <row r="835" spans="1:26" ht="12.75" customHeight="1" x14ac:dyDescent="0.3">
      <c r="A835" s="53"/>
      <c r="B835" s="53"/>
      <c r="C835" s="53"/>
      <c r="D835" s="53"/>
      <c r="E835" s="53"/>
      <c r="F835" s="53"/>
      <c r="G835" s="53"/>
      <c r="H835" s="53"/>
      <c r="I835" s="53"/>
      <c r="J835" s="53"/>
      <c r="K835" s="53"/>
      <c r="L835" s="53"/>
      <c r="M835" s="53"/>
      <c r="N835" s="53"/>
      <c r="O835" s="53"/>
      <c r="P835" s="53"/>
      <c r="Q835" s="53"/>
      <c r="R835" s="53"/>
      <c r="S835" s="53"/>
      <c r="T835" s="53"/>
      <c r="U835" s="53"/>
      <c r="V835" s="53"/>
      <c r="W835" s="53"/>
      <c r="X835" s="53"/>
      <c r="Y835" s="53"/>
      <c r="Z835" s="53"/>
    </row>
    <row r="836" spans="1:26" ht="12.75" customHeight="1" x14ac:dyDescent="0.3">
      <c r="A836" s="53"/>
      <c r="B836" s="53"/>
      <c r="C836" s="53"/>
      <c r="D836" s="53"/>
      <c r="E836" s="53"/>
      <c r="F836" s="53"/>
      <c r="G836" s="53"/>
      <c r="H836" s="53"/>
      <c r="I836" s="53"/>
      <c r="J836" s="53"/>
      <c r="K836" s="53"/>
      <c r="L836" s="53"/>
      <c r="M836" s="53"/>
      <c r="N836" s="53"/>
      <c r="O836" s="53"/>
      <c r="P836" s="53"/>
      <c r="Q836" s="53"/>
      <c r="R836" s="53"/>
      <c r="S836" s="53"/>
      <c r="T836" s="53"/>
      <c r="U836" s="53"/>
      <c r="V836" s="53"/>
      <c r="W836" s="53"/>
      <c r="X836" s="53"/>
      <c r="Y836" s="53"/>
      <c r="Z836" s="53"/>
    </row>
    <row r="837" spans="1:26" ht="12.75" customHeight="1" x14ac:dyDescent="0.3">
      <c r="A837" s="53"/>
      <c r="B837" s="53"/>
      <c r="C837" s="53"/>
      <c r="D837" s="53"/>
      <c r="E837" s="53"/>
      <c r="F837" s="53"/>
      <c r="G837" s="53"/>
      <c r="H837" s="53"/>
      <c r="I837" s="53"/>
      <c r="J837" s="53"/>
      <c r="K837" s="53"/>
      <c r="L837" s="53"/>
      <c r="M837" s="53"/>
      <c r="N837" s="53"/>
      <c r="O837" s="53"/>
      <c r="P837" s="53"/>
      <c r="Q837" s="53"/>
      <c r="R837" s="53"/>
      <c r="S837" s="53"/>
      <c r="T837" s="53"/>
      <c r="U837" s="53"/>
      <c r="V837" s="53"/>
      <c r="W837" s="53"/>
      <c r="X837" s="53"/>
      <c r="Y837" s="53"/>
      <c r="Z837" s="53"/>
    </row>
    <row r="838" spans="1:26" ht="12.75" customHeight="1" x14ac:dyDescent="0.3">
      <c r="A838" s="53"/>
      <c r="B838" s="53"/>
      <c r="C838" s="53"/>
      <c r="D838" s="53"/>
      <c r="E838" s="53"/>
      <c r="F838" s="53"/>
      <c r="G838" s="53"/>
      <c r="H838" s="53"/>
      <c r="I838" s="53"/>
      <c r="J838" s="53"/>
      <c r="K838" s="53"/>
      <c r="L838" s="53"/>
      <c r="M838" s="53"/>
      <c r="N838" s="53"/>
      <c r="O838" s="53"/>
      <c r="P838" s="53"/>
      <c r="Q838" s="53"/>
      <c r="R838" s="53"/>
      <c r="S838" s="53"/>
      <c r="T838" s="53"/>
      <c r="U838" s="53"/>
      <c r="V838" s="53"/>
      <c r="W838" s="53"/>
      <c r="X838" s="53"/>
      <c r="Y838" s="53"/>
      <c r="Z838" s="53"/>
    </row>
    <row r="839" spans="1:26" ht="12.75" customHeight="1" x14ac:dyDescent="0.3">
      <c r="A839" s="53"/>
      <c r="B839" s="53"/>
      <c r="C839" s="53"/>
      <c r="D839" s="53"/>
      <c r="E839" s="53"/>
      <c r="F839" s="53"/>
      <c r="G839" s="53"/>
      <c r="H839" s="53"/>
      <c r="I839" s="53"/>
      <c r="J839" s="53"/>
      <c r="K839" s="53"/>
      <c r="L839" s="53"/>
      <c r="M839" s="53"/>
      <c r="N839" s="53"/>
      <c r="O839" s="53"/>
      <c r="P839" s="53"/>
      <c r="Q839" s="53"/>
      <c r="R839" s="53"/>
      <c r="S839" s="53"/>
      <c r="T839" s="53"/>
      <c r="U839" s="53"/>
      <c r="V839" s="53"/>
      <c r="W839" s="53"/>
      <c r="X839" s="53"/>
      <c r="Y839" s="53"/>
      <c r="Z839" s="53"/>
    </row>
    <row r="840" spans="1:26" ht="12.75" customHeight="1" x14ac:dyDescent="0.3">
      <c r="A840" s="53"/>
      <c r="B840" s="53"/>
      <c r="C840" s="53"/>
      <c r="D840" s="53"/>
      <c r="E840" s="53"/>
      <c r="F840" s="53"/>
      <c r="G840" s="53"/>
      <c r="H840" s="53"/>
      <c r="I840" s="53"/>
      <c r="J840" s="53"/>
      <c r="K840" s="53"/>
      <c r="L840" s="53"/>
      <c r="M840" s="53"/>
      <c r="N840" s="53"/>
      <c r="O840" s="53"/>
      <c r="P840" s="53"/>
      <c r="Q840" s="53"/>
      <c r="R840" s="53"/>
      <c r="S840" s="53"/>
      <c r="T840" s="53"/>
      <c r="U840" s="53"/>
      <c r="V840" s="53"/>
      <c r="W840" s="53"/>
      <c r="X840" s="53"/>
      <c r="Y840" s="53"/>
      <c r="Z840" s="53"/>
    </row>
    <row r="841" spans="1:26" ht="12.75" customHeight="1" x14ac:dyDescent="0.3">
      <c r="A841" s="53"/>
      <c r="B841" s="53"/>
      <c r="C841" s="53"/>
      <c r="D841" s="53"/>
      <c r="E841" s="53"/>
      <c r="F841" s="53"/>
      <c r="G841" s="53"/>
      <c r="H841" s="53"/>
      <c r="I841" s="53"/>
      <c r="J841" s="53"/>
      <c r="K841" s="53"/>
      <c r="L841" s="53"/>
      <c r="M841" s="53"/>
      <c r="N841" s="53"/>
      <c r="O841" s="53"/>
      <c r="P841" s="53"/>
      <c r="Q841" s="53"/>
      <c r="R841" s="53"/>
      <c r="S841" s="53"/>
      <c r="T841" s="53"/>
      <c r="U841" s="53"/>
      <c r="V841" s="53"/>
      <c r="W841" s="53"/>
      <c r="X841" s="53"/>
      <c r="Y841" s="53"/>
      <c r="Z841" s="53"/>
    </row>
    <row r="842" spans="1:26" ht="12.75" customHeight="1" x14ac:dyDescent="0.3">
      <c r="A842" s="53"/>
      <c r="B842" s="53"/>
      <c r="C842" s="53"/>
      <c r="D842" s="53"/>
      <c r="E842" s="53"/>
      <c r="F842" s="53"/>
      <c r="G842" s="53"/>
      <c r="H842" s="53"/>
      <c r="I842" s="53"/>
      <c r="J842" s="53"/>
      <c r="K842" s="53"/>
      <c r="L842" s="53"/>
      <c r="M842" s="53"/>
      <c r="N842" s="53"/>
      <c r="O842" s="53"/>
      <c r="P842" s="53"/>
      <c r="Q842" s="53"/>
      <c r="R842" s="53"/>
      <c r="S842" s="53"/>
      <c r="T842" s="53"/>
      <c r="U842" s="53"/>
      <c r="V842" s="53"/>
      <c r="W842" s="53"/>
      <c r="X842" s="53"/>
      <c r="Y842" s="53"/>
      <c r="Z842" s="53"/>
    </row>
    <row r="843" spans="1:26" ht="12.75" customHeight="1" x14ac:dyDescent="0.3">
      <c r="A843" s="53"/>
      <c r="B843" s="53"/>
      <c r="C843" s="53"/>
      <c r="D843" s="53"/>
      <c r="E843" s="53"/>
      <c r="F843" s="53"/>
      <c r="G843" s="53"/>
      <c r="H843" s="53"/>
      <c r="I843" s="53"/>
      <c r="J843" s="53"/>
      <c r="K843" s="53"/>
      <c r="L843" s="53"/>
      <c r="M843" s="53"/>
      <c r="N843" s="53"/>
      <c r="O843" s="53"/>
      <c r="P843" s="53"/>
      <c r="Q843" s="53"/>
      <c r="R843" s="53"/>
      <c r="S843" s="53"/>
      <c r="T843" s="53"/>
      <c r="U843" s="53"/>
      <c r="V843" s="53"/>
      <c r="W843" s="53"/>
      <c r="X843" s="53"/>
      <c r="Y843" s="53"/>
      <c r="Z843" s="53"/>
    </row>
    <row r="844" spans="1:26" ht="12.75" customHeight="1" x14ac:dyDescent="0.3">
      <c r="A844" s="53"/>
      <c r="B844" s="53"/>
      <c r="C844" s="53"/>
      <c r="D844" s="53"/>
      <c r="E844" s="53"/>
      <c r="F844" s="53"/>
      <c r="G844" s="53"/>
      <c r="H844" s="53"/>
      <c r="I844" s="53"/>
      <c r="J844" s="53"/>
      <c r="K844" s="53"/>
      <c r="L844" s="53"/>
      <c r="M844" s="53"/>
      <c r="N844" s="53"/>
      <c r="O844" s="53"/>
      <c r="P844" s="53"/>
      <c r="Q844" s="53"/>
      <c r="R844" s="53"/>
      <c r="S844" s="53"/>
      <c r="T844" s="53"/>
      <c r="U844" s="53"/>
      <c r="V844" s="53"/>
      <c r="W844" s="53"/>
      <c r="X844" s="53"/>
      <c r="Y844" s="53"/>
      <c r="Z844" s="53"/>
    </row>
    <row r="845" spans="1:26" ht="12.75" customHeight="1" x14ac:dyDescent="0.3">
      <c r="A845" s="53"/>
      <c r="B845" s="53"/>
      <c r="C845" s="53"/>
      <c r="D845" s="53"/>
      <c r="E845" s="53"/>
      <c r="F845" s="53"/>
      <c r="G845" s="53"/>
      <c r="H845" s="53"/>
      <c r="I845" s="53"/>
      <c r="J845" s="53"/>
      <c r="K845" s="53"/>
      <c r="L845" s="53"/>
      <c r="M845" s="53"/>
      <c r="N845" s="53"/>
      <c r="O845" s="53"/>
      <c r="P845" s="53"/>
      <c r="Q845" s="53"/>
      <c r="R845" s="53"/>
      <c r="S845" s="53"/>
      <c r="T845" s="53"/>
      <c r="U845" s="53"/>
      <c r="V845" s="53"/>
      <c r="W845" s="53"/>
      <c r="X845" s="53"/>
      <c r="Y845" s="53"/>
      <c r="Z845" s="53"/>
    </row>
    <row r="846" spans="1:26" ht="12.75" customHeight="1" x14ac:dyDescent="0.3">
      <c r="A846" s="53"/>
      <c r="B846" s="53"/>
      <c r="C846" s="53"/>
      <c r="D846" s="53"/>
      <c r="E846" s="53"/>
      <c r="F846" s="53"/>
      <c r="G846" s="53"/>
      <c r="H846" s="53"/>
      <c r="I846" s="53"/>
      <c r="J846" s="53"/>
      <c r="K846" s="53"/>
      <c r="L846" s="53"/>
      <c r="M846" s="53"/>
      <c r="N846" s="53"/>
      <c r="O846" s="53"/>
      <c r="P846" s="53"/>
      <c r="Q846" s="53"/>
      <c r="R846" s="53"/>
      <c r="S846" s="53"/>
      <c r="T846" s="53"/>
      <c r="U846" s="53"/>
      <c r="V846" s="53"/>
      <c r="W846" s="53"/>
      <c r="X846" s="53"/>
      <c r="Y846" s="53"/>
      <c r="Z846" s="53"/>
    </row>
    <row r="847" spans="1:26" ht="12.75" customHeight="1" x14ac:dyDescent="0.3">
      <c r="A847" s="53"/>
      <c r="B847" s="53"/>
      <c r="C847" s="53"/>
      <c r="D847" s="53"/>
      <c r="E847" s="53"/>
      <c r="F847" s="53"/>
      <c r="G847" s="53"/>
      <c r="H847" s="53"/>
      <c r="I847" s="53"/>
      <c r="J847" s="53"/>
      <c r="K847" s="53"/>
      <c r="L847" s="53"/>
      <c r="M847" s="53"/>
      <c r="N847" s="53"/>
      <c r="O847" s="53"/>
      <c r="P847" s="53"/>
      <c r="Q847" s="53"/>
      <c r="R847" s="53"/>
      <c r="S847" s="53"/>
      <c r="T847" s="53"/>
      <c r="U847" s="53"/>
      <c r="V847" s="53"/>
      <c r="W847" s="53"/>
      <c r="X847" s="53"/>
      <c r="Y847" s="53"/>
      <c r="Z847" s="53"/>
    </row>
    <row r="848" spans="1:26" ht="12.75" customHeight="1" x14ac:dyDescent="0.3">
      <c r="A848" s="53"/>
      <c r="B848" s="53"/>
      <c r="C848" s="53"/>
      <c r="D848" s="53"/>
      <c r="E848" s="53"/>
      <c r="F848" s="53"/>
      <c r="G848" s="53"/>
      <c r="H848" s="53"/>
      <c r="I848" s="53"/>
      <c r="J848" s="53"/>
      <c r="K848" s="53"/>
      <c r="L848" s="53"/>
      <c r="M848" s="53"/>
      <c r="N848" s="53"/>
      <c r="O848" s="53"/>
      <c r="P848" s="53"/>
      <c r="Q848" s="53"/>
      <c r="R848" s="53"/>
      <c r="S848" s="53"/>
      <c r="T848" s="53"/>
      <c r="U848" s="53"/>
      <c r="V848" s="53"/>
      <c r="W848" s="53"/>
      <c r="X848" s="53"/>
      <c r="Y848" s="53"/>
      <c r="Z848" s="53"/>
    </row>
    <row r="849" spans="1:26" ht="12.75" customHeight="1" x14ac:dyDescent="0.3">
      <c r="A849" s="53"/>
      <c r="B849" s="53"/>
      <c r="C849" s="53"/>
      <c r="D849" s="53"/>
      <c r="E849" s="53"/>
      <c r="F849" s="53"/>
      <c r="G849" s="53"/>
      <c r="H849" s="53"/>
      <c r="I849" s="53"/>
      <c r="J849" s="53"/>
      <c r="K849" s="53"/>
      <c r="L849" s="53"/>
      <c r="M849" s="53"/>
      <c r="N849" s="53"/>
      <c r="O849" s="53"/>
      <c r="P849" s="53"/>
      <c r="Q849" s="53"/>
      <c r="R849" s="53"/>
      <c r="S849" s="53"/>
      <c r="T849" s="53"/>
      <c r="U849" s="53"/>
      <c r="V849" s="53"/>
      <c r="W849" s="53"/>
      <c r="X849" s="53"/>
      <c r="Y849" s="53"/>
      <c r="Z849" s="53"/>
    </row>
    <row r="850" spans="1:26" ht="12.75" customHeight="1" x14ac:dyDescent="0.3">
      <c r="A850" s="53"/>
      <c r="B850" s="53"/>
      <c r="C850" s="53"/>
      <c r="D850" s="53"/>
      <c r="E850" s="53"/>
      <c r="F850" s="53"/>
      <c r="G850" s="53"/>
      <c r="H850" s="53"/>
      <c r="I850" s="53"/>
      <c r="J850" s="53"/>
      <c r="K850" s="53"/>
      <c r="L850" s="53"/>
      <c r="M850" s="53"/>
      <c r="N850" s="53"/>
      <c r="O850" s="53"/>
      <c r="P850" s="53"/>
      <c r="Q850" s="53"/>
      <c r="R850" s="53"/>
      <c r="S850" s="53"/>
      <c r="T850" s="53"/>
      <c r="U850" s="53"/>
      <c r="V850" s="53"/>
      <c r="W850" s="53"/>
      <c r="X850" s="53"/>
      <c r="Y850" s="53"/>
      <c r="Z850" s="53"/>
    </row>
    <row r="851" spans="1:26" ht="12.75" customHeight="1" x14ac:dyDescent="0.3">
      <c r="A851" s="53"/>
      <c r="B851" s="53"/>
      <c r="C851" s="53"/>
      <c r="D851" s="53"/>
      <c r="E851" s="53"/>
      <c r="F851" s="53"/>
      <c r="G851" s="53"/>
      <c r="H851" s="53"/>
      <c r="I851" s="53"/>
      <c r="J851" s="53"/>
      <c r="K851" s="53"/>
      <c r="L851" s="53"/>
      <c r="M851" s="53"/>
      <c r="N851" s="53"/>
      <c r="O851" s="53"/>
      <c r="P851" s="53"/>
      <c r="Q851" s="53"/>
      <c r="R851" s="53"/>
      <c r="S851" s="53"/>
      <c r="T851" s="53"/>
      <c r="U851" s="53"/>
      <c r="V851" s="53"/>
      <c r="W851" s="53"/>
      <c r="X851" s="53"/>
      <c r="Y851" s="53"/>
      <c r="Z851" s="53"/>
    </row>
    <row r="852" spans="1:26" ht="12.75" customHeight="1" x14ac:dyDescent="0.3">
      <c r="A852" s="53"/>
      <c r="B852" s="53"/>
      <c r="C852" s="53"/>
      <c r="D852" s="53"/>
      <c r="E852" s="53"/>
      <c r="F852" s="53"/>
      <c r="G852" s="53"/>
      <c r="H852" s="53"/>
      <c r="I852" s="53"/>
      <c r="J852" s="53"/>
      <c r="K852" s="53"/>
      <c r="L852" s="53"/>
      <c r="M852" s="53"/>
      <c r="N852" s="53"/>
      <c r="O852" s="53"/>
      <c r="P852" s="53"/>
      <c r="Q852" s="53"/>
      <c r="R852" s="53"/>
      <c r="S852" s="53"/>
      <c r="T852" s="53"/>
      <c r="U852" s="53"/>
      <c r="V852" s="53"/>
      <c r="W852" s="53"/>
      <c r="X852" s="53"/>
      <c r="Y852" s="53"/>
      <c r="Z852" s="53"/>
    </row>
    <row r="853" spans="1:26" ht="12.75" customHeight="1" x14ac:dyDescent="0.3">
      <c r="A853" s="53"/>
      <c r="B853" s="53"/>
      <c r="C853" s="53"/>
      <c r="D853" s="53"/>
      <c r="E853" s="53"/>
      <c r="F853" s="53"/>
      <c r="G853" s="53"/>
      <c r="H853" s="53"/>
      <c r="I853" s="53"/>
      <c r="J853" s="53"/>
      <c r="K853" s="53"/>
      <c r="L853" s="53"/>
      <c r="M853" s="53"/>
      <c r="N853" s="53"/>
      <c r="O853" s="53"/>
      <c r="P853" s="53"/>
      <c r="Q853" s="53"/>
      <c r="R853" s="53"/>
      <c r="S853" s="53"/>
      <c r="T853" s="53"/>
      <c r="U853" s="53"/>
      <c r="V853" s="53"/>
      <c r="W853" s="53"/>
      <c r="X853" s="53"/>
      <c r="Y853" s="53"/>
      <c r="Z853" s="53"/>
    </row>
    <row r="854" spans="1:26" ht="12.75" customHeight="1" x14ac:dyDescent="0.3">
      <c r="A854" s="53"/>
      <c r="B854" s="53"/>
      <c r="C854" s="53"/>
      <c r="D854" s="53"/>
      <c r="E854" s="53"/>
      <c r="F854" s="53"/>
      <c r="G854" s="53"/>
      <c r="H854" s="53"/>
      <c r="I854" s="53"/>
      <c r="J854" s="53"/>
      <c r="K854" s="53"/>
      <c r="L854" s="53"/>
      <c r="M854" s="53"/>
      <c r="N854" s="53"/>
      <c r="O854" s="53"/>
      <c r="P854" s="53"/>
      <c r="Q854" s="53"/>
      <c r="R854" s="53"/>
      <c r="S854" s="53"/>
      <c r="T854" s="53"/>
      <c r="U854" s="53"/>
      <c r="V854" s="53"/>
      <c r="W854" s="53"/>
      <c r="X854" s="53"/>
      <c r="Y854" s="53"/>
      <c r="Z854" s="53"/>
    </row>
    <row r="855" spans="1:26" ht="12.75" customHeight="1" x14ac:dyDescent="0.3">
      <c r="A855" s="53"/>
      <c r="B855" s="53"/>
      <c r="C855" s="53"/>
      <c r="D855" s="53"/>
      <c r="E855" s="53"/>
      <c r="F855" s="53"/>
      <c r="G855" s="53"/>
      <c r="H855" s="53"/>
      <c r="I855" s="53"/>
      <c r="J855" s="53"/>
      <c r="K855" s="53"/>
      <c r="L855" s="53"/>
      <c r="M855" s="53"/>
      <c r="N855" s="53"/>
      <c r="O855" s="53"/>
      <c r="P855" s="53"/>
      <c r="Q855" s="53"/>
      <c r="R855" s="53"/>
      <c r="S855" s="53"/>
      <c r="T855" s="53"/>
      <c r="U855" s="53"/>
      <c r="V855" s="53"/>
      <c r="W855" s="53"/>
      <c r="X855" s="53"/>
      <c r="Y855" s="53"/>
      <c r="Z855" s="53"/>
    </row>
    <row r="856" spans="1:26" ht="12.75" customHeight="1" x14ac:dyDescent="0.3">
      <c r="A856" s="53"/>
      <c r="B856" s="53"/>
      <c r="C856" s="53"/>
      <c r="D856" s="53"/>
      <c r="E856" s="53"/>
      <c r="F856" s="53"/>
      <c r="G856" s="53"/>
      <c r="H856" s="53"/>
      <c r="I856" s="53"/>
      <c r="J856" s="53"/>
      <c r="K856" s="53"/>
      <c r="L856" s="53"/>
      <c r="M856" s="53"/>
      <c r="N856" s="53"/>
      <c r="O856" s="53"/>
      <c r="P856" s="53"/>
      <c r="Q856" s="53"/>
      <c r="R856" s="53"/>
      <c r="S856" s="53"/>
      <c r="T856" s="53"/>
      <c r="U856" s="53"/>
      <c r="V856" s="53"/>
      <c r="W856" s="53"/>
      <c r="X856" s="53"/>
      <c r="Y856" s="53"/>
      <c r="Z856" s="53"/>
    </row>
    <row r="857" spans="1:26" ht="12.75" customHeight="1" x14ac:dyDescent="0.3">
      <c r="A857" s="53"/>
      <c r="B857" s="53"/>
      <c r="C857" s="53"/>
      <c r="D857" s="53"/>
      <c r="E857" s="53"/>
      <c r="F857" s="53"/>
      <c r="G857" s="53"/>
      <c r="H857" s="53"/>
      <c r="I857" s="53"/>
      <c r="J857" s="53"/>
      <c r="K857" s="53"/>
      <c r="L857" s="53"/>
      <c r="M857" s="53"/>
      <c r="N857" s="53"/>
      <c r="O857" s="53"/>
      <c r="P857" s="53"/>
      <c r="Q857" s="53"/>
      <c r="R857" s="53"/>
      <c r="S857" s="53"/>
      <c r="T857" s="53"/>
      <c r="U857" s="53"/>
      <c r="V857" s="53"/>
      <c r="W857" s="53"/>
      <c r="X857" s="53"/>
      <c r="Y857" s="53"/>
      <c r="Z857" s="53"/>
    </row>
    <row r="858" spans="1:26" ht="12.75" customHeight="1" x14ac:dyDescent="0.3">
      <c r="A858" s="53"/>
      <c r="B858" s="53"/>
      <c r="C858" s="53"/>
      <c r="D858" s="53"/>
      <c r="E858" s="53"/>
      <c r="F858" s="53"/>
      <c r="G858" s="53"/>
      <c r="H858" s="53"/>
      <c r="I858" s="53"/>
      <c r="J858" s="53"/>
      <c r="K858" s="53"/>
      <c r="L858" s="53"/>
      <c r="M858" s="53"/>
      <c r="N858" s="53"/>
      <c r="O858" s="53"/>
      <c r="P858" s="53"/>
      <c r="Q858" s="53"/>
      <c r="R858" s="53"/>
      <c r="S858" s="53"/>
      <c r="T858" s="53"/>
      <c r="U858" s="53"/>
      <c r="V858" s="53"/>
      <c r="W858" s="53"/>
      <c r="X858" s="53"/>
      <c r="Y858" s="53"/>
      <c r="Z858" s="53"/>
    </row>
    <row r="859" spans="1:26" ht="12.75" customHeight="1" x14ac:dyDescent="0.3">
      <c r="A859" s="53"/>
      <c r="B859" s="53"/>
      <c r="C859" s="53"/>
      <c r="D859" s="53"/>
      <c r="E859" s="53"/>
      <c r="F859" s="53"/>
      <c r="G859" s="53"/>
      <c r="H859" s="53"/>
      <c r="I859" s="53"/>
      <c r="J859" s="53"/>
      <c r="K859" s="53"/>
      <c r="L859" s="53"/>
      <c r="M859" s="53"/>
      <c r="N859" s="53"/>
      <c r="O859" s="53"/>
      <c r="P859" s="53"/>
      <c r="Q859" s="53"/>
      <c r="R859" s="53"/>
      <c r="S859" s="53"/>
      <c r="T859" s="53"/>
      <c r="U859" s="53"/>
      <c r="V859" s="53"/>
      <c r="W859" s="53"/>
      <c r="X859" s="53"/>
      <c r="Y859" s="53"/>
      <c r="Z859" s="53"/>
    </row>
    <row r="860" spans="1:26" ht="12.75" customHeight="1" x14ac:dyDescent="0.3">
      <c r="A860" s="53"/>
      <c r="B860" s="53"/>
      <c r="C860" s="53"/>
      <c r="D860" s="53"/>
      <c r="E860" s="53"/>
      <c r="F860" s="53"/>
      <c r="G860" s="53"/>
      <c r="H860" s="53"/>
      <c r="I860" s="53"/>
      <c r="J860" s="53"/>
      <c r="K860" s="53"/>
      <c r="L860" s="53"/>
      <c r="M860" s="53"/>
      <c r="N860" s="53"/>
      <c r="O860" s="53"/>
      <c r="P860" s="53"/>
      <c r="Q860" s="53"/>
      <c r="R860" s="53"/>
      <c r="S860" s="53"/>
      <c r="T860" s="53"/>
      <c r="U860" s="53"/>
      <c r="V860" s="53"/>
      <c r="W860" s="53"/>
      <c r="X860" s="53"/>
      <c r="Y860" s="53"/>
      <c r="Z860" s="53"/>
    </row>
    <row r="861" spans="1:26" ht="12.75" customHeight="1" x14ac:dyDescent="0.3">
      <c r="A861" s="53"/>
      <c r="B861" s="53"/>
      <c r="C861" s="53"/>
      <c r="D861" s="53"/>
      <c r="E861" s="53"/>
      <c r="F861" s="53"/>
      <c r="G861" s="53"/>
      <c r="H861" s="53"/>
      <c r="I861" s="53"/>
      <c r="J861" s="53"/>
      <c r="K861" s="53"/>
      <c r="L861" s="53"/>
      <c r="M861" s="53"/>
      <c r="N861" s="53"/>
      <c r="O861" s="53"/>
      <c r="P861" s="53"/>
      <c r="Q861" s="53"/>
      <c r="R861" s="53"/>
      <c r="S861" s="53"/>
      <c r="T861" s="53"/>
      <c r="U861" s="53"/>
      <c r="V861" s="53"/>
      <c r="W861" s="53"/>
      <c r="X861" s="53"/>
      <c r="Y861" s="53"/>
      <c r="Z861" s="53"/>
    </row>
    <row r="862" spans="1:26" ht="12.75" customHeight="1" x14ac:dyDescent="0.3">
      <c r="A862" s="53"/>
      <c r="B862" s="53"/>
      <c r="C862" s="53"/>
      <c r="D862" s="53"/>
      <c r="E862" s="53"/>
      <c r="F862" s="53"/>
      <c r="G862" s="53"/>
      <c r="H862" s="53"/>
      <c r="I862" s="53"/>
      <c r="J862" s="53"/>
      <c r="K862" s="53"/>
      <c r="L862" s="53"/>
      <c r="M862" s="53"/>
      <c r="N862" s="53"/>
      <c r="O862" s="53"/>
      <c r="P862" s="53"/>
      <c r="Q862" s="53"/>
      <c r="R862" s="53"/>
      <c r="S862" s="53"/>
      <c r="T862" s="53"/>
      <c r="U862" s="53"/>
      <c r="V862" s="53"/>
      <c r="W862" s="53"/>
      <c r="X862" s="53"/>
      <c r="Y862" s="53"/>
      <c r="Z862" s="53"/>
    </row>
    <row r="863" spans="1:26" ht="12.75" customHeight="1" x14ac:dyDescent="0.3">
      <c r="A863" s="53"/>
      <c r="B863" s="53"/>
      <c r="C863" s="53"/>
      <c r="D863" s="53"/>
      <c r="E863" s="53"/>
      <c r="F863" s="53"/>
      <c r="G863" s="53"/>
      <c r="H863" s="53"/>
      <c r="I863" s="53"/>
      <c r="J863" s="53"/>
      <c r="K863" s="53"/>
      <c r="L863" s="53"/>
      <c r="M863" s="53"/>
      <c r="N863" s="53"/>
      <c r="O863" s="53"/>
      <c r="P863" s="53"/>
      <c r="Q863" s="53"/>
      <c r="R863" s="53"/>
      <c r="S863" s="53"/>
      <c r="T863" s="53"/>
      <c r="U863" s="53"/>
      <c r="V863" s="53"/>
      <c r="W863" s="53"/>
      <c r="X863" s="53"/>
      <c r="Y863" s="53"/>
      <c r="Z863" s="53"/>
    </row>
    <row r="864" spans="1:26" ht="12.75" customHeight="1" x14ac:dyDescent="0.3">
      <c r="A864" s="53"/>
      <c r="B864" s="53"/>
      <c r="C864" s="53"/>
      <c r="D864" s="53"/>
      <c r="E864" s="53"/>
      <c r="F864" s="53"/>
      <c r="G864" s="53"/>
      <c r="H864" s="53"/>
      <c r="I864" s="53"/>
      <c r="J864" s="53"/>
      <c r="K864" s="53"/>
      <c r="L864" s="53"/>
      <c r="M864" s="53"/>
      <c r="N864" s="53"/>
      <c r="O864" s="53"/>
      <c r="P864" s="53"/>
      <c r="Q864" s="53"/>
      <c r="R864" s="53"/>
      <c r="S864" s="53"/>
      <c r="T864" s="53"/>
      <c r="U864" s="53"/>
      <c r="V864" s="53"/>
      <c r="W864" s="53"/>
      <c r="X864" s="53"/>
      <c r="Y864" s="53"/>
      <c r="Z864" s="53"/>
    </row>
    <row r="865" spans="1:26" ht="12.75" customHeight="1" x14ac:dyDescent="0.3">
      <c r="A865" s="53"/>
      <c r="B865" s="53"/>
      <c r="C865" s="53"/>
      <c r="D865" s="53"/>
      <c r="E865" s="53"/>
      <c r="F865" s="53"/>
      <c r="G865" s="53"/>
      <c r="H865" s="53"/>
      <c r="I865" s="53"/>
      <c r="J865" s="53"/>
      <c r="K865" s="53"/>
      <c r="L865" s="53"/>
      <c r="M865" s="53"/>
      <c r="N865" s="53"/>
      <c r="O865" s="53"/>
      <c r="P865" s="53"/>
      <c r="Q865" s="53"/>
      <c r="R865" s="53"/>
      <c r="S865" s="53"/>
      <c r="T865" s="53"/>
      <c r="U865" s="53"/>
      <c r="V865" s="53"/>
      <c r="W865" s="53"/>
      <c r="X865" s="53"/>
      <c r="Y865" s="53"/>
      <c r="Z865" s="53"/>
    </row>
    <row r="866" spans="1:26" ht="12.75" customHeight="1" x14ac:dyDescent="0.3">
      <c r="A866" s="53"/>
      <c r="B866" s="53"/>
      <c r="C866" s="53"/>
      <c r="D866" s="53"/>
      <c r="E866" s="53"/>
      <c r="F866" s="53"/>
      <c r="G866" s="53"/>
      <c r="H866" s="53"/>
      <c r="I866" s="53"/>
      <c r="J866" s="53"/>
      <c r="K866" s="53"/>
      <c r="L866" s="53"/>
      <c r="M866" s="53"/>
      <c r="N866" s="53"/>
      <c r="O866" s="53"/>
      <c r="P866" s="53"/>
      <c r="Q866" s="53"/>
      <c r="R866" s="53"/>
      <c r="S866" s="53"/>
      <c r="T866" s="53"/>
      <c r="U866" s="53"/>
      <c r="V866" s="53"/>
      <c r="W866" s="53"/>
      <c r="X866" s="53"/>
      <c r="Y866" s="53"/>
      <c r="Z866" s="53"/>
    </row>
    <row r="867" spans="1:26" ht="12.75" customHeight="1" x14ac:dyDescent="0.3">
      <c r="A867" s="53"/>
      <c r="B867" s="53"/>
      <c r="C867" s="53"/>
      <c r="D867" s="53"/>
      <c r="E867" s="53"/>
      <c r="F867" s="53"/>
      <c r="G867" s="53"/>
      <c r="H867" s="53"/>
      <c r="I867" s="53"/>
      <c r="J867" s="53"/>
      <c r="K867" s="53"/>
      <c r="L867" s="53"/>
      <c r="M867" s="53"/>
      <c r="N867" s="53"/>
      <c r="O867" s="53"/>
      <c r="P867" s="53"/>
      <c r="Q867" s="53"/>
      <c r="R867" s="53"/>
      <c r="S867" s="53"/>
      <c r="T867" s="53"/>
      <c r="U867" s="53"/>
      <c r="V867" s="53"/>
      <c r="W867" s="53"/>
      <c r="X867" s="53"/>
      <c r="Y867" s="53"/>
      <c r="Z867" s="53"/>
    </row>
    <row r="868" spans="1:26" ht="12.75" customHeight="1" x14ac:dyDescent="0.3">
      <c r="A868" s="53"/>
      <c r="B868" s="53"/>
      <c r="C868" s="53"/>
      <c r="D868" s="53"/>
      <c r="E868" s="53"/>
      <c r="F868" s="53"/>
      <c r="G868" s="53"/>
      <c r="H868" s="53"/>
      <c r="I868" s="53"/>
      <c r="J868" s="53"/>
      <c r="K868" s="53"/>
      <c r="L868" s="53"/>
      <c r="M868" s="53"/>
      <c r="N868" s="53"/>
      <c r="O868" s="53"/>
      <c r="P868" s="53"/>
      <c r="Q868" s="53"/>
      <c r="R868" s="53"/>
      <c r="S868" s="53"/>
      <c r="T868" s="53"/>
      <c r="U868" s="53"/>
      <c r="V868" s="53"/>
      <c r="W868" s="53"/>
      <c r="X868" s="53"/>
      <c r="Y868" s="53"/>
      <c r="Z868" s="53"/>
    </row>
    <row r="869" spans="1:26" ht="12.75" customHeight="1" x14ac:dyDescent="0.3">
      <c r="A869" s="53"/>
      <c r="B869" s="53"/>
      <c r="C869" s="53"/>
      <c r="D869" s="53"/>
      <c r="E869" s="53"/>
      <c r="F869" s="53"/>
      <c r="G869" s="53"/>
      <c r="H869" s="53"/>
      <c r="I869" s="53"/>
      <c r="J869" s="53"/>
      <c r="K869" s="53"/>
      <c r="L869" s="53"/>
      <c r="M869" s="53"/>
      <c r="N869" s="53"/>
      <c r="O869" s="53"/>
      <c r="P869" s="53"/>
      <c r="Q869" s="53"/>
      <c r="R869" s="53"/>
      <c r="S869" s="53"/>
      <c r="T869" s="53"/>
      <c r="U869" s="53"/>
      <c r="V869" s="53"/>
      <c r="W869" s="53"/>
      <c r="X869" s="53"/>
      <c r="Y869" s="53"/>
      <c r="Z869" s="53"/>
    </row>
    <row r="870" spans="1:26" ht="12.75" customHeight="1" x14ac:dyDescent="0.3">
      <c r="A870" s="53"/>
      <c r="B870" s="53"/>
      <c r="C870" s="53"/>
      <c r="D870" s="53"/>
      <c r="E870" s="53"/>
      <c r="F870" s="53"/>
      <c r="G870" s="53"/>
      <c r="H870" s="53"/>
      <c r="I870" s="53"/>
      <c r="J870" s="53"/>
      <c r="K870" s="53"/>
      <c r="L870" s="53"/>
      <c r="M870" s="53"/>
      <c r="N870" s="53"/>
      <c r="O870" s="53"/>
      <c r="P870" s="53"/>
      <c r="Q870" s="53"/>
      <c r="R870" s="53"/>
      <c r="S870" s="53"/>
      <c r="T870" s="53"/>
      <c r="U870" s="53"/>
      <c r="V870" s="53"/>
      <c r="W870" s="53"/>
      <c r="X870" s="53"/>
      <c r="Y870" s="53"/>
      <c r="Z870" s="53"/>
    </row>
    <row r="871" spans="1:26" ht="12.75" customHeight="1" x14ac:dyDescent="0.3">
      <c r="A871" s="53"/>
      <c r="B871" s="53"/>
      <c r="C871" s="53"/>
      <c r="D871" s="53"/>
      <c r="E871" s="53"/>
      <c r="F871" s="53"/>
      <c r="G871" s="53"/>
      <c r="H871" s="53"/>
      <c r="I871" s="53"/>
      <c r="J871" s="53"/>
      <c r="K871" s="53"/>
      <c r="L871" s="53"/>
      <c r="M871" s="53"/>
      <c r="N871" s="53"/>
      <c r="O871" s="53"/>
      <c r="P871" s="53"/>
      <c r="Q871" s="53"/>
      <c r="R871" s="53"/>
      <c r="S871" s="53"/>
      <c r="T871" s="53"/>
      <c r="U871" s="53"/>
      <c r="V871" s="53"/>
      <c r="W871" s="53"/>
      <c r="X871" s="53"/>
      <c r="Y871" s="53"/>
      <c r="Z871" s="53"/>
    </row>
    <row r="872" spans="1:26" ht="12.75" customHeight="1" x14ac:dyDescent="0.3">
      <c r="A872" s="53"/>
      <c r="B872" s="53"/>
      <c r="C872" s="53"/>
      <c r="D872" s="53"/>
      <c r="E872" s="53"/>
      <c r="F872" s="53"/>
      <c r="G872" s="53"/>
      <c r="H872" s="53"/>
      <c r="I872" s="53"/>
      <c r="J872" s="53"/>
      <c r="K872" s="53"/>
      <c r="L872" s="53"/>
      <c r="M872" s="53"/>
      <c r="N872" s="53"/>
      <c r="O872" s="53"/>
      <c r="P872" s="53"/>
      <c r="Q872" s="53"/>
      <c r="R872" s="53"/>
      <c r="S872" s="53"/>
      <c r="T872" s="53"/>
      <c r="U872" s="53"/>
      <c r="V872" s="53"/>
      <c r="W872" s="53"/>
      <c r="X872" s="53"/>
      <c r="Y872" s="53"/>
      <c r="Z872" s="53"/>
    </row>
    <row r="873" spans="1:26" ht="12.75" customHeight="1" x14ac:dyDescent="0.3">
      <c r="A873" s="53"/>
      <c r="B873" s="53"/>
      <c r="C873" s="53"/>
      <c r="D873" s="53"/>
      <c r="E873" s="53"/>
      <c r="F873" s="53"/>
      <c r="G873" s="53"/>
      <c r="H873" s="53"/>
      <c r="I873" s="53"/>
      <c r="J873" s="53"/>
      <c r="K873" s="53"/>
      <c r="L873" s="53"/>
      <c r="M873" s="53"/>
      <c r="N873" s="53"/>
      <c r="O873" s="53"/>
      <c r="P873" s="53"/>
      <c r="Q873" s="53"/>
      <c r="R873" s="53"/>
      <c r="S873" s="53"/>
      <c r="T873" s="53"/>
      <c r="U873" s="53"/>
      <c r="V873" s="53"/>
      <c r="W873" s="53"/>
      <c r="X873" s="53"/>
      <c r="Y873" s="53"/>
      <c r="Z873" s="53"/>
    </row>
    <row r="874" spans="1:26" ht="12.75" customHeight="1" x14ac:dyDescent="0.3">
      <c r="A874" s="53"/>
      <c r="B874" s="53"/>
      <c r="C874" s="53"/>
      <c r="D874" s="53"/>
      <c r="E874" s="53"/>
      <c r="F874" s="53"/>
      <c r="G874" s="53"/>
      <c r="H874" s="53"/>
      <c r="I874" s="53"/>
      <c r="J874" s="53"/>
      <c r="K874" s="53"/>
      <c r="L874" s="53"/>
      <c r="M874" s="53"/>
      <c r="N874" s="53"/>
      <c r="O874" s="53"/>
      <c r="P874" s="53"/>
      <c r="Q874" s="53"/>
      <c r="R874" s="53"/>
      <c r="S874" s="53"/>
      <c r="T874" s="53"/>
      <c r="U874" s="53"/>
      <c r="V874" s="53"/>
      <c r="W874" s="53"/>
      <c r="X874" s="53"/>
      <c r="Y874" s="53"/>
      <c r="Z874" s="53"/>
    </row>
    <row r="875" spans="1:26" ht="12.75" customHeight="1" x14ac:dyDescent="0.3">
      <c r="A875" s="53"/>
      <c r="B875" s="53"/>
      <c r="C875" s="53"/>
      <c r="D875" s="53"/>
      <c r="E875" s="53"/>
      <c r="F875" s="53"/>
      <c r="G875" s="53"/>
      <c r="H875" s="53"/>
      <c r="I875" s="53"/>
      <c r="J875" s="53"/>
      <c r="K875" s="53"/>
      <c r="L875" s="53"/>
      <c r="M875" s="53"/>
      <c r="N875" s="53"/>
      <c r="O875" s="53"/>
      <c r="P875" s="53"/>
      <c r="Q875" s="53"/>
      <c r="R875" s="53"/>
      <c r="S875" s="53"/>
      <c r="T875" s="53"/>
      <c r="U875" s="53"/>
      <c r="V875" s="53"/>
      <c r="W875" s="53"/>
      <c r="X875" s="53"/>
      <c r="Y875" s="53"/>
      <c r="Z875" s="53"/>
    </row>
    <row r="876" spans="1:26" ht="12.75" customHeight="1" x14ac:dyDescent="0.3">
      <c r="A876" s="53"/>
      <c r="B876" s="53"/>
      <c r="C876" s="53"/>
      <c r="D876" s="53"/>
      <c r="E876" s="53"/>
      <c r="F876" s="53"/>
      <c r="G876" s="53"/>
      <c r="H876" s="53"/>
      <c r="I876" s="53"/>
      <c r="J876" s="53"/>
      <c r="K876" s="53"/>
      <c r="L876" s="53"/>
      <c r="M876" s="53"/>
      <c r="N876" s="53"/>
      <c r="O876" s="53"/>
      <c r="P876" s="53"/>
      <c r="Q876" s="53"/>
      <c r="R876" s="53"/>
      <c r="S876" s="53"/>
      <c r="T876" s="53"/>
      <c r="U876" s="53"/>
      <c r="V876" s="53"/>
      <c r="W876" s="53"/>
      <c r="X876" s="53"/>
      <c r="Y876" s="53"/>
      <c r="Z876" s="53"/>
    </row>
    <row r="877" spans="1:26" ht="12.75" customHeight="1" x14ac:dyDescent="0.3">
      <c r="A877" s="53"/>
      <c r="B877" s="53"/>
      <c r="C877" s="53"/>
      <c r="D877" s="53"/>
      <c r="E877" s="53"/>
      <c r="F877" s="53"/>
      <c r="G877" s="53"/>
      <c r="H877" s="53"/>
      <c r="I877" s="53"/>
      <c r="J877" s="53"/>
      <c r="K877" s="53"/>
      <c r="L877" s="53"/>
      <c r="M877" s="53"/>
      <c r="N877" s="53"/>
      <c r="O877" s="53"/>
      <c r="P877" s="53"/>
      <c r="Q877" s="53"/>
      <c r="R877" s="53"/>
      <c r="S877" s="53"/>
      <c r="T877" s="53"/>
      <c r="U877" s="53"/>
      <c r="V877" s="53"/>
      <c r="W877" s="53"/>
      <c r="X877" s="53"/>
      <c r="Y877" s="53"/>
      <c r="Z877" s="53"/>
    </row>
    <row r="878" spans="1:26" ht="12.75" customHeight="1" x14ac:dyDescent="0.3">
      <c r="A878" s="53"/>
      <c r="B878" s="53"/>
      <c r="C878" s="53"/>
      <c r="D878" s="53"/>
      <c r="E878" s="53"/>
      <c r="F878" s="53"/>
      <c r="G878" s="53"/>
      <c r="H878" s="53"/>
      <c r="I878" s="53"/>
      <c r="J878" s="53"/>
      <c r="K878" s="53"/>
      <c r="L878" s="53"/>
      <c r="M878" s="53"/>
      <c r="N878" s="53"/>
      <c r="O878" s="53"/>
      <c r="P878" s="53"/>
      <c r="Q878" s="53"/>
      <c r="R878" s="53"/>
      <c r="S878" s="53"/>
      <c r="T878" s="53"/>
      <c r="U878" s="53"/>
      <c r="V878" s="53"/>
      <c r="W878" s="53"/>
      <c r="X878" s="53"/>
      <c r="Y878" s="53"/>
      <c r="Z878" s="53"/>
    </row>
    <row r="879" spans="1:26" ht="12.75" customHeight="1" x14ac:dyDescent="0.3">
      <c r="A879" s="53"/>
      <c r="B879" s="53"/>
      <c r="C879" s="53"/>
      <c r="D879" s="53"/>
      <c r="E879" s="53"/>
      <c r="F879" s="53"/>
      <c r="G879" s="53"/>
      <c r="H879" s="53"/>
      <c r="I879" s="53"/>
      <c r="J879" s="53"/>
      <c r="K879" s="53"/>
      <c r="L879" s="53"/>
      <c r="M879" s="53"/>
      <c r="N879" s="53"/>
      <c r="O879" s="53"/>
      <c r="P879" s="53"/>
      <c r="Q879" s="53"/>
      <c r="R879" s="53"/>
      <c r="S879" s="53"/>
      <c r="T879" s="53"/>
      <c r="U879" s="53"/>
      <c r="V879" s="53"/>
      <c r="W879" s="53"/>
      <c r="X879" s="53"/>
      <c r="Y879" s="53"/>
      <c r="Z879" s="53"/>
    </row>
    <row r="880" spans="1:26" ht="12.75" customHeight="1" x14ac:dyDescent="0.3">
      <c r="A880" s="53"/>
      <c r="B880" s="53"/>
      <c r="C880" s="53"/>
      <c r="D880" s="53"/>
      <c r="E880" s="53"/>
      <c r="F880" s="53"/>
      <c r="G880" s="53"/>
      <c r="H880" s="53"/>
      <c r="I880" s="53"/>
      <c r="J880" s="53"/>
      <c r="K880" s="53"/>
      <c r="L880" s="53"/>
      <c r="M880" s="53"/>
      <c r="N880" s="53"/>
      <c r="O880" s="53"/>
      <c r="P880" s="53"/>
      <c r="Q880" s="53"/>
      <c r="R880" s="53"/>
      <c r="S880" s="53"/>
      <c r="T880" s="53"/>
      <c r="U880" s="53"/>
      <c r="V880" s="53"/>
      <c r="W880" s="53"/>
      <c r="X880" s="53"/>
      <c r="Y880" s="53"/>
      <c r="Z880" s="53"/>
    </row>
    <row r="881" spans="1:26" ht="12.75" customHeight="1" x14ac:dyDescent="0.3">
      <c r="A881" s="53"/>
      <c r="B881" s="53"/>
      <c r="C881" s="53"/>
      <c r="D881" s="53"/>
      <c r="E881" s="53"/>
      <c r="F881" s="53"/>
      <c r="G881" s="53"/>
      <c r="H881" s="53"/>
      <c r="I881" s="53"/>
      <c r="J881" s="53"/>
      <c r="K881" s="53"/>
      <c r="L881" s="53"/>
      <c r="M881" s="53"/>
      <c r="N881" s="53"/>
      <c r="O881" s="53"/>
      <c r="P881" s="53"/>
      <c r="Q881" s="53"/>
      <c r="R881" s="53"/>
      <c r="S881" s="53"/>
      <c r="T881" s="53"/>
      <c r="U881" s="53"/>
      <c r="V881" s="53"/>
      <c r="W881" s="53"/>
      <c r="X881" s="53"/>
      <c r="Y881" s="53"/>
      <c r="Z881" s="53"/>
    </row>
    <row r="882" spans="1:26" ht="12.75" customHeight="1" x14ac:dyDescent="0.3">
      <c r="A882" s="53"/>
      <c r="B882" s="53"/>
      <c r="C882" s="53"/>
      <c r="D882" s="53"/>
      <c r="E882" s="53"/>
      <c r="F882" s="53"/>
      <c r="G882" s="53"/>
      <c r="H882" s="53"/>
      <c r="I882" s="53"/>
      <c r="J882" s="53"/>
      <c r="K882" s="53"/>
      <c r="L882" s="53"/>
      <c r="M882" s="53"/>
      <c r="N882" s="53"/>
      <c r="O882" s="53"/>
      <c r="P882" s="53"/>
      <c r="Q882" s="53"/>
      <c r="R882" s="53"/>
      <c r="S882" s="53"/>
      <c r="T882" s="53"/>
      <c r="U882" s="53"/>
      <c r="V882" s="53"/>
      <c r="W882" s="53"/>
      <c r="X882" s="53"/>
      <c r="Y882" s="53"/>
      <c r="Z882" s="53"/>
    </row>
    <row r="883" spans="1:26" ht="12.75" customHeight="1" x14ac:dyDescent="0.3">
      <c r="A883" s="53"/>
      <c r="B883" s="53"/>
      <c r="C883" s="53"/>
      <c r="D883" s="53"/>
      <c r="E883" s="53"/>
      <c r="F883" s="53"/>
      <c r="G883" s="53"/>
      <c r="H883" s="53"/>
      <c r="I883" s="53"/>
      <c r="J883" s="53"/>
      <c r="K883" s="53"/>
      <c r="L883" s="53"/>
      <c r="M883" s="53"/>
      <c r="N883" s="53"/>
      <c r="O883" s="53"/>
      <c r="P883" s="53"/>
      <c r="Q883" s="53"/>
      <c r="R883" s="53"/>
      <c r="S883" s="53"/>
      <c r="T883" s="53"/>
      <c r="U883" s="53"/>
      <c r="V883" s="53"/>
      <c r="W883" s="53"/>
      <c r="X883" s="53"/>
      <c r="Y883" s="53"/>
      <c r="Z883" s="53"/>
    </row>
    <row r="884" spans="1:26" ht="12.75" customHeight="1" x14ac:dyDescent="0.3">
      <c r="A884" s="53"/>
      <c r="B884" s="53"/>
      <c r="C884" s="53"/>
      <c r="D884" s="53"/>
      <c r="E884" s="53"/>
      <c r="F884" s="53"/>
      <c r="G884" s="53"/>
      <c r="H884" s="53"/>
      <c r="I884" s="53"/>
      <c r="J884" s="53"/>
      <c r="K884" s="53"/>
      <c r="L884" s="53"/>
      <c r="M884" s="53"/>
      <c r="N884" s="53"/>
      <c r="O884" s="53"/>
      <c r="P884" s="53"/>
      <c r="Q884" s="53"/>
      <c r="R884" s="53"/>
      <c r="S884" s="53"/>
      <c r="T884" s="53"/>
      <c r="U884" s="53"/>
      <c r="V884" s="53"/>
      <c r="W884" s="53"/>
      <c r="X884" s="53"/>
      <c r="Y884" s="53"/>
      <c r="Z884" s="53"/>
    </row>
    <row r="885" spans="1:26" ht="12.75" customHeight="1" x14ac:dyDescent="0.3">
      <c r="A885" s="53"/>
      <c r="B885" s="53"/>
      <c r="C885" s="53"/>
      <c r="D885" s="53"/>
      <c r="E885" s="53"/>
      <c r="F885" s="53"/>
      <c r="G885" s="53"/>
      <c r="H885" s="53"/>
      <c r="I885" s="53"/>
      <c r="J885" s="53"/>
      <c r="K885" s="53"/>
      <c r="L885" s="53"/>
      <c r="M885" s="53"/>
      <c r="N885" s="53"/>
      <c r="O885" s="53"/>
      <c r="P885" s="53"/>
      <c r="Q885" s="53"/>
      <c r="R885" s="53"/>
      <c r="S885" s="53"/>
      <c r="T885" s="53"/>
      <c r="U885" s="53"/>
      <c r="V885" s="53"/>
      <c r="W885" s="53"/>
      <c r="X885" s="53"/>
      <c r="Y885" s="53"/>
      <c r="Z885" s="53"/>
    </row>
    <row r="886" spans="1:26" ht="12.75" customHeight="1" x14ac:dyDescent="0.3">
      <c r="A886" s="53"/>
      <c r="B886" s="53"/>
      <c r="C886" s="53"/>
      <c r="D886" s="53"/>
      <c r="E886" s="53"/>
      <c r="F886" s="53"/>
      <c r="G886" s="53"/>
      <c r="H886" s="53"/>
      <c r="I886" s="53"/>
      <c r="J886" s="53"/>
      <c r="K886" s="53"/>
      <c r="L886" s="53"/>
      <c r="M886" s="53"/>
      <c r="N886" s="53"/>
      <c r="O886" s="53"/>
      <c r="P886" s="53"/>
      <c r="Q886" s="53"/>
      <c r="R886" s="53"/>
      <c r="S886" s="53"/>
      <c r="T886" s="53"/>
      <c r="U886" s="53"/>
      <c r="V886" s="53"/>
      <c r="W886" s="53"/>
      <c r="X886" s="53"/>
      <c r="Y886" s="53"/>
      <c r="Z886" s="53"/>
    </row>
    <row r="887" spans="1:26" ht="12.75" customHeight="1" x14ac:dyDescent="0.3">
      <c r="A887" s="53"/>
      <c r="B887" s="53"/>
      <c r="C887" s="53"/>
      <c r="D887" s="53"/>
      <c r="E887" s="53"/>
      <c r="F887" s="53"/>
      <c r="G887" s="53"/>
      <c r="H887" s="53"/>
      <c r="I887" s="53"/>
      <c r="J887" s="53"/>
      <c r="K887" s="53"/>
      <c r="L887" s="53"/>
      <c r="M887" s="53"/>
      <c r="N887" s="53"/>
      <c r="O887" s="53"/>
      <c r="P887" s="53"/>
      <c r="Q887" s="53"/>
      <c r="R887" s="53"/>
      <c r="S887" s="53"/>
      <c r="T887" s="53"/>
      <c r="U887" s="53"/>
      <c r="V887" s="53"/>
      <c r="W887" s="53"/>
      <c r="X887" s="53"/>
      <c r="Y887" s="53"/>
      <c r="Z887" s="53"/>
    </row>
    <row r="888" spans="1:26" ht="12.75" customHeight="1" x14ac:dyDescent="0.3">
      <c r="A888" s="53"/>
      <c r="B888" s="53"/>
      <c r="C888" s="53"/>
      <c r="D888" s="53"/>
      <c r="E888" s="53"/>
      <c r="F888" s="53"/>
      <c r="G888" s="53"/>
      <c r="H888" s="53"/>
      <c r="I888" s="53"/>
      <c r="J888" s="53"/>
      <c r="K888" s="53"/>
      <c r="L888" s="53"/>
      <c r="M888" s="53"/>
      <c r="N888" s="53"/>
      <c r="O888" s="53"/>
      <c r="P888" s="53"/>
      <c r="Q888" s="53"/>
      <c r="R888" s="53"/>
      <c r="S888" s="53"/>
      <c r="T888" s="53"/>
      <c r="U888" s="53"/>
      <c r="V888" s="53"/>
      <c r="W888" s="53"/>
      <c r="X888" s="53"/>
      <c r="Y888" s="53"/>
      <c r="Z888" s="53"/>
    </row>
    <row r="889" spans="1:26" ht="12.75" customHeight="1" x14ac:dyDescent="0.3">
      <c r="A889" s="53"/>
      <c r="B889" s="53"/>
      <c r="C889" s="53"/>
      <c r="D889" s="53"/>
      <c r="E889" s="53"/>
      <c r="F889" s="53"/>
      <c r="G889" s="53"/>
      <c r="H889" s="53"/>
      <c r="I889" s="53"/>
      <c r="J889" s="53"/>
      <c r="K889" s="53"/>
      <c r="L889" s="53"/>
      <c r="M889" s="53"/>
      <c r="N889" s="53"/>
      <c r="O889" s="53"/>
      <c r="P889" s="53"/>
      <c r="Q889" s="53"/>
      <c r="R889" s="53"/>
      <c r="S889" s="53"/>
      <c r="T889" s="53"/>
      <c r="U889" s="53"/>
      <c r="V889" s="53"/>
      <c r="W889" s="53"/>
      <c r="X889" s="53"/>
      <c r="Y889" s="53"/>
      <c r="Z889" s="53"/>
    </row>
    <row r="890" spans="1:26" ht="12.75" customHeight="1" x14ac:dyDescent="0.3">
      <c r="A890" s="53"/>
      <c r="B890" s="53"/>
      <c r="C890" s="53"/>
      <c r="D890" s="53"/>
      <c r="E890" s="53"/>
      <c r="F890" s="53"/>
      <c r="G890" s="53"/>
      <c r="H890" s="53"/>
      <c r="I890" s="53"/>
      <c r="J890" s="53"/>
      <c r="K890" s="53"/>
      <c r="L890" s="53"/>
      <c r="M890" s="53"/>
      <c r="N890" s="53"/>
      <c r="O890" s="53"/>
      <c r="P890" s="53"/>
      <c r="Q890" s="53"/>
      <c r="R890" s="53"/>
      <c r="S890" s="53"/>
      <c r="T890" s="53"/>
      <c r="U890" s="53"/>
      <c r="V890" s="53"/>
      <c r="W890" s="53"/>
      <c r="X890" s="53"/>
      <c r="Y890" s="53"/>
      <c r="Z890" s="53"/>
    </row>
    <row r="891" spans="1:26" ht="12.75" customHeight="1" x14ac:dyDescent="0.3">
      <c r="A891" s="53"/>
      <c r="B891" s="53"/>
      <c r="C891" s="53"/>
      <c r="D891" s="53"/>
      <c r="E891" s="53"/>
      <c r="F891" s="53"/>
      <c r="G891" s="53"/>
      <c r="H891" s="53"/>
      <c r="I891" s="53"/>
      <c r="J891" s="53"/>
      <c r="K891" s="53"/>
      <c r="L891" s="53"/>
      <c r="M891" s="53"/>
      <c r="N891" s="53"/>
      <c r="O891" s="53"/>
      <c r="P891" s="53"/>
      <c r="Q891" s="53"/>
      <c r="R891" s="53"/>
      <c r="S891" s="53"/>
      <c r="T891" s="53"/>
      <c r="U891" s="53"/>
      <c r="V891" s="53"/>
      <c r="W891" s="53"/>
      <c r="X891" s="53"/>
      <c r="Y891" s="53"/>
      <c r="Z891" s="53"/>
    </row>
    <row r="892" spans="1:26" ht="12.75" customHeight="1" x14ac:dyDescent="0.3">
      <c r="A892" s="53"/>
      <c r="B892" s="53"/>
      <c r="C892" s="53"/>
      <c r="D892" s="53"/>
      <c r="E892" s="53"/>
      <c r="F892" s="53"/>
      <c r="G892" s="53"/>
      <c r="H892" s="53"/>
      <c r="I892" s="53"/>
      <c r="J892" s="53"/>
      <c r="K892" s="53"/>
      <c r="L892" s="53"/>
      <c r="M892" s="53"/>
      <c r="N892" s="53"/>
      <c r="O892" s="53"/>
      <c r="P892" s="53"/>
      <c r="Q892" s="53"/>
      <c r="R892" s="53"/>
      <c r="S892" s="53"/>
      <c r="T892" s="53"/>
      <c r="U892" s="53"/>
      <c r="V892" s="53"/>
      <c r="W892" s="53"/>
      <c r="X892" s="53"/>
      <c r="Y892" s="53"/>
      <c r="Z892" s="53"/>
    </row>
    <row r="893" spans="1:26" ht="12.75" customHeight="1" x14ac:dyDescent="0.3">
      <c r="A893" s="53"/>
      <c r="B893" s="53"/>
      <c r="C893" s="53"/>
      <c r="D893" s="53"/>
      <c r="E893" s="53"/>
      <c r="F893" s="53"/>
      <c r="G893" s="53"/>
      <c r="H893" s="53"/>
      <c r="I893" s="53"/>
      <c r="J893" s="53"/>
      <c r="K893" s="53"/>
      <c r="L893" s="53"/>
      <c r="M893" s="53"/>
      <c r="N893" s="53"/>
      <c r="O893" s="53"/>
      <c r="P893" s="53"/>
      <c r="Q893" s="53"/>
      <c r="R893" s="53"/>
      <c r="S893" s="53"/>
      <c r="T893" s="53"/>
      <c r="U893" s="53"/>
      <c r="V893" s="53"/>
      <c r="W893" s="53"/>
      <c r="X893" s="53"/>
      <c r="Y893" s="53"/>
      <c r="Z893" s="53"/>
    </row>
    <row r="894" spans="1:26" ht="12.75" customHeight="1" x14ac:dyDescent="0.3">
      <c r="A894" s="53"/>
      <c r="B894" s="53"/>
      <c r="C894" s="53"/>
      <c r="D894" s="53"/>
      <c r="E894" s="53"/>
      <c r="F894" s="53"/>
      <c r="G894" s="53"/>
      <c r="H894" s="53"/>
      <c r="I894" s="53"/>
      <c r="J894" s="53"/>
      <c r="K894" s="53"/>
      <c r="L894" s="53"/>
      <c r="M894" s="53"/>
      <c r="N894" s="53"/>
      <c r="O894" s="53"/>
      <c r="P894" s="53"/>
      <c r="Q894" s="53"/>
      <c r="R894" s="53"/>
      <c r="S894" s="53"/>
      <c r="T894" s="53"/>
      <c r="U894" s="53"/>
      <c r="V894" s="53"/>
      <c r="W894" s="53"/>
      <c r="X894" s="53"/>
      <c r="Y894" s="53"/>
      <c r="Z894" s="53"/>
    </row>
    <row r="895" spans="1:26" ht="12.75" customHeight="1" x14ac:dyDescent="0.3">
      <c r="A895" s="53"/>
      <c r="B895" s="53"/>
      <c r="C895" s="53"/>
      <c r="D895" s="53"/>
      <c r="E895" s="53"/>
      <c r="F895" s="53"/>
      <c r="G895" s="53"/>
      <c r="H895" s="53"/>
      <c r="I895" s="53"/>
      <c r="J895" s="53"/>
      <c r="K895" s="53"/>
      <c r="L895" s="53"/>
      <c r="M895" s="53"/>
      <c r="N895" s="53"/>
      <c r="O895" s="53"/>
      <c r="P895" s="53"/>
      <c r="Q895" s="53"/>
      <c r="R895" s="53"/>
      <c r="S895" s="53"/>
      <c r="T895" s="53"/>
      <c r="U895" s="53"/>
      <c r="V895" s="53"/>
      <c r="W895" s="53"/>
      <c r="X895" s="53"/>
      <c r="Y895" s="53"/>
      <c r="Z895" s="53"/>
    </row>
    <row r="896" spans="1:26" ht="12.75" customHeight="1" x14ac:dyDescent="0.3">
      <c r="A896" s="53"/>
      <c r="B896" s="53"/>
      <c r="C896" s="53"/>
      <c r="D896" s="53"/>
      <c r="E896" s="53"/>
      <c r="F896" s="53"/>
      <c r="G896" s="53"/>
      <c r="H896" s="53"/>
      <c r="I896" s="53"/>
      <c r="J896" s="53"/>
      <c r="K896" s="53"/>
      <c r="L896" s="53"/>
      <c r="M896" s="53"/>
      <c r="N896" s="53"/>
      <c r="O896" s="53"/>
      <c r="P896" s="53"/>
      <c r="Q896" s="53"/>
      <c r="R896" s="53"/>
      <c r="S896" s="53"/>
      <c r="T896" s="53"/>
      <c r="U896" s="53"/>
      <c r="V896" s="53"/>
      <c r="W896" s="53"/>
      <c r="X896" s="53"/>
      <c r="Y896" s="53"/>
      <c r="Z896" s="53"/>
    </row>
    <row r="897" spans="1:26" ht="12.75" customHeight="1" x14ac:dyDescent="0.3">
      <c r="A897" s="53"/>
      <c r="B897" s="53"/>
      <c r="C897" s="53"/>
      <c r="D897" s="53"/>
      <c r="E897" s="53"/>
      <c r="F897" s="53"/>
      <c r="G897" s="53"/>
      <c r="H897" s="53"/>
      <c r="I897" s="53"/>
      <c r="J897" s="53"/>
      <c r="K897" s="53"/>
      <c r="L897" s="53"/>
      <c r="M897" s="53"/>
      <c r="N897" s="53"/>
      <c r="O897" s="53"/>
      <c r="P897" s="53"/>
      <c r="Q897" s="53"/>
      <c r="R897" s="53"/>
      <c r="S897" s="53"/>
      <c r="T897" s="53"/>
      <c r="U897" s="53"/>
      <c r="V897" s="53"/>
      <c r="W897" s="53"/>
      <c r="X897" s="53"/>
      <c r="Y897" s="53"/>
      <c r="Z897" s="53"/>
    </row>
    <row r="898" spans="1:26" ht="12.75" customHeight="1" x14ac:dyDescent="0.3">
      <c r="A898" s="53"/>
      <c r="B898" s="53"/>
      <c r="C898" s="53"/>
      <c r="D898" s="53"/>
      <c r="E898" s="53"/>
      <c r="F898" s="53"/>
      <c r="G898" s="53"/>
      <c r="H898" s="53"/>
      <c r="I898" s="53"/>
      <c r="J898" s="53"/>
      <c r="K898" s="53"/>
      <c r="L898" s="53"/>
      <c r="M898" s="53"/>
      <c r="N898" s="53"/>
      <c r="O898" s="53"/>
      <c r="P898" s="53"/>
      <c r="Q898" s="53"/>
      <c r="R898" s="53"/>
      <c r="S898" s="53"/>
      <c r="T898" s="53"/>
      <c r="U898" s="53"/>
      <c r="V898" s="53"/>
      <c r="W898" s="53"/>
      <c r="X898" s="53"/>
      <c r="Y898" s="53"/>
      <c r="Z898" s="53"/>
    </row>
    <row r="899" spans="1:26" ht="12.75" customHeight="1" x14ac:dyDescent="0.3">
      <c r="A899" s="53"/>
      <c r="B899" s="53"/>
      <c r="C899" s="53"/>
      <c r="D899" s="53"/>
      <c r="E899" s="53"/>
      <c r="F899" s="53"/>
      <c r="G899" s="53"/>
      <c r="H899" s="53"/>
      <c r="I899" s="53"/>
      <c r="J899" s="53"/>
      <c r="K899" s="53"/>
      <c r="L899" s="53"/>
      <c r="M899" s="53"/>
      <c r="N899" s="53"/>
      <c r="O899" s="53"/>
      <c r="P899" s="53"/>
      <c r="Q899" s="53"/>
      <c r="R899" s="53"/>
      <c r="S899" s="53"/>
      <c r="T899" s="53"/>
      <c r="U899" s="53"/>
      <c r="V899" s="53"/>
      <c r="W899" s="53"/>
      <c r="X899" s="53"/>
      <c r="Y899" s="53"/>
      <c r="Z899" s="53"/>
    </row>
    <row r="900" spans="1:26" ht="12.75" customHeight="1" x14ac:dyDescent="0.3">
      <c r="A900" s="53"/>
      <c r="B900" s="53"/>
      <c r="C900" s="53"/>
      <c r="D900" s="53"/>
      <c r="E900" s="53"/>
      <c r="F900" s="53"/>
      <c r="G900" s="53"/>
      <c r="H900" s="53"/>
      <c r="I900" s="53"/>
      <c r="J900" s="53"/>
      <c r="K900" s="53"/>
      <c r="L900" s="53"/>
      <c r="M900" s="53"/>
      <c r="N900" s="53"/>
      <c r="O900" s="53"/>
      <c r="P900" s="53"/>
      <c r="Q900" s="53"/>
      <c r="R900" s="53"/>
      <c r="S900" s="53"/>
      <c r="T900" s="53"/>
      <c r="U900" s="53"/>
      <c r="V900" s="53"/>
      <c r="W900" s="53"/>
      <c r="X900" s="53"/>
      <c r="Y900" s="53"/>
      <c r="Z900" s="53"/>
    </row>
    <row r="901" spans="1:26" ht="12.75" customHeight="1" x14ac:dyDescent="0.3">
      <c r="A901" s="53"/>
      <c r="B901" s="53"/>
      <c r="C901" s="53"/>
      <c r="D901" s="53"/>
      <c r="E901" s="53"/>
      <c r="F901" s="53"/>
      <c r="G901" s="53"/>
      <c r="H901" s="53"/>
      <c r="I901" s="53"/>
      <c r="J901" s="53"/>
      <c r="K901" s="53"/>
      <c r="L901" s="53"/>
      <c r="M901" s="53"/>
      <c r="N901" s="53"/>
      <c r="O901" s="53"/>
      <c r="P901" s="53"/>
      <c r="Q901" s="53"/>
      <c r="R901" s="53"/>
      <c r="S901" s="53"/>
      <c r="T901" s="53"/>
      <c r="U901" s="53"/>
      <c r="V901" s="53"/>
      <c r="W901" s="53"/>
      <c r="X901" s="53"/>
      <c r="Y901" s="53"/>
      <c r="Z901" s="53"/>
    </row>
    <row r="902" spans="1:26" ht="12.75" customHeight="1" x14ac:dyDescent="0.3">
      <c r="A902" s="53"/>
      <c r="B902" s="53"/>
      <c r="C902" s="53"/>
      <c r="D902" s="53"/>
      <c r="E902" s="53"/>
      <c r="F902" s="53"/>
      <c r="G902" s="53"/>
      <c r="H902" s="53"/>
      <c r="I902" s="53"/>
      <c r="J902" s="53"/>
      <c r="K902" s="53"/>
      <c r="L902" s="53"/>
      <c r="M902" s="53"/>
      <c r="N902" s="53"/>
      <c r="O902" s="53"/>
      <c r="P902" s="53"/>
      <c r="Q902" s="53"/>
      <c r="R902" s="53"/>
      <c r="S902" s="53"/>
      <c r="T902" s="53"/>
      <c r="U902" s="53"/>
      <c r="V902" s="53"/>
      <c r="W902" s="53"/>
      <c r="X902" s="53"/>
      <c r="Y902" s="53"/>
      <c r="Z902" s="53"/>
    </row>
    <row r="903" spans="1:26" ht="12.75" customHeight="1" x14ac:dyDescent="0.3">
      <c r="A903" s="53"/>
      <c r="B903" s="53"/>
      <c r="C903" s="53"/>
      <c r="D903" s="53"/>
      <c r="E903" s="53"/>
      <c r="F903" s="53"/>
      <c r="G903" s="53"/>
      <c r="H903" s="53"/>
      <c r="I903" s="53"/>
      <c r="J903" s="53"/>
      <c r="K903" s="53"/>
      <c r="L903" s="53"/>
      <c r="M903" s="53"/>
      <c r="N903" s="53"/>
      <c r="O903" s="53"/>
      <c r="P903" s="53"/>
      <c r="Q903" s="53"/>
      <c r="R903" s="53"/>
      <c r="S903" s="53"/>
      <c r="T903" s="53"/>
      <c r="U903" s="53"/>
      <c r="V903" s="53"/>
      <c r="W903" s="53"/>
      <c r="X903" s="53"/>
      <c r="Y903" s="53"/>
      <c r="Z903" s="53"/>
    </row>
    <row r="904" spans="1:26" ht="12.75" customHeight="1" x14ac:dyDescent="0.3">
      <c r="A904" s="53"/>
      <c r="B904" s="53"/>
      <c r="C904" s="53"/>
      <c r="D904" s="53"/>
      <c r="E904" s="53"/>
      <c r="F904" s="53"/>
      <c r="G904" s="53"/>
      <c r="H904" s="53"/>
      <c r="I904" s="53"/>
      <c r="J904" s="53"/>
      <c r="K904" s="53"/>
      <c r="L904" s="53"/>
      <c r="M904" s="53"/>
      <c r="N904" s="53"/>
      <c r="O904" s="53"/>
      <c r="P904" s="53"/>
      <c r="Q904" s="53"/>
      <c r="R904" s="53"/>
      <c r="S904" s="53"/>
      <c r="T904" s="53"/>
      <c r="U904" s="53"/>
      <c r="V904" s="53"/>
      <c r="W904" s="53"/>
      <c r="X904" s="53"/>
      <c r="Y904" s="53"/>
      <c r="Z904" s="53"/>
    </row>
    <row r="905" spans="1:26" ht="12.75" customHeight="1" x14ac:dyDescent="0.3">
      <c r="A905" s="53"/>
      <c r="B905" s="53"/>
      <c r="C905" s="53"/>
      <c r="D905" s="53"/>
      <c r="E905" s="53"/>
      <c r="F905" s="53"/>
      <c r="G905" s="53"/>
      <c r="H905" s="53"/>
      <c r="I905" s="53"/>
      <c r="J905" s="53"/>
      <c r="K905" s="53"/>
      <c r="L905" s="53"/>
      <c r="M905" s="53"/>
      <c r="N905" s="53"/>
      <c r="O905" s="53"/>
      <c r="P905" s="53"/>
      <c r="Q905" s="53"/>
      <c r="R905" s="53"/>
      <c r="S905" s="53"/>
      <c r="T905" s="53"/>
      <c r="U905" s="53"/>
      <c r="V905" s="53"/>
      <c r="W905" s="53"/>
      <c r="X905" s="53"/>
      <c r="Y905" s="53"/>
      <c r="Z905" s="53"/>
    </row>
    <row r="906" spans="1:26" ht="12.75" customHeight="1" x14ac:dyDescent="0.3">
      <c r="A906" s="53"/>
      <c r="B906" s="53"/>
      <c r="C906" s="53"/>
      <c r="D906" s="53"/>
      <c r="E906" s="53"/>
      <c r="F906" s="53"/>
      <c r="G906" s="53"/>
      <c r="H906" s="53"/>
      <c r="I906" s="53"/>
      <c r="J906" s="53"/>
      <c r="K906" s="53"/>
      <c r="L906" s="53"/>
      <c r="M906" s="53"/>
      <c r="N906" s="53"/>
      <c r="O906" s="53"/>
      <c r="P906" s="53"/>
      <c r="Q906" s="53"/>
      <c r="R906" s="53"/>
      <c r="S906" s="53"/>
      <c r="T906" s="53"/>
      <c r="U906" s="53"/>
      <c r="V906" s="53"/>
      <c r="W906" s="53"/>
      <c r="X906" s="53"/>
      <c r="Y906" s="53"/>
      <c r="Z906" s="53"/>
    </row>
    <row r="907" spans="1:26" ht="12.75" customHeight="1" x14ac:dyDescent="0.3">
      <c r="A907" s="53"/>
      <c r="B907" s="53"/>
      <c r="C907" s="53"/>
      <c r="D907" s="53"/>
      <c r="E907" s="53"/>
      <c r="F907" s="53"/>
      <c r="G907" s="53"/>
      <c r="H907" s="53"/>
      <c r="I907" s="53"/>
      <c r="J907" s="53"/>
      <c r="K907" s="53"/>
      <c r="L907" s="53"/>
      <c r="M907" s="53"/>
      <c r="N907" s="53"/>
      <c r="O907" s="53"/>
      <c r="P907" s="53"/>
      <c r="Q907" s="53"/>
      <c r="R907" s="53"/>
      <c r="S907" s="53"/>
      <c r="T907" s="53"/>
      <c r="U907" s="53"/>
      <c r="V907" s="53"/>
      <c r="W907" s="53"/>
      <c r="X907" s="53"/>
      <c r="Y907" s="53"/>
      <c r="Z907" s="53"/>
    </row>
    <row r="908" spans="1:26" ht="12.75" customHeight="1" x14ac:dyDescent="0.3">
      <c r="A908" s="53"/>
      <c r="B908" s="53"/>
      <c r="C908" s="53"/>
      <c r="D908" s="53"/>
      <c r="E908" s="53"/>
      <c r="F908" s="53"/>
      <c r="G908" s="53"/>
      <c r="H908" s="53"/>
      <c r="I908" s="53"/>
      <c r="J908" s="53"/>
      <c r="K908" s="53"/>
      <c r="L908" s="53"/>
      <c r="M908" s="53"/>
      <c r="N908" s="53"/>
      <c r="O908" s="53"/>
      <c r="P908" s="53"/>
      <c r="Q908" s="53"/>
      <c r="R908" s="53"/>
      <c r="S908" s="53"/>
      <c r="T908" s="53"/>
      <c r="U908" s="53"/>
      <c r="V908" s="53"/>
      <c r="W908" s="53"/>
      <c r="X908" s="53"/>
      <c r="Y908" s="53"/>
      <c r="Z908" s="53"/>
    </row>
    <row r="909" spans="1:26" ht="12.75" customHeight="1" x14ac:dyDescent="0.3">
      <c r="A909" s="53"/>
      <c r="B909" s="53"/>
      <c r="C909" s="53"/>
      <c r="D909" s="53"/>
      <c r="E909" s="53"/>
      <c r="F909" s="53"/>
      <c r="G909" s="53"/>
      <c r="H909" s="53"/>
      <c r="I909" s="53"/>
      <c r="J909" s="53"/>
      <c r="K909" s="53"/>
      <c r="L909" s="53"/>
      <c r="M909" s="53"/>
      <c r="N909" s="53"/>
      <c r="O909" s="53"/>
      <c r="P909" s="53"/>
      <c r="Q909" s="53"/>
      <c r="R909" s="53"/>
      <c r="S909" s="53"/>
      <c r="T909" s="53"/>
      <c r="U909" s="53"/>
      <c r="V909" s="53"/>
      <c r="W909" s="53"/>
      <c r="X909" s="53"/>
      <c r="Y909" s="53"/>
      <c r="Z909" s="53"/>
    </row>
    <row r="910" spans="1:26" ht="12.75" customHeight="1" x14ac:dyDescent="0.3">
      <c r="A910" s="53"/>
      <c r="B910" s="53"/>
      <c r="C910" s="53"/>
      <c r="D910" s="53"/>
      <c r="E910" s="53"/>
      <c r="F910" s="53"/>
      <c r="G910" s="53"/>
      <c r="H910" s="53"/>
      <c r="I910" s="53"/>
      <c r="J910" s="53"/>
      <c r="K910" s="53"/>
      <c r="L910" s="53"/>
      <c r="M910" s="53"/>
      <c r="N910" s="53"/>
      <c r="O910" s="53"/>
      <c r="P910" s="53"/>
      <c r="Q910" s="53"/>
      <c r="R910" s="53"/>
      <c r="S910" s="53"/>
      <c r="T910" s="53"/>
      <c r="U910" s="53"/>
      <c r="V910" s="53"/>
      <c r="W910" s="53"/>
      <c r="X910" s="53"/>
      <c r="Y910" s="53"/>
      <c r="Z910" s="53"/>
    </row>
    <row r="911" spans="1:26" ht="12.75" customHeight="1" x14ac:dyDescent="0.3">
      <c r="A911" s="53"/>
      <c r="B911" s="53"/>
      <c r="C911" s="53"/>
      <c r="D911" s="53"/>
      <c r="E911" s="53"/>
      <c r="F911" s="53"/>
      <c r="G911" s="53"/>
      <c r="H911" s="53"/>
      <c r="I911" s="53"/>
      <c r="J911" s="53"/>
      <c r="K911" s="53"/>
      <c r="L911" s="53"/>
      <c r="M911" s="53"/>
      <c r="N911" s="53"/>
      <c r="O911" s="53"/>
      <c r="P911" s="53"/>
      <c r="Q911" s="53"/>
      <c r="R911" s="53"/>
      <c r="S911" s="53"/>
      <c r="T911" s="53"/>
      <c r="U911" s="53"/>
      <c r="V911" s="53"/>
      <c r="W911" s="53"/>
      <c r="X911" s="53"/>
      <c r="Y911" s="53"/>
      <c r="Z911" s="53"/>
    </row>
    <row r="912" spans="1:26" ht="12.75" customHeight="1" x14ac:dyDescent="0.3">
      <c r="A912" s="53"/>
      <c r="B912" s="53"/>
      <c r="C912" s="53"/>
      <c r="D912" s="53"/>
      <c r="E912" s="53"/>
      <c r="F912" s="53"/>
      <c r="G912" s="53"/>
      <c r="H912" s="53"/>
      <c r="I912" s="53"/>
      <c r="J912" s="53"/>
      <c r="K912" s="53"/>
      <c r="L912" s="53"/>
      <c r="M912" s="53"/>
      <c r="N912" s="53"/>
      <c r="O912" s="53"/>
      <c r="P912" s="53"/>
      <c r="Q912" s="53"/>
      <c r="R912" s="53"/>
      <c r="S912" s="53"/>
      <c r="T912" s="53"/>
      <c r="U912" s="53"/>
      <c r="V912" s="53"/>
      <c r="W912" s="53"/>
      <c r="X912" s="53"/>
      <c r="Y912" s="53"/>
      <c r="Z912" s="53"/>
    </row>
    <row r="913" spans="1:26" ht="12.75" customHeight="1" x14ac:dyDescent="0.3">
      <c r="A913" s="53"/>
      <c r="B913" s="53"/>
      <c r="C913" s="53"/>
      <c r="D913" s="53"/>
      <c r="E913" s="53"/>
      <c r="F913" s="53"/>
      <c r="G913" s="53"/>
      <c r="H913" s="53"/>
      <c r="I913" s="53"/>
      <c r="J913" s="53"/>
      <c r="K913" s="53"/>
      <c r="L913" s="53"/>
      <c r="M913" s="53"/>
      <c r="N913" s="53"/>
      <c r="O913" s="53"/>
      <c r="P913" s="53"/>
      <c r="Q913" s="53"/>
      <c r="R913" s="53"/>
      <c r="S913" s="53"/>
      <c r="T913" s="53"/>
      <c r="U913" s="53"/>
      <c r="V913" s="53"/>
      <c r="W913" s="53"/>
      <c r="X913" s="53"/>
      <c r="Y913" s="53"/>
      <c r="Z913" s="53"/>
    </row>
    <row r="914" spans="1:26" ht="12.75" customHeight="1" x14ac:dyDescent="0.3">
      <c r="A914" s="53"/>
      <c r="B914" s="53"/>
      <c r="C914" s="53"/>
      <c r="D914" s="53"/>
      <c r="E914" s="53"/>
      <c r="F914" s="53"/>
      <c r="G914" s="53"/>
      <c r="H914" s="53"/>
      <c r="I914" s="53"/>
      <c r="J914" s="53"/>
      <c r="K914" s="53"/>
      <c r="L914" s="53"/>
      <c r="M914" s="53"/>
      <c r="N914" s="53"/>
      <c r="O914" s="53"/>
      <c r="P914" s="53"/>
      <c r="Q914" s="53"/>
      <c r="R914" s="53"/>
      <c r="S914" s="53"/>
      <c r="T914" s="53"/>
      <c r="U914" s="53"/>
      <c r="V914" s="53"/>
      <c r="W914" s="53"/>
      <c r="X914" s="53"/>
      <c r="Y914" s="53"/>
      <c r="Z914" s="53"/>
    </row>
    <row r="915" spans="1:26" ht="12.75" customHeight="1" x14ac:dyDescent="0.3">
      <c r="A915" s="53"/>
      <c r="B915" s="53"/>
      <c r="C915" s="53"/>
      <c r="D915" s="53"/>
      <c r="E915" s="53"/>
      <c r="F915" s="53"/>
      <c r="G915" s="53"/>
      <c r="H915" s="53"/>
      <c r="I915" s="53"/>
      <c r="J915" s="53"/>
      <c r="K915" s="53"/>
      <c r="L915" s="53"/>
      <c r="M915" s="53"/>
      <c r="N915" s="53"/>
      <c r="O915" s="53"/>
      <c r="P915" s="53"/>
      <c r="Q915" s="53"/>
      <c r="R915" s="53"/>
      <c r="S915" s="53"/>
      <c r="T915" s="53"/>
      <c r="U915" s="53"/>
      <c r="V915" s="53"/>
      <c r="W915" s="53"/>
      <c r="X915" s="53"/>
      <c r="Y915" s="53"/>
      <c r="Z915" s="53"/>
    </row>
    <row r="916" spans="1:26" ht="12.75" customHeight="1" x14ac:dyDescent="0.3">
      <c r="A916" s="53"/>
      <c r="B916" s="53"/>
      <c r="C916" s="53"/>
      <c r="D916" s="53"/>
      <c r="E916" s="53"/>
      <c r="F916" s="53"/>
      <c r="G916" s="53"/>
      <c r="H916" s="53"/>
      <c r="I916" s="53"/>
      <c r="J916" s="53"/>
      <c r="K916" s="53"/>
      <c r="L916" s="53"/>
      <c r="M916" s="53"/>
      <c r="N916" s="53"/>
      <c r="O916" s="53"/>
      <c r="P916" s="53"/>
      <c r="Q916" s="53"/>
      <c r="R916" s="53"/>
      <c r="S916" s="53"/>
      <c r="T916" s="53"/>
      <c r="U916" s="53"/>
      <c r="V916" s="53"/>
      <c r="W916" s="53"/>
      <c r="X916" s="53"/>
      <c r="Y916" s="53"/>
      <c r="Z916" s="53"/>
    </row>
    <row r="917" spans="1:26" ht="12.75" customHeight="1" x14ac:dyDescent="0.3">
      <c r="A917" s="53"/>
      <c r="B917" s="53"/>
      <c r="C917" s="53"/>
      <c r="D917" s="53"/>
      <c r="E917" s="53"/>
      <c r="F917" s="53"/>
      <c r="G917" s="53"/>
      <c r="H917" s="53"/>
      <c r="I917" s="53"/>
      <c r="J917" s="53"/>
      <c r="K917" s="53"/>
      <c r="L917" s="53"/>
      <c r="M917" s="53"/>
      <c r="N917" s="53"/>
      <c r="O917" s="53"/>
      <c r="P917" s="53"/>
      <c r="Q917" s="53"/>
      <c r="R917" s="53"/>
      <c r="S917" s="53"/>
      <c r="T917" s="53"/>
      <c r="U917" s="53"/>
      <c r="V917" s="53"/>
      <c r="W917" s="53"/>
      <c r="X917" s="53"/>
      <c r="Y917" s="53"/>
      <c r="Z917" s="53"/>
    </row>
    <row r="918" spans="1:26" ht="12.75" customHeight="1" x14ac:dyDescent="0.3">
      <c r="A918" s="53"/>
      <c r="B918" s="53"/>
      <c r="C918" s="53"/>
      <c r="D918" s="53"/>
      <c r="E918" s="53"/>
      <c r="F918" s="53"/>
      <c r="G918" s="53"/>
      <c r="H918" s="53"/>
      <c r="I918" s="53"/>
      <c r="J918" s="53"/>
      <c r="K918" s="53"/>
      <c r="L918" s="53"/>
      <c r="M918" s="53"/>
      <c r="N918" s="53"/>
      <c r="O918" s="53"/>
      <c r="P918" s="53"/>
      <c r="Q918" s="53"/>
      <c r="R918" s="53"/>
      <c r="S918" s="53"/>
      <c r="T918" s="53"/>
      <c r="U918" s="53"/>
      <c r="V918" s="53"/>
      <c r="W918" s="53"/>
      <c r="X918" s="53"/>
      <c r="Y918" s="53"/>
      <c r="Z918" s="53"/>
    </row>
    <row r="919" spans="1:26" ht="12.75" customHeight="1" x14ac:dyDescent="0.3">
      <c r="A919" s="53"/>
      <c r="B919" s="53"/>
      <c r="C919" s="53"/>
      <c r="D919" s="53"/>
      <c r="E919" s="53"/>
      <c r="F919" s="53"/>
      <c r="G919" s="53"/>
      <c r="H919" s="53"/>
      <c r="I919" s="53"/>
      <c r="J919" s="53"/>
      <c r="K919" s="53"/>
      <c r="L919" s="53"/>
      <c r="M919" s="53"/>
      <c r="N919" s="53"/>
      <c r="O919" s="53"/>
      <c r="P919" s="53"/>
      <c r="Q919" s="53"/>
      <c r="R919" s="53"/>
      <c r="S919" s="53"/>
      <c r="T919" s="53"/>
      <c r="U919" s="53"/>
      <c r="V919" s="53"/>
      <c r="W919" s="53"/>
      <c r="X919" s="53"/>
      <c r="Y919" s="53"/>
      <c r="Z919" s="53"/>
    </row>
    <row r="920" spans="1:26" ht="12.75" customHeight="1" x14ac:dyDescent="0.3">
      <c r="A920" s="53"/>
      <c r="B920" s="53"/>
      <c r="C920" s="53"/>
      <c r="D920" s="53"/>
      <c r="E920" s="53"/>
      <c r="F920" s="53"/>
      <c r="G920" s="53"/>
      <c r="H920" s="53"/>
      <c r="I920" s="53"/>
      <c r="J920" s="53"/>
      <c r="K920" s="53"/>
      <c r="L920" s="53"/>
      <c r="M920" s="53"/>
      <c r="N920" s="53"/>
      <c r="O920" s="53"/>
      <c r="P920" s="53"/>
      <c r="Q920" s="53"/>
      <c r="R920" s="53"/>
      <c r="S920" s="53"/>
      <c r="T920" s="53"/>
      <c r="U920" s="53"/>
      <c r="V920" s="53"/>
      <c r="W920" s="53"/>
      <c r="X920" s="53"/>
      <c r="Y920" s="53"/>
      <c r="Z920" s="53"/>
    </row>
    <row r="921" spans="1:26" ht="12.75" customHeight="1" x14ac:dyDescent="0.3">
      <c r="A921" s="53"/>
      <c r="B921" s="53"/>
      <c r="C921" s="53"/>
      <c r="D921" s="53"/>
      <c r="E921" s="53"/>
      <c r="F921" s="53"/>
      <c r="G921" s="53"/>
      <c r="H921" s="53"/>
      <c r="I921" s="53"/>
      <c r="J921" s="53"/>
      <c r="K921" s="53"/>
      <c r="L921" s="53"/>
      <c r="M921" s="53"/>
      <c r="N921" s="53"/>
      <c r="O921" s="53"/>
      <c r="P921" s="53"/>
      <c r="Q921" s="53"/>
      <c r="R921" s="53"/>
      <c r="S921" s="53"/>
      <c r="T921" s="53"/>
      <c r="U921" s="53"/>
      <c r="V921" s="53"/>
      <c r="W921" s="53"/>
      <c r="X921" s="53"/>
      <c r="Y921" s="53"/>
      <c r="Z921" s="53"/>
    </row>
    <row r="922" spans="1:26" ht="12.75" customHeight="1" x14ac:dyDescent="0.3">
      <c r="A922" s="53"/>
      <c r="B922" s="53"/>
      <c r="C922" s="53"/>
      <c r="D922" s="53"/>
      <c r="E922" s="53"/>
      <c r="F922" s="53"/>
      <c r="G922" s="53"/>
      <c r="H922" s="53"/>
      <c r="I922" s="53"/>
      <c r="J922" s="53"/>
      <c r="K922" s="53"/>
      <c r="L922" s="53"/>
      <c r="M922" s="53"/>
      <c r="N922" s="53"/>
      <c r="O922" s="53"/>
      <c r="P922" s="53"/>
      <c r="Q922" s="53"/>
      <c r="R922" s="53"/>
      <c r="S922" s="53"/>
      <c r="T922" s="53"/>
      <c r="U922" s="53"/>
      <c r="V922" s="53"/>
      <c r="W922" s="53"/>
      <c r="X922" s="53"/>
      <c r="Y922" s="53"/>
      <c r="Z922" s="53"/>
    </row>
    <row r="923" spans="1:26" ht="12.75" customHeight="1" x14ac:dyDescent="0.3">
      <c r="A923" s="53"/>
      <c r="B923" s="53"/>
      <c r="C923" s="53"/>
      <c r="D923" s="53"/>
      <c r="E923" s="53"/>
      <c r="F923" s="53"/>
      <c r="G923" s="53"/>
      <c r="H923" s="53"/>
      <c r="I923" s="53"/>
      <c r="J923" s="53"/>
      <c r="K923" s="53"/>
      <c r="L923" s="53"/>
      <c r="M923" s="53"/>
      <c r="N923" s="53"/>
      <c r="O923" s="53"/>
      <c r="P923" s="53"/>
      <c r="Q923" s="53"/>
      <c r="R923" s="53"/>
      <c r="S923" s="53"/>
      <c r="T923" s="53"/>
      <c r="U923" s="53"/>
      <c r="V923" s="53"/>
      <c r="W923" s="53"/>
      <c r="X923" s="53"/>
      <c r="Y923" s="53"/>
      <c r="Z923" s="53"/>
    </row>
    <row r="924" spans="1:26" ht="12.75" customHeight="1" x14ac:dyDescent="0.3">
      <c r="A924" s="53"/>
      <c r="B924" s="53"/>
      <c r="C924" s="53"/>
      <c r="D924" s="53"/>
      <c r="E924" s="53"/>
      <c r="F924" s="53"/>
      <c r="G924" s="53"/>
      <c r="H924" s="53"/>
      <c r="I924" s="53"/>
      <c r="J924" s="53"/>
      <c r="K924" s="53"/>
      <c r="L924" s="53"/>
      <c r="M924" s="53"/>
      <c r="N924" s="53"/>
      <c r="O924" s="53"/>
      <c r="P924" s="53"/>
      <c r="Q924" s="53"/>
      <c r="R924" s="53"/>
      <c r="S924" s="53"/>
      <c r="T924" s="53"/>
      <c r="U924" s="53"/>
      <c r="V924" s="53"/>
      <c r="W924" s="53"/>
      <c r="X924" s="53"/>
      <c r="Y924" s="53"/>
      <c r="Z924" s="53"/>
    </row>
    <row r="925" spans="1:26" ht="12.75" customHeight="1" x14ac:dyDescent="0.3">
      <c r="A925" s="53"/>
      <c r="B925" s="53"/>
      <c r="C925" s="53"/>
      <c r="D925" s="53"/>
      <c r="E925" s="53"/>
      <c r="F925" s="53"/>
      <c r="G925" s="53"/>
      <c r="H925" s="53"/>
      <c r="I925" s="53"/>
      <c r="J925" s="53"/>
      <c r="K925" s="53"/>
      <c r="L925" s="53"/>
      <c r="M925" s="53"/>
      <c r="N925" s="53"/>
      <c r="O925" s="53"/>
      <c r="P925" s="53"/>
      <c r="Q925" s="53"/>
      <c r="R925" s="53"/>
      <c r="S925" s="53"/>
      <c r="T925" s="53"/>
      <c r="U925" s="53"/>
      <c r="V925" s="53"/>
      <c r="W925" s="53"/>
      <c r="X925" s="53"/>
      <c r="Y925" s="53"/>
      <c r="Z925" s="53"/>
    </row>
    <row r="926" spans="1:26" ht="12.75" customHeight="1" x14ac:dyDescent="0.3">
      <c r="A926" s="53"/>
      <c r="B926" s="53"/>
      <c r="C926" s="53"/>
      <c r="D926" s="53"/>
      <c r="E926" s="53"/>
      <c r="F926" s="53"/>
      <c r="G926" s="53"/>
      <c r="H926" s="53"/>
      <c r="I926" s="53"/>
      <c r="J926" s="53"/>
      <c r="K926" s="53"/>
      <c r="L926" s="53"/>
      <c r="M926" s="53"/>
      <c r="N926" s="53"/>
      <c r="O926" s="53"/>
      <c r="P926" s="53"/>
      <c r="Q926" s="53"/>
      <c r="R926" s="53"/>
      <c r="S926" s="53"/>
      <c r="T926" s="53"/>
      <c r="U926" s="53"/>
      <c r="V926" s="53"/>
      <c r="W926" s="53"/>
      <c r="X926" s="53"/>
      <c r="Y926" s="53"/>
      <c r="Z926" s="53"/>
    </row>
    <row r="927" spans="1:26" ht="12.75" customHeight="1" x14ac:dyDescent="0.3">
      <c r="A927" s="53"/>
      <c r="B927" s="53"/>
      <c r="C927" s="53"/>
      <c r="D927" s="53"/>
      <c r="E927" s="53"/>
      <c r="F927" s="53"/>
      <c r="G927" s="53"/>
      <c r="H927" s="53"/>
      <c r="I927" s="53"/>
      <c r="J927" s="53"/>
      <c r="K927" s="53"/>
      <c r="L927" s="53"/>
      <c r="M927" s="53"/>
      <c r="N927" s="53"/>
      <c r="O927" s="53"/>
      <c r="P927" s="53"/>
      <c r="Q927" s="53"/>
      <c r="R927" s="53"/>
      <c r="S927" s="53"/>
      <c r="T927" s="53"/>
      <c r="U927" s="53"/>
      <c r="V927" s="53"/>
      <c r="W927" s="53"/>
      <c r="X927" s="53"/>
      <c r="Y927" s="53"/>
      <c r="Z927" s="53"/>
    </row>
    <row r="928" spans="1:26" ht="12.75" customHeight="1" x14ac:dyDescent="0.3">
      <c r="A928" s="53"/>
      <c r="B928" s="53"/>
      <c r="C928" s="53"/>
      <c r="D928" s="53"/>
      <c r="E928" s="53"/>
      <c r="F928" s="53"/>
      <c r="G928" s="53"/>
      <c r="H928" s="53"/>
      <c r="I928" s="53"/>
      <c r="J928" s="53"/>
      <c r="K928" s="53"/>
      <c r="L928" s="53"/>
      <c r="M928" s="53"/>
      <c r="N928" s="53"/>
      <c r="O928" s="53"/>
      <c r="P928" s="53"/>
      <c r="Q928" s="53"/>
      <c r="R928" s="53"/>
      <c r="S928" s="53"/>
      <c r="T928" s="53"/>
      <c r="U928" s="53"/>
      <c r="V928" s="53"/>
      <c r="W928" s="53"/>
      <c r="X928" s="53"/>
      <c r="Y928" s="53"/>
      <c r="Z928" s="53"/>
    </row>
    <row r="929" spans="1:26" ht="12.75" customHeight="1" x14ac:dyDescent="0.3">
      <c r="A929" s="53"/>
      <c r="B929" s="53"/>
      <c r="C929" s="53"/>
      <c r="D929" s="53"/>
      <c r="E929" s="53"/>
      <c r="F929" s="53"/>
      <c r="G929" s="53"/>
      <c r="H929" s="53"/>
      <c r="I929" s="53"/>
      <c r="J929" s="53"/>
      <c r="K929" s="53"/>
      <c r="L929" s="53"/>
      <c r="M929" s="53"/>
      <c r="N929" s="53"/>
      <c r="O929" s="53"/>
      <c r="P929" s="53"/>
      <c r="Q929" s="53"/>
      <c r="R929" s="53"/>
      <c r="S929" s="53"/>
      <c r="T929" s="53"/>
      <c r="U929" s="53"/>
      <c r="V929" s="53"/>
      <c r="W929" s="53"/>
      <c r="X929" s="53"/>
      <c r="Y929" s="53"/>
      <c r="Z929" s="53"/>
    </row>
    <row r="930" spans="1:26" ht="12.75" customHeight="1" x14ac:dyDescent="0.3">
      <c r="A930" s="53"/>
      <c r="B930" s="53"/>
      <c r="C930" s="53"/>
      <c r="D930" s="53"/>
      <c r="E930" s="53"/>
      <c r="F930" s="53"/>
      <c r="G930" s="53"/>
      <c r="H930" s="53"/>
      <c r="I930" s="53"/>
      <c r="J930" s="53"/>
      <c r="K930" s="53"/>
      <c r="L930" s="53"/>
      <c r="M930" s="53"/>
      <c r="N930" s="53"/>
      <c r="O930" s="53"/>
      <c r="P930" s="53"/>
      <c r="Q930" s="53"/>
      <c r="R930" s="53"/>
      <c r="S930" s="53"/>
      <c r="T930" s="53"/>
      <c r="U930" s="53"/>
      <c r="V930" s="53"/>
      <c r="W930" s="53"/>
      <c r="X930" s="53"/>
      <c r="Y930" s="53"/>
      <c r="Z930" s="53"/>
    </row>
    <row r="931" spans="1:26" ht="12.75" customHeight="1" x14ac:dyDescent="0.3">
      <c r="A931" s="53"/>
      <c r="B931" s="53"/>
      <c r="C931" s="53"/>
      <c r="D931" s="53"/>
      <c r="E931" s="53"/>
      <c r="F931" s="53"/>
      <c r="G931" s="53"/>
      <c r="H931" s="53"/>
      <c r="I931" s="53"/>
      <c r="J931" s="53"/>
      <c r="K931" s="53"/>
      <c r="L931" s="53"/>
      <c r="M931" s="53"/>
      <c r="N931" s="53"/>
      <c r="O931" s="53"/>
      <c r="P931" s="53"/>
      <c r="Q931" s="53"/>
      <c r="R931" s="53"/>
      <c r="S931" s="53"/>
      <c r="T931" s="53"/>
      <c r="U931" s="53"/>
      <c r="V931" s="53"/>
      <c r="W931" s="53"/>
      <c r="X931" s="53"/>
      <c r="Y931" s="53"/>
      <c r="Z931" s="53"/>
    </row>
    <row r="932" spans="1:26" ht="12.75" customHeight="1" x14ac:dyDescent="0.3">
      <c r="A932" s="53"/>
      <c r="B932" s="53"/>
      <c r="C932" s="53"/>
      <c r="D932" s="53"/>
      <c r="E932" s="53"/>
      <c r="F932" s="53"/>
      <c r="G932" s="53"/>
      <c r="H932" s="53"/>
      <c r="I932" s="53"/>
      <c r="J932" s="53"/>
      <c r="K932" s="53"/>
      <c r="L932" s="53"/>
      <c r="M932" s="53"/>
      <c r="N932" s="53"/>
      <c r="O932" s="53"/>
      <c r="P932" s="53"/>
      <c r="Q932" s="53"/>
      <c r="R932" s="53"/>
      <c r="S932" s="53"/>
      <c r="T932" s="53"/>
      <c r="U932" s="53"/>
      <c r="V932" s="53"/>
      <c r="W932" s="53"/>
      <c r="X932" s="53"/>
      <c r="Y932" s="53"/>
      <c r="Z932" s="53"/>
    </row>
    <row r="933" spans="1:26" ht="12.75" customHeight="1" x14ac:dyDescent="0.3">
      <c r="A933" s="53"/>
      <c r="B933" s="53"/>
      <c r="C933" s="53"/>
      <c r="D933" s="53"/>
      <c r="E933" s="53"/>
      <c r="F933" s="53"/>
      <c r="G933" s="53"/>
      <c r="H933" s="53"/>
      <c r="I933" s="53"/>
      <c r="J933" s="53"/>
      <c r="K933" s="53"/>
      <c r="L933" s="53"/>
      <c r="M933" s="53"/>
      <c r="N933" s="53"/>
      <c r="O933" s="53"/>
      <c r="P933" s="53"/>
      <c r="Q933" s="53"/>
      <c r="R933" s="53"/>
      <c r="S933" s="53"/>
      <c r="T933" s="53"/>
      <c r="U933" s="53"/>
      <c r="V933" s="53"/>
      <c r="W933" s="53"/>
      <c r="X933" s="53"/>
      <c r="Y933" s="53"/>
      <c r="Z933" s="53"/>
    </row>
    <row r="934" spans="1:26" ht="12.75" customHeight="1" x14ac:dyDescent="0.3">
      <c r="A934" s="53"/>
      <c r="B934" s="53"/>
      <c r="C934" s="53"/>
      <c r="D934" s="53"/>
      <c r="E934" s="53"/>
      <c r="F934" s="53"/>
      <c r="G934" s="53"/>
      <c r="H934" s="53"/>
      <c r="I934" s="53"/>
      <c r="J934" s="53"/>
      <c r="K934" s="53"/>
      <c r="L934" s="53"/>
      <c r="M934" s="53"/>
      <c r="N934" s="53"/>
      <c r="O934" s="53"/>
      <c r="P934" s="53"/>
      <c r="Q934" s="53"/>
      <c r="R934" s="53"/>
      <c r="S934" s="53"/>
      <c r="T934" s="53"/>
      <c r="U934" s="53"/>
      <c r="V934" s="53"/>
      <c r="W934" s="53"/>
      <c r="X934" s="53"/>
      <c r="Y934" s="53"/>
      <c r="Z934" s="53"/>
    </row>
    <row r="935" spans="1:26" ht="12.75" customHeight="1" x14ac:dyDescent="0.3">
      <c r="A935" s="53"/>
      <c r="B935" s="53"/>
      <c r="C935" s="53"/>
      <c r="D935" s="53"/>
      <c r="E935" s="53"/>
      <c r="F935" s="53"/>
      <c r="G935" s="53"/>
      <c r="H935" s="53"/>
      <c r="I935" s="53"/>
      <c r="J935" s="53"/>
      <c r="K935" s="53"/>
      <c r="L935" s="53"/>
      <c r="M935" s="53"/>
      <c r="N935" s="53"/>
      <c r="O935" s="53"/>
      <c r="P935" s="53"/>
      <c r="Q935" s="53"/>
      <c r="R935" s="53"/>
      <c r="S935" s="53"/>
      <c r="T935" s="53"/>
      <c r="U935" s="53"/>
      <c r="V935" s="53"/>
      <c r="W935" s="53"/>
      <c r="X935" s="53"/>
      <c r="Y935" s="53"/>
      <c r="Z935" s="53"/>
    </row>
    <row r="936" spans="1:26" ht="12.75" customHeight="1" x14ac:dyDescent="0.3">
      <c r="A936" s="53"/>
      <c r="B936" s="53"/>
      <c r="C936" s="53"/>
      <c r="D936" s="53"/>
      <c r="E936" s="53"/>
      <c r="F936" s="53"/>
      <c r="G936" s="53"/>
      <c r="H936" s="53"/>
      <c r="I936" s="53"/>
      <c r="J936" s="53"/>
      <c r="K936" s="53"/>
      <c r="L936" s="53"/>
      <c r="M936" s="53"/>
      <c r="N936" s="53"/>
      <c r="O936" s="53"/>
      <c r="P936" s="53"/>
      <c r="Q936" s="53"/>
      <c r="R936" s="53"/>
      <c r="S936" s="53"/>
      <c r="T936" s="53"/>
      <c r="U936" s="53"/>
      <c r="V936" s="53"/>
      <c r="W936" s="53"/>
      <c r="X936" s="53"/>
      <c r="Y936" s="53"/>
      <c r="Z936" s="53"/>
    </row>
    <row r="937" spans="1:26" ht="12.75" customHeight="1" x14ac:dyDescent="0.3">
      <c r="A937" s="53"/>
      <c r="B937" s="53"/>
      <c r="C937" s="53"/>
      <c r="D937" s="53"/>
      <c r="E937" s="53"/>
      <c r="F937" s="53"/>
      <c r="G937" s="53"/>
      <c r="H937" s="53"/>
      <c r="I937" s="53"/>
      <c r="J937" s="53"/>
      <c r="K937" s="53"/>
      <c r="L937" s="53"/>
      <c r="M937" s="53"/>
      <c r="N937" s="53"/>
      <c r="O937" s="53"/>
      <c r="P937" s="53"/>
      <c r="Q937" s="53"/>
      <c r="R937" s="53"/>
      <c r="S937" s="53"/>
      <c r="T937" s="53"/>
      <c r="U937" s="53"/>
      <c r="V937" s="53"/>
      <c r="W937" s="53"/>
      <c r="X937" s="53"/>
      <c r="Y937" s="53"/>
      <c r="Z937" s="53"/>
    </row>
    <row r="938" spans="1:26" ht="12.75" customHeight="1" x14ac:dyDescent="0.3">
      <c r="A938" s="53"/>
      <c r="B938" s="53"/>
      <c r="C938" s="53"/>
      <c r="D938" s="53"/>
      <c r="E938" s="53"/>
      <c r="F938" s="53"/>
      <c r="G938" s="53"/>
      <c r="H938" s="53"/>
      <c r="I938" s="53"/>
      <c r="J938" s="53"/>
      <c r="K938" s="53"/>
      <c r="L938" s="53"/>
      <c r="M938" s="53"/>
      <c r="N938" s="53"/>
      <c r="O938" s="53"/>
      <c r="P938" s="53"/>
      <c r="Q938" s="53"/>
      <c r="R938" s="53"/>
      <c r="S938" s="53"/>
      <c r="T938" s="53"/>
      <c r="U938" s="53"/>
      <c r="V938" s="53"/>
      <c r="W938" s="53"/>
      <c r="X938" s="53"/>
      <c r="Y938" s="53"/>
      <c r="Z938" s="53"/>
    </row>
    <row r="939" spans="1:26" ht="12.75" customHeight="1" x14ac:dyDescent="0.3">
      <c r="A939" s="53"/>
      <c r="B939" s="53"/>
      <c r="C939" s="53"/>
      <c r="D939" s="53"/>
      <c r="E939" s="53"/>
      <c r="F939" s="53"/>
      <c r="G939" s="53"/>
      <c r="H939" s="53"/>
      <c r="I939" s="53"/>
      <c r="J939" s="53"/>
      <c r="K939" s="53"/>
      <c r="L939" s="53"/>
      <c r="M939" s="53"/>
      <c r="N939" s="53"/>
      <c r="O939" s="53"/>
      <c r="P939" s="53"/>
      <c r="Q939" s="53"/>
      <c r="R939" s="53"/>
      <c r="S939" s="53"/>
      <c r="T939" s="53"/>
      <c r="U939" s="53"/>
      <c r="V939" s="53"/>
      <c r="W939" s="53"/>
      <c r="X939" s="53"/>
      <c r="Y939" s="53"/>
      <c r="Z939" s="53"/>
    </row>
    <row r="940" spans="1:26" ht="12.75" customHeight="1" x14ac:dyDescent="0.3">
      <c r="A940" s="53"/>
      <c r="B940" s="53"/>
      <c r="C940" s="53"/>
      <c r="D940" s="53"/>
      <c r="E940" s="53"/>
      <c r="F940" s="53"/>
      <c r="G940" s="53"/>
      <c r="H940" s="53"/>
      <c r="I940" s="53"/>
      <c r="J940" s="53"/>
      <c r="K940" s="53"/>
      <c r="L940" s="53"/>
      <c r="M940" s="53"/>
      <c r="N940" s="53"/>
      <c r="O940" s="53"/>
      <c r="P940" s="53"/>
      <c r="Q940" s="53"/>
      <c r="R940" s="53"/>
      <c r="S940" s="53"/>
      <c r="T940" s="53"/>
      <c r="U940" s="53"/>
      <c r="V940" s="53"/>
      <c r="W940" s="53"/>
      <c r="X940" s="53"/>
      <c r="Y940" s="53"/>
      <c r="Z940" s="53"/>
    </row>
    <row r="941" spans="1:26" ht="12.75" customHeight="1" x14ac:dyDescent="0.3">
      <c r="A941" s="53"/>
      <c r="B941" s="53"/>
      <c r="C941" s="53"/>
      <c r="D941" s="53"/>
      <c r="E941" s="53"/>
      <c r="F941" s="53"/>
      <c r="G941" s="53"/>
      <c r="H941" s="53"/>
      <c r="I941" s="53"/>
      <c r="J941" s="53"/>
      <c r="K941" s="53"/>
      <c r="L941" s="53"/>
      <c r="M941" s="53"/>
      <c r="N941" s="53"/>
      <c r="O941" s="53"/>
      <c r="P941" s="53"/>
      <c r="Q941" s="53"/>
      <c r="R941" s="53"/>
      <c r="S941" s="53"/>
      <c r="T941" s="53"/>
      <c r="U941" s="53"/>
      <c r="V941" s="53"/>
      <c r="W941" s="53"/>
      <c r="X941" s="53"/>
      <c r="Y941" s="53"/>
      <c r="Z941" s="53"/>
    </row>
    <row r="942" spans="1:26" ht="12.75" customHeight="1" x14ac:dyDescent="0.3">
      <c r="A942" s="53"/>
      <c r="B942" s="53"/>
      <c r="C942" s="53"/>
      <c r="D942" s="53"/>
      <c r="E942" s="53"/>
      <c r="F942" s="53"/>
      <c r="G942" s="53"/>
      <c r="H942" s="53"/>
      <c r="I942" s="53"/>
      <c r="J942" s="53"/>
      <c r="K942" s="53"/>
      <c r="L942" s="53"/>
      <c r="M942" s="53"/>
      <c r="N942" s="53"/>
      <c r="O942" s="53"/>
      <c r="P942" s="53"/>
      <c r="Q942" s="53"/>
      <c r="R942" s="53"/>
      <c r="S942" s="53"/>
      <c r="T942" s="53"/>
      <c r="U942" s="53"/>
      <c r="V942" s="53"/>
      <c r="W942" s="53"/>
      <c r="X942" s="53"/>
      <c r="Y942" s="53"/>
      <c r="Z942" s="53"/>
    </row>
    <row r="943" spans="1:26" ht="12.75" customHeight="1" x14ac:dyDescent="0.3">
      <c r="A943" s="53"/>
      <c r="B943" s="53"/>
      <c r="C943" s="53"/>
      <c r="D943" s="53"/>
      <c r="E943" s="53"/>
      <c r="F943" s="53"/>
      <c r="G943" s="53"/>
      <c r="H943" s="53"/>
      <c r="I943" s="53"/>
      <c r="J943" s="53"/>
      <c r="K943" s="53"/>
      <c r="L943" s="53"/>
      <c r="M943" s="53"/>
      <c r="N943" s="53"/>
      <c r="O943" s="53"/>
      <c r="P943" s="53"/>
      <c r="Q943" s="53"/>
      <c r="R943" s="53"/>
      <c r="S943" s="53"/>
      <c r="T943" s="53"/>
      <c r="U943" s="53"/>
      <c r="V943" s="53"/>
      <c r="W943" s="53"/>
      <c r="X943" s="53"/>
      <c r="Y943" s="53"/>
      <c r="Z943" s="53"/>
    </row>
    <row r="944" spans="1:26" ht="12.75" customHeight="1" x14ac:dyDescent="0.3">
      <c r="A944" s="53"/>
      <c r="B944" s="53"/>
      <c r="C944" s="53"/>
      <c r="D944" s="53"/>
      <c r="E944" s="53"/>
      <c r="F944" s="53"/>
      <c r="G944" s="53"/>
      <c r="H944" s="53"/>
      <c r="I944" s="53"/>
      <c r="J944" s="53"/>
      <c r="K944" s="53"/>
      <c r="L944" s="53"/>
      <c r="M944" s="53"/>
      <c r="N944" s="53"/>
      <c r="O944" s="53"/>
      <c r="P944" s="53"/>
      <c r="Q944" s="53"/>
      <c r="R944" s="53"/>
      <c r="S944" s="53"/>
      <c r="T944" s="53"/>
      <c r="U944" s="53"/>
      <c r="V944" s="53"/>
      <c r="W944" s="53"/>
      <c r="X944" s="53"/>
      <c r="Y944" s="53"/>
      <c r="Z944" s="53"/>
    </row>
    <row r="945" spans="1:26" ht="12.75" customHeight="1" x14ac:dyDescent="0.3">
      <c r="A945" s="53"/>
      <c r="B945" s="53"/>
      <c r="C945" s="53"/>
      <c r="D945" s="53"/>
      <c r="E945" s="53"/>
      <c r="F945" s="53"/>
      <c r="G945" s="53"/>
      <c r="H945" s="53"/>
      <c r="I945" s="53"/>
      <c r="J945" s="53"/>
      <c r="K945" s="53"/>
      <c r="L945" s="53"/>
      <c r="M945" s="53"/>
      <c r="N945" s="53"/>
      <c r="O945" s="53"/>
      <c r="P945" s="53"/>
      <c r="Q945" s="53"/>
      <c r="R945" s="53"/>
      <c r="S945" s="53"/>
      <c r="T945" s="53"/>
      <c r="U945" s="53"/>
      <c r="V945" s="53"/>
      <c r="W945" s="53"/>
      <c r="X945" s="53"/>
      <c r="Y945" s="53"/>
      <c r="Z945" s="53"/>
    </row>
    <row r="946" spans="1:26" ht="12.75" customHeight="1" x14ac:dyDescent="0.3">
      <c r="A946" s="53"/>
      <c r="B946" s="53"/>
      <c r="C946" s="53"/>
      <c r="D946" s="53"/>
      <c r="E946" s="53"/>
      <c r="F946" s="53"/>
      <c r="G946" s="53"/>
      <c r="H946" s="53"/>
      <c r="I946" s="53"/>
      <c r="J946" s="53"/>
      <c r="K946" s="53"/>
      <c r="L946" s="53"/>
      <c r="M946" s="53"/>
      <c r="N946" s="53"/>
      <c r="O946" s="53"/>
      <c r="P946" s="53"/>
      <c r="Q946" s="53"/>
      <c r="R946" s="53"/>
      <c r="S946" s="53"/>
      <c r="T946" s="53"/>
      <c r="U946" s="53"/>
      <c r="V946" s="53"/>
      <c r="W946" s="53"/>
      <c r="X946" s="53"/>
      <c r="Y946" s="53"/>
      <c r="Z946" s="53"/>
    </row>
    <row r="947" spans="1:26" ht="12.75" customHeight="1" x14ac:dyDescent="0.3">
      <c r="A947" s="53"/>
      <c r="B947" s="53"/>
      <c r="C947" s="53"/>
      <c r="D947" s="53"/>
      <c r="E947" s="53"/>
      <c r="F947" s="53"/>
      <c r="G947" s="53"/>
      <c r="H947" s="53"/>
      <c r="I947" s="53"/>
      <c r="J947" s="53"/>
      <c r="K947" s="53"/>
      <c r="L947" s="53"/>
      <c r="M947" s="53"/>
      <c r="N947" s="53"/>
      <c r="O947" s="53"/>
      <c r="P947" s="53"/>
      <c r="Q947" s="53"/>
      <c r="R947" s="53"/>
      <c r="S947" s="53"/>
      <c r="T947" s="53"/>
      <c r="U947" s="53"/>
      <c r="V947" s="53"/>
      <c r="W947" s="53"/>
      <c r="X947" s="53"/>
      <c r="Y947" s="53"/>
      <c r="Z947" s="53"/>
    </row>
    <row r="948" spans="1:26" ht="12.75" customHeight="1" x14ac:dyDescent="0.3">
      <c r="A948" s="53"/>
      <c r="B948" s="53"/>
      <c r="C948" s="53"/>
      <c r="D948" s="53"/>
      <c r="E948" s="53"/>
      <c r="F948" s="53"/>
      <c r="G948" s="53"/>
      <c r="H948" s="53"/>
      <c r="I948" s="53"/>
      <c r="J948" s="53"/>
      <c r="K948" s="53"/>
      <c r="L948" s="53"/>
      <c r="M948" s="53"/>
      <c r="N948" s="53"/>
      <c r="O948" s="53"/>
      <c r="P948" s="53"/>
      <c r="Q948" s="53"/>
      <c r="R948" s="53"/>
      <c r="S948" s="53"/>
      <c r="T948" s="53"/>
      <c r="U948" s="53"/>
      <c r="V948" s="53"/>
      <c r="W948" s="53"/>
      <c r="X948" s="53"/>
      <c r="Y948" s="53"/>
      <c r="Z948" s="53"/>
    </row>
    <row r="949" spans="1:26" ht="12.75" customHeight="1" x14ac:dyDescent="0.3">
      <c r="A949" s="53"/>
      <c r="B949" s="53"/>
      <c r="C949" s="53"/>
      <c r="D949" s="53"/>
      <c r="E949" s="53"/>
      <c r="F949" s="53"/>
      <c r="G949" s="53"/>
      <c r="H949" s="53"/>
      <c r="I949" s="53"/>
      <c r="J949" s="53"/>
      <c r="K949" s="53"/>
      <c r="L949" s="53"/>
      <c r="M949" s="53"/>
      <c r="N949" s="53"/>
      <c r="O949" s="53"/>
      <c r="P949" s="53"/>
      <c r="Q949" s="53"/>
      <c r="R949" s="53"/>
      <c r="S949" s="53"/>
      <c r="T949" s="53"/>
      <c r="U949" s="53"/>
      <c r="V949" s="53"/>
      <c r="W949" s="53"/>
      <c r="X949" s="53"/>
      <c r="Y949" s="53"/>
      <c r="Z949" s="53"/>
    </row>
    <row r="950" spans="1:26" ht="12.75" customHeight="1" x14ac:dyDescent="0.3">
      <c r="A950" s="53"/>
      <c r="B950" s="53"/>
      <c r="C950" s="53"/>
      <c r="D950" s="53"/>
      <c r="E950" s="53"/>
      <c r="F950" s="53"/>
      <c r="G950" s="53"/>
      <c r="H950" s="53"/>
      <c r="I950" s="53"/>
      <c r="J950" s="53"/>
      <c r="K950" s="53"/>
      <c r="L950" s="53"/>
      <c r="M950" s="53"/>
      <c r="N950" s="53"/>
      <c r="O950" s="53"/>
      <c r="P950" s="53"/>
      <c r="Q950" s="53"/>
      <c r="R950" s="53"/>
      <c r="S950" s="53"/>
      <c r="T950" s="53"/>
      <c r="U950" s="53"/>
      <c r="V950" s="53"/>
      <c r="W950" s="53"/>
      <c r="X950" s="53"/>
      <c r="Y950" s="53"/>
      <c r="Z950" s="53"/>
    </row>
    <row r="951" spans="1:26" ht="12.75" customHeight="1" x14ac:dyDescent="0.3">
      <c r="A951" s="53"/>
      <c r="B951" s="53"/>
      <c r="C951" s="53"/>
      <c r="D951" s="53"/>
      <c r="E951" s="53"/>
      <c r="F951" s="53"/>
      <c r="G951" s="53"/>
      <c r="H951" s="53"/>
      <c r="I951" s="53"/>
      <c r="J951" s="53"/>
      <c r="K951" s="53"/>
      <c r="L951" s="53"/>
      <c r="M951" s="53"/>
      <c r="N951" s="53"/>
      <c r="O951" s="53"/>
      <c r="P951" s="53"/>
      <c r="Q951" s="53"/>
      <c r="R951" s="53"/>
      <c r="S951" s="53"/>
      <c r="T951" s="53"/>
      <c r="U951" s="53"/>
      <c r="V951" s="53"/>
      <c r="W951" s="53"/>
      <c r="X951" s="53"/>
      <c r="Y951" s="53"/>
      <c r="Z951" s="53"/>
    </row>
    <row r="952" spans="1:26" ht="12.75" customHeight="1" x14ac:dyDescent="0.3">
      <c r="A952" s="53"/>
      <c r="B952" s="53"/>
      <c r="C952" s="53"/>
      <c r="D952" s="53"/>
      <c r="E952" s="53"/>
      <c r="F952" s="53"/>
      <c r="G952" s="53"/>
      <c r="H952" s="53"/>
      <c r="I952" s="53"/>
      <c r="J952" s="53"/>
      <c r="K952" s="53"/>
      <c r="L952" s="53"/>
      <c r="M952" s="53"/>
      <c r="N952" s="53"/>
      <c r="O952" s="53"/>
      <c r="P952" s="53"/>
      <c r="Q952" s="53"/>
      <c r="R952" s="53"/>
      <c r="S952" s="53"/>
      <c r="T952" s="53"/>
      <c r="U952" s="53"/>
      <c r="V952" s="53"/>
      <c r="W952" s="53"/>
      <c r="X952" s="53"/>
      <c r="Y952" s="53"/>
      <c r="Z952" s="53"/>
    </row>
    <row r="953" spans="1:26" ht="12.75" customHeight="1" x14ac:dyDescent="0.3">
      <c r="A953" s="53"/>
      <c r="B953" s="53"/>
      <c r="C953" s="53"/>
      <c r="D953" s="53"/>
      <c r="E953" s="53"/>
      <c r="F953" s="53"/>
      <c r="G953" s="53"/>
      <c r="H953" s="53"/>
      <c r="I953" s="53"/>
      <c r="J953" s="53"/>
      <c r="K953" s="53"/>
      <c r="L953" s="53"/>
      <c r="M953" s="53"/>
      <c r="N953" s="53"/>
      <c r="O953" s="53"/>
      <c r="P953" s="53"/>
      <c r="Q953" s="53"/>
      <c r="R953" s="53"/>
      <c r="S953" s="53"/>
      <c r="T953" s="53"/>
      <c r="U953" s="53"/>
      <c r="V953" s="53"/>
      <c r="W953" s="53"/>
      <c r="X953" s="53"/>
      <c r="Y953" s="53"/>
      <c r="Z953" s="53"/>
    </row>
    <row r="954" spans="1:26" ht="12.75" customHeight="1" x14ac:dyDescent="0.3">
      <c r="A954" s="53"/>
      <c r="B954" s="53"/>
      <c r="C954" s="53"/>
      <c r="D954" s="53"/>
      <c r="E954" s="53"/>
      <c r="F954" s="53"/>
      <c r="G954" s="53"/>
      <c r="H954" s="53"/>
      <c r="I954" s="53"/>
      <c r="J954" s="53"/>
      <c r="K954" s="53"/>
      <c r="L954" s="53"/>
      <c r="M954" s="53"/>
      <c r="N954" s="53"/>
      <c r="O954" s="53"/>
      <c r="P954" s="53"/>
      <c r="Q954" s="53"/>
      <c r="R954" s="53"/>
      <c r="S954" s="53"/>
      <c r="T954" s="53"/>
      <c r="U954" s="53"/>
      <c r="V954" s="53"/>
      <c r="W954" s="53"/>
      <c r="X954" s="53"/>
      <c r="Y954" s="53"/>
      <c r="Z954" s="53"/>
    </row>
    <row r="955" spans="1:26" ht="12.75" customHeight="1" x14ac:dyDescent="0.3">
      <c r="A955" s="53"/>
      <c r="B955" s="53"/>
      <c r="C955" s="53"/>
      <c r="D955" s="53"/>
      <c r="E955" s="53"/>
      <c r="F955" s="53"/>
      <c r="G955" s="53"/>
      <c r="H955" s="53"/>
      <c r="I955" s="53"/>
      <c r="J955" s="53"/>
      <c r="K955" s="53"/>
      <c r="L955" s="53"/>
      <c r="M955" s="53"/>
      <c r="N955" s="53"/>
      <c r="O955" s="53"/>
      <c r="P955" s="53"/>
      <c r="Q955" s="53"/>
      <c r="R955" s="53"/>
      <c r="S955" s="53"/>
      <c r="T955" s="53"/>
      <c r="U955" s="53"/>
      <c r="V955" s="53"/>
      <c r="W955" s="53"/>
      <c r="X955" s="53"/>
      <c r="Y955" s="53"/>
      <c r="Z955" s="53"/>
    </row>
    <row r="956" spans="1:26" ht="12.75" customHeight="1" x14ac:dyDescent="0.3">
      <c r="A956" s="53"/>
      <c r="B956" s="53"/>
      <c r="C956" s="53"/>
      <c r="D956" s="53"/>
      <c r="E956" s="53"/>
      <c r="F956" s="53"/>
      <c r="G956" s="53"/>
      <c r="H956" s="53"/>
      <c r="I956" s="53"/>
      <c r="J956" s="53"/>
      <c r="K956" s="53"/>
      <c r="L956" s="53"/>
      <c r="M956" s="53"/>
      <c r="N956" s="53"/>
      <c r="O956" s="53"/>
      <c r="P956" s="53"/>
      <c r="Q956" s="53"/>
      <c r="R956" s="53"/>
      <c r="S956" s="53"/>
      <c r="T956" s="53"/>
      <c r="U956" s="53"/>
      <c r="V956" s="53"/>
      <c r="W956" s="53"/>
      <c r="X956" s="53"/>
      <c r="Y956" s="53"/>
      <c r="Z956" s="53"/>
    </row>
    <row r="957" spans="1:26" ht="12.75" customHeight="1" x14ac:dyDescent="0.3">
      <c r="A957" s="53"/>
      <c r="B957" s="53"/>
      <c r="C957" s="53"/>
      <c r="D957" s="53"/>
      <c r="E957" s="53"/>
      <c r="F957" s="53"/>
      <c r="G957" s="53"/>
      <c r="H957" s="53"/>
      <c r="I957" s="53"/>
      <c r="J957" s="53"/>
      <c r="K957" s="53"/>
      <c r="L957" s="53"/>
      <c r="M957" s="53"/>
      <c r="N957" s="53"/>
      <c r="O957" s="53"/>
      <c r="P957" s="53"/>
      <c r="Q957" s="53"/>
      <c r="R957" s="53"/>
      <c r="S957" s="53"/>
      <c r="T957" s="53"/>
      <c r="U957" s="53"/>
      <c r="V957" s="53"/>
      <c r="W957" s="53"/>
      <c r="X957" s="53"/>
      <c r="Y957" s="53"/>
      <c r="Z957" s="53"/>
    </row>
    <row r="958" spans="1:26" ht="12.75" customHeight="1" x14ac:dyDescent="0.3">
      <c r="A958" s="53"/>
      <c r="B958" s="53"/>
      <c r="C958" s="53"/>
      <c r="D958" s="53"/>
      <c r="E958" s="53"/>
      <c r="F958" s="53"/>
      <c r="G958" s="53"/>
      <c r="H958" s="53"/>
      <c r="I958" s="53"/>
      <c r="J958" s="53"/>
      <c r="K958" s="53"/>
      <c r="L958" s="53"/>
      <c r="M958" s="53"/>
      <c r="N958" s="53"/>
      <c r="O958" s="53"/>
      <c r="P958" s="53"/>
      <c r="Q958" s="53"/>
      <c r="R958" s="53"/>
      <c r="S958" s="53"/>
      <c r="T958" s="53"/>
      <c r="U958" s="53"/>
      <c r="V958" s="53"/>
      <c r="W958" s="53"/>
      <c r="X958" s="53"/>
      <c r="Y958" s="53"/>
      <c r="Z958" s="53"/>
    </row>
    <row r="959" spans="1:26" ht="12.75" customHeight="1" x14ac:dyDescent="0.3">
      <c r="A959" s="53"/>
      <c r="B959" s="53"/>
      <c r="C959" s="53"/>
      <c r="D959" s="53"/>
      <c r="E959" s="53"/>
      <c r="F959" s="53"/>
      <c r="G959" s="53"/>
      <c r="H959" s="53"/>
      <c r="I959" s="53"/>
      <c r="J959" s="53"/>
      <c r="K959" s="53"/>
      <c r="L959" s="53"/>
      <c r="M959" s="53"/>
      <c r="N959" s="53"/>
      <c r="O959" s="53"/>
      <c r="P959" s="53"/>
      <c r="Q959" s="53"/>
      <c r="R959" s="53"/>
      <c r="S959" s="53"/>
      <c r="T959" s="53"/>
      <c r="U959" s="53"/>
      <c r="V959" s="53"/>
      <c r="W959" s="53"/>
      <c r="X959" s="53"/>
      <c r="Y959" s="53"/>
      <c r="Z959" s="53"/>
    </row>
    <row r="960" spans="1:26" ht="12.75" customHeight="1" x14ac:dyDescent="0.3">
      <c r="A960" s="53"/>
      <c r="B960" s="53"/>
      <c r="C960" s="53"/>
      <c r="D960" s="53"/>
      <c r="E960" s="53"/>
      <c r="F960" s="53"/>
      <c r="G960" s="53"/>
      <c r="H960" s="53"/>
      <c r="I960" s="53"/>
      <c r="J960" s="53"/>
      <c r="K960" s="53"/>
      <c r="L960" s="53"/>
      <c r="M960" s="53"/>
      <c r="N960" s="53"/>
      <c r="O960" s="53"/>
      <c r="P960" s="53"/>
      <c r="Q960" s="53"/>
      <c r="R960" s="53"/>
      <c r="S960" s="53"/>
      <c r="T960" s="53"/>
      <c r="U960" s="53"/>
      <c r="V960" s="53"/>
      <c r="W960" s="53"/>
      <c r="X960" s="53"/>
      <c r="Y960" s="53"/>
      <c r="Z960" s="53"/>
    </row>
    <row r="961" spans="1:26" ht="12.75" customHeight="1" x14ac:dyDescent="0.3">
      <c r="A961" s="53"/>
      <c r="B961" s="53"/>
      <c r="C961" s="53"/>
      <c r="D961" s="53"/>
      <c r="E961" s="53"/>
      <c r="F961" s="53"/>
      <c r="G961" s="53"/>
      <c r="H961" s="53"/>
      <c r="I961" s="53"/>
      <c r="J961" s="53"/>
      <c r="K961" s="53"/>
      <c r="L961" s="53"/>
      <c r="M961" s="53"/>
      <c r="N961" s="53"/>
      <c r="O961" s="53"/>
      <c r="P961" s="53"/>
      <c r="Q961" s="53"/>
      <c r="R961" s="53"/>
      <c r="S961" s="53"/>
      <c r="T961" s="53"/>
      <c r="U961" s="53"/>
      <c r="V961" s="53"/>
      <c r="W961" s="53"/>
      <c r="X961" s="53"/>
      <c r="Y961" s="53"/>
      <c r="Z961" s="53"/>
    </row>
    <row r="962" spans="1:26" ht="12.75" customHeight="1" x14ac:dyDescent="0.3">
      <c r="A962" s="53"/>
      <c r="B962" s="53"/>
      <c r="C962" s="53"/>
      <c r="D962" s="53"/>
      <c r="E962" s="53"/>
      <c r="F962" s="53"/>
      <c r="G962" s="53"/>
      <c r="H962" s="53"/>
      <c r="I962" s="53"/>
      <c r="J962" s="53"/>
      <c r="K962" s="53"/>
      <c r="L962" s="53"/>
      <c r="M962" s="53"/>
      <c r="N962" s="53"/>
      <c r="O962" s="53"/>
      <c r="P962" s="53"/>
      <c r="Q962" s="53"/>
      <c r="R962" s="53"/>
      <c r="S962" s="53"/>
      <c r="T962" s="53"/>
      <c r="U962" s="53"/>
      <c r="V962" s="53"/>
      <c r="W962" s="53"/>
      <c r="X962" s="53"/>
      <c r="Y962" s="53"/>
      <c r="Z962" s="53"/>
    </row>
    <row r="963" spans="1:26" ht="12.75" customHeight="1" x14ac:dyDescent="0.3">
      <c r="A963" s="53"/>
      <c r="B963" s="53"/>
      <c r="C963" s="53"/>
      <c r="D963" s="53"/>
      <c r="E963" s="53"/>
      <c r="F963" s="53"/>
      <c r="G963" s="53"/>
      <c r="H963" s="53"/>
      <c r="I963" s="53"/>
      <c r="J963" s="53"/>
      <c r="K963" s="53"/>
      <c r="L963" s="53"/>
      <c r="M963" s="53"/>
      <c r="N963" s="53"/>
      <c r="O963" s="53"/>
      <c r="P963" s="53"/>
      <c r="Q963" s="53"/>
      <c r="R963" s="53"/>
      <c r="S963" s="53"/>
      <c r="T963" s="53"/>
      <c r="U963" s="53"/>
      <c r="V963" s="53"/>
      <c r="W963" s="53"/>
      <c r="X963" s="53"/>
      <c r="Y963" s="53"/>
      <c r="Z963" s="53"/>
    </row>
    <row r="964" spans="1:26" ht="12.75" customHeight="1" x14ac:dyDescent="0.3">
      <c r="A964" s="53"/>
      <c r="B964" s="53"/>
      <c r="C964" s="53"/>
      <c r="D964" s="53"/>
      <c r="E964" s="53"/>
      <c r="F964" s="53"/>
      <c r="G964" s="53"/>
      <c r="H964" s="53"/>
      <c r="I964" s="53"/>
      <c r="J964" s="53"/>
      <c r="K964" s="53"/>
      <c r="L964" s="53"/>
      <c r="M964" s="53"/>
      <c r="N964" s="53"/>
      <c r="O964" s="53"/>
      <c r="P964" s="53"/>
      <c r="Q964" s="53"/>
      <c r="R964" s="53"/>
      <c r="S964" s="53"/>
      <c r="T964" s="53"/>
      <c r="U964" s="53"/>
      <c r="V964" s="53"/>
      <c r="W964" s="53"/>
      <c r="X964" s="53"/>
      <c r="Y964" s="53"/>
      <c r="Z964" s="53"/>
    </row>
    <row r="965" spans="1:26" ht="12.75" customHeight="1" x14ac:dyDescent="0.3">
      <c r="A965" s="53"/>
      <c r="B965" s="53"/>
      <c r="C965" s="53"/>
      <c r="D965" s="53"/>
      <c r="E965" s="53"/>
      <c r="F965" s="53"/>
      <c r="G965" s="53"/>
      <c r="H965" s="53"/>
      <c r="I965" s="53"/>
      <c r="J965" s="53"/>
      <c r="K965" s="53"/>
      <c r="L965" s="53"/>
      <c r="M965" s="53"/>
      <c r="N965" s="53"/>
      <c r="O965" s="53"/>
      <c r="P965" s="53"/>
      <c r="Q965" s="53"/>
      <c r="R965" s="53"/>
      <c r="S965" s="53"/>
      <c r="T965" s="53"/>
      <c r="U965" s="53"/>
      <c r="V965" s="53"/>
      <c r="W965" s="53"/>
      <c r="X965" s="53"/>
      <c r="Y965" s="53"/>
      <c r="Z965" s="53"/>
    </row>
    <row r="966" spans="1:26" ht="12.75" customHeight="1" x14ac:dyDescent="0.3">
      <c r="A966" s="53"/>
      <c r="B966" s="53"/>
      <c r="C966" s="53"/>
      <c r="D966" s="53"/>
      <c r="E966" s="53"/>
      <c r="F966" s="53"/>
      <c r="G966" s="53"/>
      <c r="H966" s="53"/>
      <c r="I966" s="53"/>
      <c r="J966" s="53"/>
      <c r="K966" s="53"/>
      <c r="L966" s="53"/>
      <c r="M966" s="53"/>
      <c r="N966" s="53"/>
      <c r="O966" s="53"/>
      <c r="P966" s="53"/>
      <c r="Q966" s="53"/>
      <c r="R966" s="53"/>
      <c r="S966" s="53"/>
      <c r="T966" s="53"/>
      <c r="U966" s="53"/>
      <c r="V966" s="53"/>
      <c r="W966" s="53"/>
      <c r="X966" s="53"/>
      <c r="Y966" s="53"/>
      <c r="Z966" s="53"/>
    </row>
    <row r="967" spans="1:26" ht="12.75" customHeight="1" x14ac:dyDescent="0.3">
      <c r="A967" s="53"/>
      <c r="B967" s="53"/>
      <c r="C967" s="53"/>
      <c r="D967" s="53"/>
      <c r="E967" s="53"/>
      <c r="F967" s="53"/>
      <c r="G967" s="53"/>
      <c r="H967" s="53"/>
      <c r="I967" s="53"/>
      <c r="J967" s="53"/>
      <c r="K967" s="53"/>
      <c r="L967" s="53"/>
      <c r="M967" s="53"/>
      <c r="N967" s="53"/>
      <c r="O967" s="53"/>
      <c r="P967" s="53"/>
      <c r="Q967" s="53"/>
      <c r="R967" s="53"/>
      <c r="S967" s="53"/>
      <c r="T967" s="53"/>
      <c r="U967" s="53"/>
      <c r="V967" s="53"/>
      <c r="W967" s="53"/>
      <c r="X967" s="53"/>
      <c r="Y967" s="53"/>
      <c r="Z967" s="53"/>
    </row>
    <row r="968" spans="1:26" ht="12.75" customHeight="1" x14ac:dyDescent="0.3">
      <c r="A968" s="53"/>
      <c r="B968" s="53"/>
      <c r="C968" s="53"/>
      <c r="D968" s="53"/>
      <c r="E968" s="53"/>
      <c r="F968" s="53"/>
      <c r="G968" s="53"/>
      <c r="H968" s="53"/>
      <c r="I968" s="53"/>
      <c r="J968" s="53"/>
      <c r="K968" s="53"/>
      <c r="L968" s="53"/>
      <c r="M968" s="53"/>
      <c r="N968" s="53"/>
      <c r="O968" s="53"/>
      <c r="P968" s="53"/>
      <c r="Q968" s="53"/>
      <c r="R968" s="53"/>
      <c r="S968" s="53"/>
      <c r="T968" s="53"/>
      <c r="U968" s="53"/>
      <c r="V968" s="53"/>
      <c r="W968" s="53"/>
      <c r="X968" s="53"/>
      <c r="Y968" s="53"/>
      <c r="Z968" s="53"/>
    </row>
    <row r="969" spans="1:26" ht="12.75" customHeight="1" x14ac:dyDescent="0.3">
      <c r="A969" s="53"/>
      <c r="B969" s="53"/>
      <c r="C969" s="53"/>
      <c r="D969" s="53"/>
      <c r="E969" s="53"/>
      <c r="F969" s="53"/>
      <c r="G969" s="53"/>
      <c r="H969" s="53"/>
      <c r="I969" s="53"/>
      <c r="J969" s="53"/>
      <c r="K969" s="53"/>
      <c r="L969" s="53"/>
      <c r="M969" s="53"/>
      <c r="N969" s="53"/>
      <c r="O969" s="53"/>
      <c r="P969" s="53"/>
      <c r="Q969" s="53"/>
      <c r="R969" s="53"/>
      <c r="S969" s="53"/>
      <c r="T969" s="53"/>
      <c r="U969" s="53"/>
      <c r="V969" s="53"/>
      <c r="W969" s="53"/>
      <c r="X969" s="53"/>
      <c r="Y969" s="53"/>
      <c r="Z969" s="53"/>
    </row>
    <row r="970" spans="1:26" ht="12.75" customHeight="1" x14ac:dyDescent="0.3">
      <c r="A970" s="53"/>
      <c r="B970" s="53"/>
      <c r="C970" s="53"/>
      <c r="D970" s="53"/>
      <c r="E970" s="53"/>
      <c r="F970" s="53"/>
      <c r="G970" s="53"/>
      <c r="H970" s="53"/>
      <c r="I970" s="53"/>
      <c r="J970" s="53"/>
      <c r="K970" s="53"/>
      <c r="L970" s="53"/>
      <c r="M970" s="53"/>
      <c r="N970" s="53"/>
      <c r="O970" s="53"/>
      <c r="P970" s="53"/>
      <c r="Q970" s="53"/>
      <c r="R970" s="53"/>
      <c r="S970" s="53"/>
      <c r="T970" s="53"/>
      <c r="U970" s="53"/>
      <c r="V970" s="53"/>
      <c r="W970" s="53"/>
      <c r="X970" s="53"/>
      <c r="Y970" s="53"/>
      <c r="Z970" s="53"/>
    </row>
    <row r="971" spans="1:26" ht="12.75" customHeight="1" x14ac:dyDescent="0.3">
      <c r="A971" s="53"/>
      <c r="B971" s="53"/>
      <c r="C971" s="53"/>
      <c r="D971" s="53"/>
      <c r="E971" s="53"/>
      <c r="F971" s="53"/>
      <c r="G971" s="53"/>
      <c r="H971" s="53"/>
      <c r="I971" s="53"/>
      <c r="J971" s="53"/>
      <c r="K971" s="53"/>
      <c r="L971" s="53"/>
      <c r="M971" s="53"/>
      <c r="N971" s="53"/>
      <c r="O971" s="53"/>
      <c r="P971" s="53"/>
      <c r="Q971" s="53"/>
      <c r="R971" s="53"/>
      <c r="S971" s="53"/>
      <c r="T971" s="53"/>
      <c r="U971" s="53"/>
      <c r="V971" s="53"/>
      <c r="W971" s="53"/>
      <c r="X971" s="53"/>
      <c r="Y971" s="53"/>
      <c r="Z971" s="53"/>
    </row>
    <row r="972" spans="1:26" ht="12.75" customHeight="1" x14ac:dyDescent="0.3">
      <c r="A972" s="53"/>
      <c r="B972" s="53"/>
      <c r="C972" s="53"/>
      <c r="D972" s="53"/>
      <c r="E972" s="53"/>
      <c r="F972" s="53"/>
      <c r="G972" s="53"/>
      <c r="H972" s="53"/>
      <c r="I972" s="53"/>
      <c r="J972" s="53"/>
      <c r="K972" s="53"/>
      <c r="L972" s="53"/>
      <c r="M972" s="53"/>
      <c r="N972" s="53"/>
      <c r="O972" s="53"/>
      <c r="P972" s="53"/>
      <c r="Q972" s="53"/>
      <c r="R972" s="53"/>
      <c r="S972" s="53"/>
      <c r="T972" s="53"/>
      <c r="U972" s="53"/>
      <c r="V972" s="53"/>
      <c r="W972" s="53"/>
      <c r="X972" s="53"/>
      <c r="Y972" s="53"/>
      <c r="Z972" s="53"/>
    </row>
    <row r="973" spans="1:26" ht="12.75" customHeight="1" x14ac:dyDescent="0.3">
      <c r="A973" s="53"/>
      <c r="B973" s="53"/>
      <c r="C973" s="53"/>
      <c r="D973" s="53"/>
      <c r="E973" s="53"/>
      <c r="F973" s="53"/>
      <c r="G973" s="53"/>
      <c r="H973" s="53"/>
      <c r="I973" s="53"/>
      <c r="J973" s="53"/>
      <c r="K973" s="53"/>
      <c r="L973" s="53"/>
      <c r="M973" s="53"/>
      <c r="N973" s="53"/>
      <c r="O973" s="53"/>
      <c r="P973" s="53"/>
      <c r="Q973" s="53"/>
      <c r="R973" s="53"/>
      <c r="S973" s="53"/>
      <c r="T973" s="53"/>
      <c r="U973" s="53"/>
      <c r="V973" s="53"/>
      <c r="W973" s="53"/>
      <c r="X973" s="53"/>
      <c r="Y973" s="53"/>
      <c r="Z973" s="53"/>
    </row>
    <row r="974" spans="1:26" ht="12.75" customHeight="1" x14ac:dyDescent="0.3">
      <c r="A974" s="53"/>
      <c r="B974" s="53"/>
      <c r="C974" s="53"/>
      <c r="D974" s="53"/>
      <c r="E974" s="53"/>
      <c r="F974" s="53"/>
      <c r="G974" s="53"/>
      <c r="H974" s="53"/>
      <c r="I974" s="53"/>
      <c r="J974" s="53"/>
      <c r="K974" s="53"/>
      <c r="L974" s="53"/>
      <c r="M974" s="53"/>
      <c r="N974" s="53"/>
      <c r="O974" s="53"/>
      <c r="P974" s="53"/>
      <c r="Q974" s="53"/>
      <c r="R974" s="53"/>
      <c r="S974" s="53"/>
      <c r="T974" s="53"/>
      <c r="U974" s="53"/>
      <c r="V974" s="53"/>
      <c r="W974" s="53"/>
      <c r="X974" s="53"/>
      <c r="Y974" s="53"/>
      <c r="Z974" s="53"/>
    </row>
    <row r="975" spans="1:26" ht="12.75" customHeight="1" x14ac:dyDescent="0.3">
      <c r="A975" s="53"/>
      <c r="B975" s="53"/>
      <c r="C975" s="53"/>
      <c r="D975" s="53"/>
      <c r="E975" s="53"/>
      <c r="F975" s="53"/>
      <c r="G975" s="53"/>
      <c r="H975" s="53"/>
      <c r="I975" s="53"/>
      <c r="J975" s="53"/>
      <c r="K975" s="53"/>
      <c r="L975" s="53"/>
      <c r="M975" s="53"/>
      <c r="N975" s="53"/>
      <c r="O975" s="53"/>
      <c r="P975" s="53"/>
      <c r="Q975" s="53"/>
      <c r="R975" s="53"/>
      <c r="S975" s="53"/>
      <c r="T975" s="53"/>
      <c r="U975" s="53"/>
      <c r="V975" s="53"/>
      <c r="W975" s="53"/>
      <c r="X975" s="53"/>
      <c r="Y975" s="53"/>
      <c r="Z975" s="53"/>
    </row>
    <row r="976" spans="1:26" ht="12.75" customHeight="1" x14ac:dyDescent="0.3">
      <c r="A976" s="53"/>
      <c r="B976" s="53"/>
      <c r="C976" s="53"/>
      <c r="D976" s="53"/>
      <c r="E976" s="53"/>
      <c r="F976" s="53"/>
      <c r="G976" s="53"/>
      <c r="H976" s="53"/>
      <c r="I976" s="53"/>
      <c r="J976" s="53"/>
      <c r="K976" s="53"/>
      <c r="L976" s="53"/>
      <c r="M976" s="53"/>
      <c r="N976" s="53"/>
      <c r="O976" s="53"/>
      <c r="P976" s="53"/>
      <c r="Q976" s="53"/>
      <c r="R976" s="53"/>
      <c r="S976" s="53"/>
      <c r="T976" s="53"/>
      <c r="U976" s="53"/>
      <c r="V976" s="53"/>
      <c r="W976" s="53"/>
      <c r="X976" s="53"/>
      <c r="Y976" s="53"/>
      <c r="Z976" s="53"/>
    </row>
    <row r="977" spans="1:26" ht="12.75" customHeight="1" x14ac:dyDescent="0.3">
      <c r="A977" s="53"/>
      <c r="B977" s="53"/>
      <c r="C977" s="53"/>
      <c r="D977" s="53"/>
      <c r="E977" s="53"/>
      <c r="F977" s="53"/>
      <c r="G977" s="53"/>
      <c r="H977" s="53"/>
      <c r="I977" s="53"/>
      <c r="J977" s="53"/>
      <c r="K977" s="53"/>
      <c r="L977" s="53"/>
      <c r="M977" s="53"/>
      <c r="N977" s="53"/>
      <c r="O977" s="53"/>
      <c r="P977" s="53"/>
      <c r="Q977" s="53"/>
      <c r="R977" s="53"/>
      <c r="S977" s="53"/>
      <c r="T977" s="53"/>
      <c r="U977" s="53"/>
      <c r="V977" s="53"/>
      <c r="W977" s="53"/>
      <c r="X977" s="53"/>
      <c r="Y977" s="53"/>
      <c r="Z977" s="53"/>
    </row>
    <row r="978" spans="1:26" ht="12.75" customHeight="1" x14ac:dyDescent="0.3">
      <c r="A978" s="53"/>
      <c r="B978" s="53"/>
      <c r="C978" s="53"/>
      <c r="D978" s="53"/>
      <c r="E978" s="53"/>
      <c r="F978" s="53"/>
      <c r="G978" s="53"/>
      <c r="H978" s="53"/>
      <c r="I978" s="53"/>
      <c r="J978" s="53"/>
      <c r="K978" s="53"/>
      <c r="L978" s="53"/>
      <c r="M978" s="53"/>
      <c r="N978" s="53"/>
      <c r="O978" s="53"/>
      <c r="P978" s="53"/>
      <c r="Q978" s="53"/>
      <c r="R978" s="53"/>
      <c r="S978" s="53"/>
      <c r="T978" s="53"/>
      <c r="U978" s="53"/>
      <c r="V978" s="53"/>
      <c r="W978" s="53"/>
      <c r="X978" s="53"/>
      <c r="Y978" s="53"/>
      <c r="Z978" s="53"/>
    </row>
    <row r="979" spans="1:26" ht="12.75" customHeight="1" x14ac:dyDescent="0.3">
      <c r="A979" s="53"/>
      <c r="B979" s="53"/>
      <c r="C979" s="53"/>
      <c r="D979" s="53"/>
      <c r="E979" s="53"/>
      <c r="F979" s="53"/>
      <c r="G979" s="53"/>
      <c r="H979" s="53"/>
      <c r="I979" s="53"/>
      <c r="J979" s="53"/>
      <c r="K979" s="53"/>
      <c r="L979" s="53"/>
      <c r="M979" s="53"/>
      <c r="N979" s="53"/>
      <c r="O979" s="53"/>
      <c r="P979" s="53"/>
      <c r="Q979" s="53"/>
      <c r="R979" s="53"/>
      <c r="S979" s="53"/>
      <c r="T979" s="53"/>
      <c r="U979" s="53"/>
      <c r="V979" s="53"/>
      <c r="W979" s="53"/>
      <c r="X979" s="53"/>
      <c r="Y979" s="53"/>
      <c r="Z979" s="53"/>
    </row>
    <row r="980" spans="1:26" ht="12.75" customHeight="1" x14ac:dyDescent="0.3">
      <c r="A980" s="53"/>
      <c r="B980" s="53"/>
      <c r="C980" s="53"/>
      <c r="D980" s="53"/>
      <c r="E980" s="53"/>
      <c r="F980" s="53"/>
      <c r="G980" s="53"/>
      <c r="H980" s="53"/>
      <c r="I980" s="53"/>
      <c r="J980" s="53"/>
      <c r="K980" s="53"/>
      <c r="L980" s="53"/>
      <c r="M980" s="53"/>
      <c r="N980" s="53"/>
      <c r="O980" s="53"/>
      <c r="P980" s="53"/>
      <c r="Q980" s="53"/>
      <c r="R980" s="53"/>
      <c r="S980" s="53"/>
      <c r="T980" s="53"/>
      <c r="U980" s="53"/>
      <c r="V980" s="53"/>
      <c r="W980" s="53"/>
      <c r="X980" s="53"/>
      <c r="Y980" s="53"/>
      <c r="Z980" s="53"/>
    </row>
    <row r="981" spans="1:26" ht="12.75" customHeight="1" x14ac:dyDescent="0.3">
      <c r="A981" s="53"/>
      <c r="B981" s="53"/>
      <c r="C981" s="53"/>
      <c r="D981" s="53"/>
      <c r="E981" s="53"/>
      <c r="F981" s="53"/>
      <c r="G981" s="53"/>
      <c r="H981" s="53"/>
      <c r="I981" s="53"/>
      <c r="J981" s="53"/>
      <c r="K981" s="53"/>
      <c r="L981" s="53"/>
      <c r="M981" s="53"/>
      <c r="N981" s="53"/>
      <c r="O981" s="53"/>
      <c r="P981" s="53"/>
      <c r="Q981" s="53"/>
      <c r="R981" s="53"/>
      <c r="S981" s="53"/>
      <c r="T981" s="53"/>
      <c r="U981" s="53"/>
      <c r="V981" s="53"/>
      <c r="W981" s="53"/>
      <c r="X981" s="53"/>
      <c r="Y981" s="53"/>
      <c r="Z981" s="53"/>
    </row>
    <row r="982" spans="1:26" ht="12.75" customHeight="1" x14ac:dyDescent="0.3">
      <c r="A982" s="53"/>
      <c r="B982" s="53"/>
      <c r="C982" s="53"/>
      <c r="D982" s="53"/>
      <c r="E982" s="53"/>
      <c r="F982" s="53"/>
      <c r="G982" s="53"/>
      <c r="H982" s="53"/>
      <c r="I982" s="53"/>
      <c r="J982" s="53"/>
      <c r="K982" s="53"/>
      <c r="L982" s="53"/>
      <c r="M982" s="53"/>
      <c r="N982" s="53"/>
      <c r="O982" s="53"/>
      <c r="P982" s="53"/>
      <c r="Q982" s="53"/>
      <c r="R982" s="53"/>
      <c r="S982" s="53"/>
      <c r="T982" s="53"/>
      <c r="U982" s="53"/>
      <c r="V982" s="53"/>
      <c r="W982" s="53"/>
      <c r="X982" s="53"/>
      <c r="Y982" s="53"/>
      <c r="Z982" s="53"/>
    </row>
    <row r="983" spans="1:26" ht="12.75" customHeight="1" x14ac:dyDescent="0.3">
      <c r="A983" s="53"/>
      <c r="B983" s="53"/>
      <c r="C983" s="53"/>
      <c r="D983" s="53"/>
      <c r="E983" s="53"/>
      <c r="F983" s="53"/>
      <c r="G983" s="53"/>
      <c r="H983" s="53"/>
      <c r="I983" s="53"/>
      <c r="J983" s="53"/>
      <c r="K983" s="53"/>
      <c r="L983" s="53"/>
      <c r="M983" s="53"/>
      <c r="N983" s="53"/>
      <c r="O983" s="53"/>
      <c r="P983" s="53"/>
      <c r="Q983" s="53"/>
      <c r="R983" s="53"/>
      <c r="S983" s="53"/>
      <c r="T983" s="53"/>
      <c r="U983" s="53"/>
      <c r="V983" s="53"/>
      <c r="W983" s="53"/>
      <c r="X983" s="53"/>
      <c r="Y983" s="53"/>
      <c r="Z983" s="53"/>
    </row>
    <row r="984" spans="1:26" ht="12.75" customHeight="1" x14ac:dyDescent="0.3">
      <c r="A984" s="53"/>
      <c r="B984" s="53"/>
      <c r="C984" s="53"/>
      <c r="D984" s="53"/>
      <c r="E984" s="53"/>
      <c r="F984" s="53"/>
      <c r="G984" s="53"/>
      <c r="H984" s="53"/>
      <c r="I984" s="53"/>
      <c r="J984" s="53"/>
      <c r="K984" s="53"/>
      <c r="L984" s="53"/>
      <c r="M984" s="53"/>
      <c r="N984" s="53"/>
      <c r="O984" s="53"/>
      <c r="P984" s="53"/>
      <c r="Q984" s="53"/>
      <c r="R984" s="53"/>
      <c r="S984" s="53"/>
      <c r="T984" s="53"/>
      <c r="U984" s="53"/>
      <c r="V984" s="53"/>
      <c r="W984" s="53"/>
      <c r="X984" s="53"/>
      <c r="Y984" s="53"/>
      <c r="Z984" s="53"/>
    </row>
    <row r="985" spans="1:26" ht="12.75" customHeight="1" x14ac:dyDescent="0.3">
      <c r="A985" s="53"/>
      <c r="B985" s="53"/>
      <c r="C985" s="53"/>
      <c r="D985" s="53"/>
      <c r="E985" s="53"/>
      <c r="F985" s="53"/>
      <c r="G985" s="53"/>
      <c r="H985" s="53"/>
      <c r="I985" s="53"/>
      <c r="J985" s="53"/>
      <c r="K985" s="53"/>
      <c r="L985" s="53"/>
      <c r="M985" s="53"/>
      <c r="N985" s="53"/>
      <c r="O985" s="53"/>
      <c r="P985" s="53"/>
      <c r="Q985" s="53"/>
      <c r="R985" s="53"/>
      <c r="S985" s="53"/>
      <c r="T985" s="53"/>
      <c r="U985" s="53"/>
      <c r="V985" s="53"/>
      <c r="W985" s="53"/>
      <c r="X985" s="53"/>
      <c r="Y985" s="53"/>
      <c r="Z985" s="53"/>
    </row>
    <row r="986" spans="1:26" ht="12.75" customHeight="1" x14ac:dyDescent="0.3">
      <c r="A986" s="53"/>
      <c r="B986" s="53"/>
      <c r="C986" s="53"/>
      <c r="D986" s="53"/>
      <c r="E986" s="53"/>
      <c r="F986" s="53"/>
      <c r="G986" s="53"/>
      <c r="H986" s="53"/>
      <c r="I986" s="53"/>
      <c r="J986" s="53"/>
      <c r="K986" s="53"/>
      <c r="L986" s="53"/>
      <c r="M986" s="53"/>
      <c r="N986" s="53"/>
      <c r="O986" s="53"/>
      <c r="P986" s="53"/>
      <c r="Q986" s="53"/>
      <c r="R986" s="53"/>
      <c r="S986" s="53"/>
      <c r="T986" s="53"/>
      <c r="U986" s="53"/>
      <c r="V986" s="53"/>
      <c r="W986" s="53"/>
      <c r="X986" s="53"/>
      <c r="Y986" s="53"/>
      <c r="Z986" s="53"/>
    </row>
    <row r="987" spans="1:26" ht="12.75" customHeight="1" x14ac:dyDescent="0.3">
      <c r="A987" s="53"/>
      <c r="B987" s="53"/>
      <c r="C987" s="53"/>
      <c r="D987" s="53"/>
      <c r="E987" s="53"/>
      <c r="F987" s="53"/>
      <c r="G987" s="53"/>
      <c r="H987" s="53"/>
      <c r="I987" s="53"/>
      <c r="J987" s="53"/>
      <c r="K987" s="53"/>
      <c r="L987" s="53"/>
      <c r="M987" s="53"/>
      <c r="N987" s="53"/>
      <c r="O987" s="53"/>
      <c r="P987" s="53"/>
      <c r="Q987" s="53"/>
      <c r="R987" s="53"/>
      <c r="S987" s="53"/>
      <c r="T987" s="53"/>
      <c r="U987" s="53"/>
      <c r="V987" s="53"/>
      <c r="W987" s="53"/>
      <c r="X987" s="53"/>
      <c r="Y987" s="53"/>
      <c r="Z987" s="53"/>
    </row>
    <row r="988" spans="1:26" ht="12.75" customHeight="1" x14ac:dyDescent="0.3">
      <c r="A988" s="53"/>
      <c r="B988" s="53"/>
      <c r="C988" s="53"/>
      <c r="D988" s="53"/>
      <c r="E988" s="53"/>
      <c r="F988" s="53"/>
      <c r="G988" s="53"/>
      <c r="H988" s="53"/>
      <c r="I988" s="53"/>
      <c r="J988" s="53"/>
      <c r="K988" s="53"/>
      <c r="L988" s="53"/>
      <c r="M988" s="53"/>
      <c r="N988" s="53"/>
      <c r="O988" s="53"/>
      <c r="P988" s="53"/>
      <c r="Q988" s="53"/>
      <c r="R988" s="53"/>
      <c r="S988" s="53"/>
      <c r="T988" s="53"/>
      <c r="U988" s="53"/>
      <c r="V988" s="53"/>
      <c r="W988" s="53"/>
      <c r="X988" s="53"/>
      <c r="Y988" s="53"/>
      <c r="Z988" s="53"/>
    </row>
    <row r="989" spans="1:26" ht="12.75" customHeight="1" x14ac:dyDescent="0.3">
      <c r="A989" s="53"/>
      <c r="B989" s="53"/>
      <c r="C989" s="53"/>
      <c r="D989" s="53"/>
      <c r="E989" s="53"/>
      <c r="F989" s="53"/>
      <c r="G989" s="53"/>
      <c r="H989" s="53"/>
      <c r="I989" s="53"/>
      <c r="J989" s="53"/>
      <c r="K989" s="53"/>
      <c r="L989" s="53"/>
      <c r="M989" s="53"/>
      <c r="N989" s="53"/>
      <c r="O989" s="53"/>
      <c r="P989" s="53"/>
      <c r="Q989" s="53"/>
      <c r="R989" s="53"/>
      <c r="S989" s="53"/>
      <c r="T989" s="53"/>
      <c r="U989" s="53"/>
      <c r="V989" s="53"/>
      <c r="W989" s="53"/>
      <c r="X989" s="53"/>
      <c r="Y989" s="53"/>
      <c r="Z989" s="53"/>
    </row>
    <row r="990" spans="1:26" ht="12.75" customHeight="1" x14ac:dyDescent="0.3">
      <c r="A990" s="53"/>
      <c r="B990" s="53"/>
      <c r="C990" s="53"/>
      <c r="D990" s="53"/>
      <c r="E990" s="53"/>
      <c r="F990" s="53"/>
      <c r="G990" s="53"/>
      <c r="H990" s="53"/>
      <c r="I990" s="53"/>
      <c r="J990" s="53"/>
      <c r="K990" s="53"/>
      <c r="L990" s="53"/>
      <c r="M990" s="53"/>
      <c r="N990" s="53"/>
      <c r="O990" s="53"/>
      <c r="P990" s="53"/>
      <c r="Q990" s="53"/>
      <c r="R990" s="53"/>
      <c r="S990" s="53"/>
      <c r="T990" s="53"/>
      <c r="U990" s="53"/>
      <c r="V990" s="53"/>
      <c r="W990" s="53"/>
      <c r="X990" s="53"/>
      <c r="Y990" s="53"/>
      <c r="Z990" s="53"/>
    </row>
    <row r="991" spans="1:26" ht="12.75" customHeight="1" x14ac:dyDescent="0.3">
      <c r="A991" s="53"/>
      <c r="B991" s="53"/>
      <c r="C991" s="53"/>
      <c r="D991" s="53"/>
      <c r="E991" s="53"/>
      <c r="F991" s="53"/>
      <c r="G991" s="53"/>
      <c r="H991" s="53"/>
      <c r="I991" s="53"/>
      <c r="J991" s="53"/>
      <c r="K991" s="53"/>
      <c r="L991" s="53"/>
      <c r="M991" s="53"/>
      <c r="N991" s="53"/>
      <c r="O991" s="53"/>
      <c r="P991" s="53"/>
      <c r="Q991" s="53"/>
      <c r="R991" s="53"/>
      <c r="S991" s="53"/>
      <c r="T991" s="53"/>
      <c r="U991" s="53"/>
      <c r="V991" s="53"/>
      <c r="W991" s="53"/>
      <c r="X991" s="53"/>
      <c r="Y991" s="53"/>
      <c r="Z991" s="53"/>
    </row>
    <row r="992" spans="1:26" ht="12.75" customHeight="1" x14ac:dyDescent="0.3">
      <c r="A992" s="53"/>
      <c r="B992" s="53"/>
      <c r="C992" s="53"/>
      <c r="D992" s="53"/>
      <c r="E992" s="53"/>
      <c r="F992" s="53"/>
      <c r="G992" s="53"/>
      <c r="H992" s="53"/>
      <c r="I992" s="53"/>
      <c r="J992" s="53"/>
      <c r="K992" s="53"/>
      <c r="L992" s="53"/>
      <c r="M992" s="53"/>
      <c r="N992" s="53"/>
      <c r="O992" s="53"/>
      <c r="P992" s="53"/>
      <c r="Q992" s="53"/>
      <c r="R992" s="53"/>
      <c r="S992" s="53"/>
      <c r="T992" s="53"/>
      <c r="U992" s="53"/>
      <c r="V992" s="53"/>
      <c r="W992" s="53"/>
      <c r="X992" s="53"/>
      <c r="Y992" s="53"/>
      <c r="Z992" s="53"/>
    </row>
    <row r="993" spans="1:26" ht="12.75" customHeight="1" x14ac:dyDescent="0.3">
      <c r="A993" s="53"/>
      <c r="B993" s="53"/>
      <c r="C993" s="53"/>
      <c r="D993" s="53"/>
      <c r="E993" s="53"/>
      <c r="F993" s="53"/>
      <c r="G993" s="53"/>
      <c r="H993" s="53"/>
      <c r="I993" s="53"/>
      <c r="J993" s="53"/>
      <c r="K993" s="53"/>
      <c r="L993" s="53"/>
      <c r="M993" s="53"/>
      <c r="N993" s="53"/>
      <c r="O993" s="53"/>
      <c r="P993" s="53"/>
      <c r="Q993" s="53"/>
      <c r="R993" s="53"/>
      <c r="S993" s="53"/>
      <c r="T993" s="53"/>
      <c r="U993" s="53"/>
      <c r="V993" s="53"/>
      <c r="W993" s="53"/>
      <c r="X993" s="53"/>
      <c r="Y993" s="53"/>
      <c r="Z993" s="53"/>
    </row>
    <row r="994" spans="1:26" ht="12.75" customHeight="1" x14ac:dyDescent="0.3">
      <c r="A994" s="53"/>
      <c r="B994" s="53"/>
      <c r="C994" s="53"/>
      <c r="D994" s="53"/>
      <c r="E994" s="53"/>
      <c r="F994" s="53"/>
      <c r="G994" s="53"/>
      <c r="H994" s="53"/>
      <c r="I994" s="53"/>
      <c r="J994" s="53"/>
      <c r="K994" s="53"/>
      <c r="L994" s="53"/>
      <c r="M994" s="53"/>
      <c r="N994" s="53"/>
      <c r="O994" s="53"/>
      <c r="P994" s="53"/>
      <c r="Q994" s="53"/>
      <c r="R994" s="53"/>
      <c r="S994" s="53"/>
      <c r="T994" s="53"/>
      <c r="U994" s="53"/>
      <c r="V994" s="53"/>
      <c r="W994" s="53"/>
      <c r="X994" s="53"/>
      <c r="Y994" s="53"/>
      <c r="Z994" s="53"/>
    </row>
    <row r="995" spans="1:26" ht="12.75" customHeight="1" x14ac:dyDescent="0.3">
      <c r="A995" s="53"/>
      <c r="B995" s="53"/>
      <c r="C995" s="53"/>
      <c r="D995" s="53"/>
      <c r="E995" s="53"/>
      <c r="F995" s="53"/>
      <c r="G995" s="53"/>
      <c r="H995" s="53"/>
      <c r="I995" s="53"/>
      <c r="J995" s="53"/>
      <c r="K995" s="53"/>
      <c r="L995" s="53"/>
      <c r="M995" s="53"/>
      <c r="N995" s="53"/>
      <c r="O995" s="53"/>
      <c r="P995" s="53"/>
      <c r="Q995" s="53"/>
      <c r="R995" s="53"/>
      <c r="S995" s="53"/>
      <c r="T995" s="53"/>
      <c r="U995" s="53"/>
      <c r="V995" s="53"/>
      <c r="W995" s="53"/>
      <c r="X995" s="53"/>
      <c r="Y995" s="53"/>
      <c r="Z995" s="53"/>
    </row>
    <row r="996" spans="1:26" ht="12.75" customHeight="1" x14ac:dyDescent="0.3">
      <c r="A996" s="53"/>
      <c r="B996" s="53"/>
      <c r="C996" s="53"/>
      <c r="D996" s="53"/>
      <c r="E996" s="53"/>
      <c r="F996" s="53"/>
      <c r="G996" s="53"/>
      <c r="H996" s="53"/>
      <c r="I996" s="53"/>
      <c r="J996" s="53"/>
      <c r="K996" s="53"/>
      <c r="L996" s="53"/>
      <c r="M996" s="53"/>
      <c r="N996" s="53"/>
      <c r="O996" s="53"/>
      <c r="P996" s="53"/>
      <c r="Q996" s="53"/>
      <c r="R996" s="53"/>
      <c r="S996" s="53"/>
      <c r="T996" s="53"/>
      <c r="U996" s="53"/>
      <c r="V996" s="53"/>
      <c r="W996" s="53"/>
      <c r="X996" s="53"/>
      <c r="Y996" s="53"/>
      <c r="Z996" s="53"/>
    </row>
    <row r="997" spans="1:26" ht="12.75" customHeight="1" x14ac:dyDescent="0.3">
      <c r="A997" s="53"/>
      <c r="B997" s="53"/>
      <c r="C997" s="53"/>
      <c r="D997" s="53"/>
      <c r="E997" s="53"/>
      <c r="F997" s="53"/>
      <c r="G997" s="53"/>
      <c r="H997" s="53"/>
      <c r="I997" s="53"/>
      <c r="J997" s="53"/>
      <c r="K997" s="53"/>
      <c r="L997" s="53"/>
      <c r="M997" s="53"/>
      <c r="N997" s="53"/>
      <c r="O997" s="53"/>
      <c r="P997" s="53"/>
      <c r="Q997" s="53"/>
      <c r="R997" s="53"/>
      <c r="S997" s="53"/>
      <c r="T997" s="53"/>
      <c r="U997" s="53"/>
      <c r="V997" s="53"/>
      <c r="W997" s="53"/>
      <c r="X997" s="53"/>
      <c r="Y997" s="53"/>
      <c r="Z997" s="53"/>
    </row>
    <row r="998" spans="1:26" ht="12.75" customHeight="1" x14ac:dyDescent="0.3">
      <c r="A998" s="53"/>
      <c r="B998" s="53"/>
      <c r="C998" s="53"/>
      <c r="D998" s="53"/>
      <c r="E998" s="53"/>
      <c r="F998" s="53"/>
      <c r="G998" s="53"/>
      <c r="H998" s="53"/>
      <c r="I998" s="53"/>
      <c r="J998" s="53"/>
      <c r="K998" s="53"/>
      <c r="L998" s="53"/>
      <c r="M998" s="53"/>
      <c r="N998" s="53"/>
      <c r="O998" s="53"/>
      <c r="P998" s="53"/>
      <c r="Q998" s="53"/>
      <c r="R998" s="53"/>
      <c r="S998" s="53"/>
      <c r="T998" s="53"/>
      <c r="U998" s="53"/>
      <c r="V998" s="53"/>
      <c r="W998" s="53"/>
      <c r="X998" s="53"/>
      <c r="Y998" s="53"/>
      <c r="Z998" s="53"/>
    </row>
    <row r="999" spans="1:26" ht="12.75" customHeight="1" x14ac:dyDescent="0.3">
      <c r="A999" s="53"/>
      <c r="B999" s="53"/>
      <c r="C999" s="53"/>
      <c r="D999" s="53"/>
      <c r="E999" s="53"/>
      <c r="F999" s="53"/>
      <c r="G999" s="53"/>
      <c r="H999" s="53"/>
      <c r="I999" s="53"/>
      <c r="J999" s="53"/>
      <c r="K999" s="53"/>
      <c r="L999" s="53"/>
      <c r="M999" s="53"/>
      <c r="N999" s="53"/>
      <c r="O999" s="53"/>
      <c r="P999" s="53"/>
      <c r="Q999" s="53"/>
      <c r="R999" s="53"/>
      <c r="S999" s="53"/>
      <c r="T999" s="53"/>
      <c r="U999" s="53"/>
      <c r="V999" s="53"/>
      <c r="W999" s="53"/>
      <c r="X999" s="53"/>
      <c r="Y999" s="53"/>
      <c r="Z999" s="53"/>
    </row>
    <row r="1000" spans="1:26" ht="12.75" customHeight="1" x14ac:dyDescent="0.3">
      <c r="A1000" s="53"/>
      <c r="B1000" s="53"/>
      <c r="C1000" s="53"/>
      <c r="D1000" s="53"/>
      <c r="E1000" s="53"/>
      <c r="F1000" s="53"/>
      <c r="G1000" s="53"/>
      <c r="H1000" s="53"/>
      <c r="I1000" s="53"/>
      <c r="J1000" s="53"/>
      <c r="K1000" s="53"/>
      <c r="L1000" s="53"/>
      <c r="M1000" s="53"/>
      <c r="N1000" s="53"/>
      <c r="O1000" s="53"/>
      <c r="P1000" s="53"/>
      <c r="Q1000" s="53"/>
      <c r="R1000" s="53"/>
      <c r="S1000" s="53"/>
      <c r="T1000" s="53"/>
      <c r="U1000" s="53"/>
      <c r="V1000" s="53"/>
      <c r="W1000" s="53"/>
      <c r="X1000" s="53"/>
      <c r="Y1000" s="53"/>
      <c r="Z1000" s="53"/>
    </row>
    <row r="1001" spans="1:26" ht="12.75" customHeight="1" x14ac:dyDescent="0.3">
      <c r="A1001" s="53"/>
      <c r="B1001" s="53"/>
      <c r="C1001" s="53"/>
      <c r="D1001" s="53"/>
      <c r="E1001" s="53"/>
      <c r="F1001" s="53"/>
      <c r="G1001" s="53"/>
      <c r="H1001" s="53"/>
      <c r="I1001" s="53"/>
      <c r="J1001" s="53"/>
      <c r="K1001" s="53"/>
      <c r="L1001" s="53"/>
      <c r="M1001" s="53"/>
      <c r="N1001" s="53"/>
      <c r="O1001" s="53"/>
      <c r="P1001" s="53"/>
      <c r="Q1001" s="53"/>
      <c r="R1001" s="53"/>
      <c r="S1001" s="53"/>
      <c r="T1001" s="53"/>
      <c r="U1001" s="53"/>
      <c r="V1001" s="53"/>
      <c r="W1001" s="53"/>
      <c r="X1001" s="53"/>
      <c r="Y1001" s="53"/>
      <c r="Z1001" s="53"/>
    </row>
  </sheetData>
  <sheetProtection algorithmName="SHA-512" hashValue="1ZOj/WLgUCWVD8UFOsMSQL6+X7Pa+PAgDtUgpk04cATrImV+BnfP8pt22wcPJiU4FPzx0HYWleK3/Wyvpsk6kg==" saltValue="ey8RJizOunaAPzMvlj04XA==" spinCount="100000" sheet="1" selectLockedCells="1"/>
  <mergeCells count="14">
    <mergeCell ref="B5:C5"/>
    <mergeCell ref="D5:M5"/>
    <mergeCell ref="B6:C6"/>
    <mergeCell ref="D6:M6"/>
    <mergeCell ref="B7:C7"/>
    <mergeCell ref="D7:M7"/>
    <mergeCell ref="B11:C11"/>
    <mergeCell ref="D11:M11"/>
    <mergeCell ref="B8:C8"/>
    <mergeCell ref="D8:M8"/>
    <mergeCell ref="B9:C9"/>
    <mergeCell ref="D9:M9"/>
    <mergeCell ref="B10:C10"/>
    <mergeCell ref="D10:M10"/>
  </mergeCells>
  <pageMargins left="0.23622047244094491" right="0.23622047244094491" top="0.74803149606299213" bottom="0.74803149606299213" header="0" footer="0"/>
  <pageSetup scale="95"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1:CS876"/>
  <sheetViews>
    <sheetView showGridLines="0" topLeftCell="BZ160" zoomScale="85" zoomScaleNormal="85" workbookViewId="0">
      <selection activeCell="CH175" sqref="CH175"/>
    </sheetView>
  </sheetViews>
  <sheetFormatPr baseColWidth="10" defaultColWidth="11.5546875" defaultRowHeight="14.4" x14ac:dyDescent="0.3"/>
  <cols>
    <col min="1" max="1" width="11.5546875" style="32"/>
    <col min="2" max="2" width="7.109375" style="32" bestFit="1" customWidth="1"/>
    <col min="3" max="3" width="8.88671875" style="32" bestFit="1" customWidth="1"/>
    <col min="4" max="4" width="14.5546875" style="32" bestFit="1" customWidth="1"/>
    <col min="5" max="5" width="9.5546875" style="32" bestFit="1" customWidth="1"/>
    <col min="6" max="6" width="15.5546875" style="32" bestFit="1" customWidth="1"/>
    <col min="7" max="7" width="25" style="32" bestFit="1" customWidth="1"/>
    <col min="8" max="8" width="18.5546875" style="32" bestFit="1" customWidth="1"/>
    <col min="9" max="9" width="11.44140625" style="32" bestFit="1" customWidth="1"/>
    <col min="10" max="10" width="17.44140625" style="32" bestFit="1" customWidth="1"/>
    <col min="11" max="11" width="21.44140625" style="32" bestFit="1" customWidth="1"/>
    <col min="12" max="12" width="23.44140625" style="32" bestFit="1" customWidth="1"/>
    <col min="13" max="13" width="69.109375" style="32" bestFit="1" customWidth="1"/>
    <col min="14" max="14" width="25.44140625" style="32" bestFit="1" customWidth="1"/>
    <col min="15" max="15" width="24.44140625" style="32" bestFit="1" customWidth="1"/>
    <col min="16" max="16" width="17.5546875" style="32" bestFit="1" customWidth="1"/>
    <col min="17" max="17" width="23" style="32" bestFit="1" customWidth="1"/>
    <col min="18" max="18" width="16.5546875" style="32" bestFit="1" customWidth="1"/>
    <col min="19" max="19" width="27" style="32" bestFit="1" customWidth="1"/>
    <col min="20" max="20" width="42.5546875" style="32" bestFit="1" customWidth="1"/>
    <col min="21" max="21" width="22.5546875" style="32" bestFit="1" customWidth="1"/>
    <col min="22" max="22" width="25.5546875" style="32" bestFit="1" customWidth="1"/>
    <col min="23" max="23" width="42.5546875" style="32" bestFit="1" customWidth="1"/>
    <col min="24" max="24" width="25.5546875" style="32" bestFit="1" customWidth="1"/>
    <col min="25" max="25" width="21.5546875" style="32" bestFit="1" customWidth="1"/>
    <col min="26" max="26" width="42.5546875" style="32" bestFit="1" customWidth="1"/>
    <col min="27" max="27" width="25.5546875" style="32" bestFit="1" customWidth="1"/>
    <col min="28" max="28" width="18.88671875" style="32" bestFit="1" customWidth="1"/>
    <col min="29" max="29" width="42.5546875" style="32" bestFit="1" customWidth="1"/>
    <col min="30" max="30" width="25.5546875" style="32" bestFit="1" customWidth="1"/>
    <col min="31" max="31" width="18.44140625" style="32" bestFit="1" customWidth="1"/>
    <col min="32" max="32" width="20.88671875" style="32" bestFit="1" customWidth="1"/>
    <col min="33" max="33" width="16.5546875" style="32" bestFit="1" customWidth="1"/>
    <col min="34" max="34" width="19.109375" style="32" bestFit="1" customWidth="1"/>
    <col min="35" max="35" width="25" style="32" bestFit="1" customWidth="1"/>
    <col min="36" max="36" width="20.88671875" style="32" bestFit="1" customWidth="1"/>
    <col min="37" max="37" width="20.109375" style="32" bestFit="1" customWidth="1"/>
    <col min="38" max="38" width="29.5546875" style="32" bestFit="1" customWidth="1"/>
    <col min="39" max="39" width="25.44140625" style="32" bestFit="1" customWidth="1"/>
    <col min="40" max="40" width="22.44140625" style="32" bestFit="1" customWidth="1"/>
    <col min="41" max="41" width="23.5546875" style="32" bestFit="1" customWidth="1"/>
    <col min="42" max="42" width="18.88671875" style="32" bestFit="1" customWidth="1"/>
    <col min="43" max="43" width="10.44140625" style="32" bestFit="1" customWidth="1"/>
    <col min="44" max="44" width="18.88671875" style="32" bestFit="1" customWidth="1"/>
    <col min="45" max="45" width="18.88671875" style="32" customWidth="1"/>
    <col min="46" max="46" width="29.5546875" style="32" bestFit="1" customWidth="1"/>
    <col min="47" max="47" width="25.5546875" style="32" bestFit="1" customWidth="1"/>
    <col min="48" max="48" width="20.109375" style="32" bestFit="1" customWidth="1"/>
    <col min="49" max="49" width="22.44140625" style="32" bestFit="1" customWidth="1"/>
    <col min="50" max="50" width="23.5546875" style="32" bestFit="1" customWidth="1"/>
    <col min="51" max="51" width="18.88671875" style="32" bestFit="1" customWidth="1"/>
    <col min="52" max="52" width="20.109375" style="32" bestFit="1" customWidth="1"/>
    <col min="53" max="53" width="19.109375" style="32" bestFit="1" customWidth="1"/>
    <col min="54" max="55" width="17.88671875" style="32" bestFit="1" customWidth="1"/>
    <col min="56" max="56" width="21.88671875" style="32" bestFit="1" customWidth="1"/>
    <col min="57" max="57" width="20.88671875" style="32" bestFit="1" customWidth="1"/>
    <col min="58" max="59" width="19.44140625" style="32" bestFit="1" customWidth="1"/>
    <col min="60" max="61" width="28" style="32" bestFit="1" customWidth="1"/>
    <col min="62" max="63" width="11.5546875" style="32"/>
    <col min="64" max="64" width="25.5546875" style="32" customWidth="1"/>
    <col min="65" max="65" width="18.5546875" style="32" customWidth="1"/>
    <col min="66" max="66" width="20.5546875" style="32" customWidth="1"/>
    <col min="67" max="72" width="22.44140625" style="32" customWidth="1"/>
    <col min="73" max="73" width="21.109375" style="32" bestFit="1" customWidth="1"/>
    <col min="74" max="74" width="49.88671875" style="32" bestFit="1" customWidth="1"/>
    <col min="75" max="75" width="22.5546875" style="32" bestFit="1" customWidth="1"/>
    <col min="76" max="76" width="16.109375" style="32" bestFit="1" customWidth="1"/>
    <col min="77" max="77" width="22.109375" style="32" bestFit="1" customWidth="1"/>
    <col min="78" max="78" width="28.44140625" style="32" bestFit="1" customWidth="1"/>
    <col min="79" max="79" width="23.44140625" style="32" bestFit="1" customWidth="1"/>
    <col min="80" max="80" width="25.33203125" style="32" bestFit="1" customWidth="1"/>
    <col min="81" max="81" width="25.5546875" style="32" bestFit="1" customWidth="1"/>
    <col min="82" max="82" width="17.88671875" style="32" bestFit="1" customWidth="1"/>
    <col min="83" max="83" width="22.44140625" style="32" bestFit="1" customWidth="1"/>
    <col min="84" max="84" width="18.109375" style="32" bestFit="1" customWidth="1"/>
    <col min="85" max="85" width="22.6640625" style="32" bestFit="1" customWidth="1"/>
    <col min="86" max="86" width="23.44140625" style="32" bestFit="1" customWidth="1"/>
    <col min="87" max="87" width="25.33203125" style="32" bestFit="1" customWidth="1"/>
    <col min="88" max="88" width="27.6640625" style="32" bestFit="1" customWidth="1"/>
    <col min="89" max="89" width="25.5546875" style="32" bestFit="1" customWidth="1"/>
    <col min="90" max="90" width="24.33203125" style="32" bestFit="1" customWidth="1"/>
    <col min="91" max="91" width="24.44140625" style="32" bestFit="1" customWidth="1"/>
    <col min="92" max="92" width="18.88671875" style="32" bestFit="1" customWidth="1"/>
    <col min="93" max="93" width="22.44140625" style="32" customWidth="1"/>
    <col min="94" max="94" width="20.88671875" style="32" customWidth="1"/>
    <col min="95" max="16384" width="11.5546875" style="32"/>
  </cols>
  <sheetData>
    <row r="1" spans="2:95" x14ac:dyDescent="0.3">
      <c r="CA1"/>
      <c r="CB1"/>
    </row>
    <row r="2" spans="2:95" ht="24.6" thickBot="1" x14ac:dyDescent="0.35">
      <c r="B2" s="45" t="s">
        <v>289</v>
      </c>
      <c r="C2" s="45" t="s">
        <v>288</v>
      </c>
      <c r="D2" s="45" t="s">
        <v>75</v>
      </c>
      <c r="E2" s="45" t="s">
        <v>287</v>
      </c>
      <c r="F2" s="45" t="s">
        <v>262</v>
      </c>
      <c r="G2" s="45" t="s">
        <v>111</v>
      </c>
      <c r="H2" s="45" t="s">
        <v>112</v>
      </c>
      <c r="I2" s="45" t="s">
        <v>113</v>
      </c>
      <c r="J2" s="45" t="s">
        <v>260</v>
      </c>
      <c r="K2" s="45" t="s">
        <v>286</v>
      </c>
      <c r="L2" s="45" t="s">
        <v>258</v>
      </c>
      <c r="M2" s="45" t="s">
        <v>256</v>
      </c>
      <c r="N2" s="45" t="s">
        <v>285</v>
      </c>
      <c r="O2" s="45" t="s">
        <v>284</v>
      </c>
      <c r="P2" s="45" t="s">
        <v>251</v>
      </c>
      <c r="Q2" s="45" t="s">
        <v>283</v>
      </c>
      <c r="R2" s="45" t="s">
        <v>245</v>
      </c>
      <c r="S2" s="45" t="s">
        <v>282</v>
      </c>
      <c r="T2" s="45" t="s">
        <v>204</v>
      </c>
      <c r="U2" s="45" t="s">
        <v>213</v>
      </c>
      <c r="V2" s="45" t="s">
        <v>214</v>
      </c>
      <c r="W2" s="45" t="s">
        <v>243</v>
      </c>
      <c r="X2" s="45" t="s">
        <v>242</v>
      </c>
      <c r="Y2" s="45" t="s">
        <v>281</v>
      </c>
      <c r="Z2" s="45" t="s">
        <v>226</v>
      </c>
      <c r="AA2" s="45" t="s">
        <v>280</v>
      </c>
      <c r="AB2" s="45" t="s">
        <v>279</v>
      </c>
      <c r="AC2" s="45" t="s">
        <v>222</v>
      </c>
      <c r="AD2" s="45" t="s">
        <v>278</v>
      </c>
      <c r="AE2" s="45" t="s">
        <v>277</v>
      </c>
      <c r="AF2" s="45" t="s">
        <v>276</v>
      </c>
      <c r="AG2" s="45" t="s">
        <v>275</v>
      </c>
      <c r="AH2" s="45" t="s">
        <v>298</v>
      </c>
      <c r="AI2" s="45" t="s">
        <v>212</v>
      </c>
      <c r="AJ2" s="45" t="s">
        <v>274</v>
      </c>
      <c r="AK2" s="45" t="s">
        <v>299</v>
      </c>
      <c r="AL2" s="45" t="s">
        <v>210</v>
      </c>
      <c r="AM2" s="45" t="s">
        <v>23</v>
      </c>
      <c r="AN2" s="45" t="s">
        <v>273</v>
      </c>
      <c r="AO2" s="45" t="s">
        <v>272</v>
      </c>
      <c r="AP2" s="45" t="s">
        <v>300</v>
      </c>
      <c r="AQ2" s="45" t="s">
        <v>208</v>
      </c>
      <c r="AR2" s="45" t="s">
        <v>271</v>
      </c>
      <c r="AS2" s="45" t="s">
        <v>317</v>
      </c>
      <c r="AT2" s="45" t="s">
        <v>206</v>
      </c>
      <c r="AU2" s="45" t="s">
        <v>270</v>
      </c>
      <c r="AV2" s="45" t="s">
        <v>301</v>
      </c>
      <c r="AW2" s="45" t="s">
        <v>269</v>
      </c>
      <c r="AX2" s="45" t="s">
        <v>302</v>
      </c>
      <c r="AY2" s="45" t="s">
        <v>268</v>
      </c>
      <c r="AZ2" s="45" t="s">
        <v>303</v>
      </c>
      <c r="BA2" s="45" t="s">
        <v>267</v>
      </c>
      <c r="BB2" s="45" t="s">
        <v>304</v>
      </c>
      <c r="BC2" s="45" t="s">
        <v>266</v>
      </c>
      <c r="BD2" s="45" t="s">
        <v>305</v>
      </c>
      <c r="BE2" s="45" t="s">
        <v>265</v>
      </c>
      <c r="BF2" s="45" t="s">
        <v>306</v>
      </c>
      <c r="BG2" s="45" t="s">
        <v>264</v>
      </c>
      <c r="BH2" s="45" t="s">
        <v>4</v>
      </c>
      <c r="BI2" s="45" t="s">
        <v>263</v>
      </c>
      <c r="BK2" s="37" t="s">
        <v>288</v>
      </c>
      <c r="BL2" s="38" t="s">
        <v>0</v>
      </c>
      <c r="BM2" s="38" t="s">
        <v>5</v>
      </c>
      <c r="BN2" s="38" t="s">
        <v>6</v>
      </c>
      <c r="BO2" s="39" t="s">
        <v>8</v>
      </c>
      <c r="BP2" s="39" t="s">
        <v>291</v>
      </c>
      <c r="BQ2" s="39" t="s">
        <v>292</v>
      </c>
      <c r="BR2" s="39" t="s">
        <v>293</v>
      </c>
      <c r="BS2" s="39" t="s">
        <v>12</v>
      </c>
      <c r="BT2" s="39" t="s">
        <v>294</v>
      </c>
      <c r="BU2" s="39" t="s">
        <v>295</v>
      </c>
      <c r="BV2" s="39" t="s">
        <v>296</v>
      </c>
      <c r="BW2" s="39" t="s">
        <v>16</v>
      </c>
      <c r="BX2" s="39" t="s">
        <v>297</v>
      </c>
      <c r="BY2" s="39" t="s">
        <v>17</v>
      </c>
      <c r="CA2" s="42" t="s">
        <v>75</v>
      </c>
      <c r="CB2" s="42" t="s">
        <v>262</v>
      </c>
      <c r="CC2" t="s">
        <v>307</v>
      </c>
      <c r="CD2" s="34"/>
      <c r="CE2" s="18" t="s">
        <v>75</v>
      </c>
      <c r="CF2" s="18" t="s">
        <v>262</v>
      </c>
      <c r="CG2" s="18" t="s">
        <v>4</v>
      </c>
      <c r="CH2" s="34"/>
      <c r="CI2" s="18" t="s">
        <v>75</v>
      </c>
      <c r="CJ2" s="18" t="s">
        <v>4</v>
      </c>
      <c r="CK2" s="34"/>
      <c r="CL2" s="18" t="s">
        <v>262</v>
      </c>
      <c r="CM2" s="18" t="s">
        <v>109</v>
      </c>
      <c r="CN2" s="18" t="s">
        <v>110</v>
      </c>
      <c r="CO2" s="18" t="s">
        <v>261</v>
      </c>
      <c r="CP2" s="18" t="s">
        <v>466</v>
      </c>
      <c r="CQ2" s="34"/>
    </row>
    <row r="3" spans="2:95" ht="15" thickTop="1" x14ac:dyDescent="0.3">
      <c r="B3" s="115">
        <v>1</v>
      </c>
      <c r="C3" s="115">
        <v>2023</v>
      </c>
      <c r="D3" s="115" t="s">
        <v>110</v>
      </c>
      <c r="E3" s="115">
        <v>38</v>
      </c>
      <c r="F3" s="115" t="s">
        <v>78</v>
      </c>
      <c r="G3" s="115" t="s">
        <v>152</v>
      </c>
      <c r="H3" s="115" t="s">
        <v>151</v>
      </c>
      <c r="I3" s="115" t="s">
        <v>84</v>
      </c>
      <c r="J3" s="115" t="s">
        <v>91</v>
      </c>
      <c r="K3" s="115" t="s">
        <v>325</v>
      </c>
      <c r="L3" s="115" t="s">
        <v>168</v>
      </c>
      <c r="M3" s="115" t="s">
        <v>471</v>
      </c>
      <c r="N3" s="116">
        <v>0.39583333333333331</v>
      </c>
      <c r="O3" s="116">
        <v>0.41666666666666669</v>
      </c>
      <c r="P3" s="116" t="s">
        <v>62</v>
      </c>
      <c r="Q3" s="116">
        <v>0.77083333333333337</v>
      </c>
      <c r="R3" s="116" t="s">
        <v>70</v>
      </c>
      <c r="S3" s="116">
        <v>0.79166666666666663</v>
      </c>
      <c r="T3" s="115" t="s">
        <v>32</v>
      </c>
      <c r="U3" s="115" t="s">
        <v>47</v>
      </c>
      <c r="V3" s="115" t="s">
        <v>45</v>
      </c>
      <c r="W3" s="115" t="s">
        <v>326</v>
      </c>
      <c r="X3" s="115" t="s">
        <v>326</v>
      </c>
      <c r="Y3" s="115" t="s">
        <v>326</v>
      </c>
      <c r="Z3" s="115" t="s">
        <v>32</v>
      </c>
      <c r="AA3" s="115" t="s">
        <v>45</v>
      </c>
      <c r="AB3" s="117">
        <v>0</v>
      </c>
      <c r="AC3" s="115" t="s">
        <v>32</v>
      </c>
      <c r="AD3" s="115" t="s">
        <v>45</v>
      </c>
      <c r="AE3" s="117">
        <v>0</v>
      </c>
      <c r="AF3" s="118">
        <v>8.5</v>
      </c>
      <c r="AG3" s="115">
        <v>0</v>
      </c>
      <c r="AH3" s="118">
        <v>0</v>
      </c>
      <c r="AI3" s="115" t="s">
        <v>326</v>
      </c>
      <c r="AJ3" s="118">
        <v>29.999999999999972</v>
      </c>
      <c r="AK3" s="118">
        <v>103.85068762278968</v>
      </c>
      <c r="AL3" s="118" t="s">
        <v>94</v>
      </c>
      <c r="AM3" s="117">
        <v>6.9233791748526521</v>
      </c>
      <c r="AN3" s="117">
        <v>0</v>
      </c>
      <c r="AO3" s="119" t="s">
        <v>326</v>
      </c>
      <c r="AP3" s="119">
        <v>0</v>
      </c>
      <c r="AQ3" s="115" t="s">
        <v>326</v>
      </c>
      <c r="AR3" s="119">
        <v>7.4999999999999929</v>
      </c>
      <c r="AS3" s="119">
        <v>25.96267190569742</v>
      </c>
      <c r="AT3" s="120" t="s">
        <v>100</v>
      </c>
      <c r="AU3" s="119">
        <v>0</v>
      </c>
      <c r="AV3" s="119">
        <v>0</v>
      </c>
      <c r="AW3" s="119">
        <v>0</v>
      </c>
      <c r="AX3" s="119">
        <v>0</v>
      </c>
      <c r="AY3" s="119">
        <v>10.208333333333323</v>
      </c>
      <c r="AZ3" s="119">
        <v>35.338081204977044</v>
      </c>
      <c r="BA3" s="121">
        <v>80547.945205479453</v>
      </c>
      <c r="BB3" s="121">
        <v>278831.98320639448</v>
      </c>
      <c r="BC3" s="122">
        <v>1.0326659641728135E-3</v>
      </c>
      <c r="BD3" s="122">
        <v>3.5747690154665961E-3</v>
      </c>
      <c r="BE3" s="118">
        <v>59.999999999999943</v>
      </c>
      <c r="BF3" s="118">
        <v>207.70137524557936</v>
      </c>
      <c r="BG3" s="117">
        <v>0</v>
      </c>
      <c r="BH3" s="117">
        <v>3.461689587426326</v>
      </c>
      <c r="BI3" s="115" t="s">
        <v>326</v>
      </c>
      <c r="BK3" s="36">
        <v>2022</v>
      </c>
      <c r="BL3" s="23">
        <f>SUMIFS(BD_Resumen[Colaboradores],BD_Resumen[Año],$BK3)</f>
        <v>0</v>
      </c>
      <c r="BM3" s="23">
        <f>COUNTIFS(BD_Resumen[Colaboradores],"&lt;&gt;0",BD_Resumen[Año],Indicadores[[#This Row],[Año]])</f>
        <v>0</v>
      </c>
      <c r="BN3" s="22">
        <f>IFERROR(BL3/BM3,1)</f>
        <v>1</v>
      </c>
      <c r="BO3" s="31">
        <f>SUMIFS(BD_Resumen[Huella_Carbono],BD_Resumen[Año],Indicadores[[#This Row],[Año]])</f>
        <v>0</v>
      </c>
      <c r="BP3" s="31">
        <f>IFERROR(Indicadores[[#This Row],[Huella de carbono]]/Indicadores[[#This Row],[Número de colaboradores]],0)</f>
        <v>0</v>
      </c>
      <c r="BQ3" s="31">
        <f>SUMIFS(BD_Resumen[Huella_Energetica],BD_Resumen[Año],Indicadores[[#This Row],[Año]])</f>
        <v>0</v>
      </c>
      <c r="BR3" s="31">
        <f>IFERROR(Indicadores[[#This Row],[Huella energetica]]/Indicadores[[#This Row],[Número de colaboradores]],0)</f>
        <v>0</v>
      </c>
      <c r="BS3" s="31">
        <f>SUMIFS(BD_Resumen[Huella_Calidad_Vida],BD_Resumen[Año],Indicadores[[#This Row],[Año]])</f>
        <v>0</v>
      </c>
      <c r="BT3" s="31">
        <f>IFERROR(Indicadores[[#This Row],[Huella de calidad de vida]]/Indicadores[[#This Row],[Número de colaboradores]],0)</f>
        <v>0</v>
      </c>
      <c r="BU3" s="40">
        <f>SUMIFS(BD_Resumen[Huella_economica],BD_Resumen[Año],Indicadores[[#This Row],[Año]])</f>
        <v>0</v>
      </c>
      <c r="BV3" s="40">
        <f>IFERROR(Indicadores[[#This Row],[Huella economica]]/Indicadores[[#This Row],[Número de colaboradores]],0)</f>
        <v>0</v>
      </c>
      <c r="BW3" s="41">
        <f>IFERROR(SUMIFS(BD_Resumen[Huella_equidad_],BD_Resumen[Año],Indicadores[[#This Row],[Año]])/Indicadores[[#This Row],[Número de colaboradores]],0)</f>
        <v>0</v>
      </c>
      <c r="BX3" s="46">
        <f>IFERROR(SUMIFS(BD_Resumen[Actividad_Fisica_],BD_Resumen[Año],Indicadores[[#This Row],[Año]])/Indicadores[[#This Row],[Número de colaboradores]],0)</f>
        <v>0</v>
      </c>
      <c r="BY3" s="41">
        <f>IFERROR(SUMIFS(BD_Resumen[Sedentario],BD_Resumen[Año],Indicadores[[#This Row],[Año]])/Indicadores[[#This Row],[Número de colaboradores]],0)</f>
        <v>0</v>
      </c>
      <c r="CA3" t="s">
        <v>109</v>
      </c>
      <c r="CB3"/>
      <c r="CC3" s="44">
        <v>3.461689587426326</v>
      </c>
      <c r="CD3" s="34"/>
      <c r="CE3" s="17" t="s">
        <v>109</v>
      </c>
      <c r="CF3" s="17" t="s">
        <v>76</v>
      </c>
      <c r="CG3" s="17">
        <f>IFERROR(GETPIVOTDATA("Colaboradores",$CA$2,"Género",$CE3,"Rango Edad",$CF3),0)</f>
        <v>0</v>
      </c>
      <c r="CH3" s="34"/>
      <c r="CI3" s="17" t="s">
        <v>109</v>
      </c>
      <c r="CJ3" s="17">
        <f>SUMIFS($CG$3:$CG$26,$CE$3:$CE$26,CI3)</f>
        <v>3.461689587426326</v>
      </c>
      <c r="CK3" s="34"/>
      <c r="CL3" s="17" t="s">
        <v>76</v>
      </c>
      <c r="CM3" s="20">
        <f t="shared" ref="CM3:CP8" si="0">SUMIFS($CG$3:$CG$26,$CF$3:$CF$26,$CL3,$CE$3:$CE$26,CM$2)</f>
        <v>0</v>
      </c>
      <c r="CN3" s="20">
        <f>-SUMIFS($CG$3:$CG$26,$CF$3:$CF$26,$CL3,$CE$3:$CE$26,CN$2)</f>
        <v>0</v>
      </c>
      <c r="CO3" s="20">
        <f t="shared" si="0"/>
        <v>0</v>
      </c>
      <c r="CP3" s="20">
        <f>SUMIFS($CG$3:$CG$26,$CF$3:$CF$26,$CL3,$CE$3:$CE$26,CP$2)</f>
        <v>0</v>
      </c>
      <c r="CQ3" s="34"/>
    </row>
    <row r="4" spans="2:95" x14ac:dyDescent="0.3">
      <c r="B4" s="34">
        <v>2</v>
      </c>
      <c r="C4" s="34">
        <v>2023</v>
      </c>
      <c r="D4" s="34" t="s">
        <v>110</v>
      </c>
      <c r="E4" s="34">
        <v>41</v>
      </c>
      <c r="F4" s="34" t="s">
        <v>79</v>
      </c>
      <c r="G4" s="34" t="s">
        <v>152</v>
      </c>
      <c r="H4" s="34" t="s">
        <v>151</v>
      </c>
      <c r="I4" s="34" t="s">
        <v>84</v>
      </c>
      <c r="J4" s="34" t="s">
        <v>89</v>
      </c>
      <c r="K4" s="34" t="s">
        <v>325</v>
      </c>
      <c r="L4" s="34" t="s">
        <v>181</v>
      </c>
      <c r="M4" s="34" t="s">
        <v>472</v>
      </c>
      <c r="N4" s="123">
        <v>0.27083333333333331</v>
      </c>
      <c r="O4" s="123">
        <v>0.33333333333333331</v>
      </c>
      <c r="P4" s="123" t="s">
        <v>60</v>
      </c>
      <c r="Q4" s="123">
        <v>0.75</v>
      </c>
      <c r="R4" s="123" t="s">
        <v>70</v>
      </c>
      <c r="S4" s="123">
        <v>0.8125</v>
      </c>
      <c r="T4" s="34" t="s">
        <v>27</v>
      </c>
      <c r="U4" s="34" t="s">
        <v>326</v>
      </c>
      <c r="V4" s="34" t="s">
        <v>42</v>
      </c>
      <c r="W4" s="34" t="s">
        <v>326</v>
      </c>
      <c r="X4" s="34" t="s">
        <v>326</v>
      </c>
      <c r="Y4" s="34" t="s">
        <v>326</v>
      </c>
      <c r="Z4" s="34" t="s">
        <v>27</v>
      </c>
      <c r="AA4" s="34" t="s">
        <v>42</v>
      </c>
      <c r="AB4" s="95">
        <v>0</v>
      </c>
      <c r="AC4" s="34" t="s">
        <v>27</v>
      </c>
      <c r="AD4" s="34" t="s">
        <v>42</v>
      </c>
      <c r="AE4" s="95">
        <v>0</v>
      </c>
      <c r="AF4" s="96">
        <v>10</v>
      </c>
      <c r="AG4" s="97">
        <v>0</v>
      </c>
      <c r="AH4" s="96">
        <v>0</v>
      </c>
      <c r="AI4" s="97" t="s">
        <v>326</v>
      </c>
      <c r="AJ4" s="96">
        <v>90</v>
      </c>
      <c r="AK4" s="96">
        <v>311.55206286836932</v>
      </c>
      <c r="AL4" s="96" t="s">
        <v>96</v>
      </c>
      <c r="AM4" s="95">
        <v>6.9233791748526521</v>
      </c>
      <c r="AN4" s="95">
        <v>0</v>
      </c>
      <c r="AO4" s="98" t="s">
        <v>326</v>
      </c>
      <c r="AP4" s="98">
        <v>0</v>
      </c>
      <c r="AQ4" s="98" t="s">
        <v>326</v>
      </c>
      <c r="AR4" s="98">
        <v>7.2898899999999998</v>
      </c>
      <c r="AS4" s="98">
        <v>25.235336306483298</v>
      </c>
      <c r="AT4" s="99" t="s">
        <v>100</v>
      </c>
      <c r="AU4" s="98">
        <v>140.10703717449275</v>
      </c>
      <c r="AV4" s="98">
        <v>485.00707171209473</v>
      </c>
      <c r="AW4" s="98">
        <v>17.256261352657006</v>
      </c>
      <c r="AX4" s="98">
        <v>59.735820242400088</v>
      </c>
      <c r="AY4" s="98">
        <v>30.625</v>
      </c>
      <c r="AZ4" s="98">
        <v>106.01424361493123</v>
      </c>
      <c r="BA4" s="100">
        <v>558600</v>
      </c>
      <c r="BB4" s="100">
        <v>1933699.8035363457</v>
      </c>
      <c r="BC4" s="101">
        <v>2.3275000000000001E-2</v>
      </c>
      <c r="BD4" s="101">
        <v>8.0570825147347744E-2</v>
      </c>
      <c r="BE4" s="96">
        <v>0</v>
      </c>
      <c r="BF4" s="96">
        <v>0</v>
      </c>
      <c r="BG4" s="95">
        <v>3.461689587426326</v>
      </c>
      <c r="BH4" s="95">
        <v>3.461689587426326</v>
      </c>
      <c r="BI4" s="96" t="s">
        <v>326</v>
      </c>
      <c r="BK4" s="36">
        <v>2023</v>
      </c>
      <c r="BL4" s="23">
        <f>SUMIFS(BD_Resumen[Colaboradores],BD_Resumen[Año],$BK4)</f>
        <v>1761.9999999999854</v>
      </c>
      <c r="BM4" s="23">
        <f>COUNTIFS(BD_Resumen[Colaboradores],"&lt;&gt;0",BD_Resumen[Año],Indicadores[[#This Row],[Año]])</f>
        <v>509</v>
      </c>
      <c r="BN4" s="22">
        <f>IFERROR(BL4/BM4,1)</f>
        <v>3.4616895874262976</v>
      </c>
      <c r="BO4" s="31">
        <f>SUMIFS(BD_Resumen[Huella_Carbono],BD_Resumen[Año],Indicadores[[#This Row],[Año]])</f>
        <v>711376.08203910443</v>
      </c>
      <c r="BP4" s="31">
        <f>IFERROR(Indicadores[[#This Row],[Huella de carbono]]/Indicadores[[#This Row],[Número de colaboradores]],0)</f>
        <v>403.73216914818971</v>
      </c>
      <c r="BQ4" s="31">
        <f>SUMIFS(BD_Resumen[Huella_Energetica],BD_Resumen[Año],Indicadores[[#This Row],[Año]])</f>
        <v>92150.189057364172</v>
      </c>
      <c r="BR4" s="31">
        <f>IFERROR(Indicadores[[#This Row],[Huella energetica]]/Indicadores[[#This Row],[Número de colaboradores]],0)</f>
        <v>52.29863170111517</v>
      </c>
      <c r="BS4" s="31">
        <f>SUMIFS(BD_Resumen[Huella_Calidad_Vida],BD_Resumen[Año],Indicadores[[#This Row],[Año]])</f>
        <v>42872.160117878178</v>
      </c>
      <c r="BT4" s="31">
        <f>IFERROR(Indicadores[[#This Row],[Huella de calidad de vida]]/Indicadores[[#This Row],[Número de colaboradores]],0)</f>
        <v>24.331532416503141</v>
      </c>
      <c r="BU4" s="40">
        <f>SUMIFS(BD_Resumen[Huella_economica],BD_Resumen[Año],Indicadores[[#This Row],[Año]])</f>
        <v>4563594156.587472</v>
      </c>
      <c r="BV4" s="40">
        <f>IFERROR(Indicadores[[#This Row],[Huella economica]]/Indicadores[[#This Row],[Número de colaboradores]],0)</f>
        <v>2590008.0343856467</v>
      </c>
      <c r="BW4" s="31">
        <f>IFERROR(SUMIFS(BD_Resumen[Huella_equidad_],BD_Resumen[Año],Indicadores[[#This Row],[Año]])/Indicadores[[#This Row],[Número de colaboradores]],0)</f>
        <v>6.5161636032572079E-2</v>
      </c>
      <c r="BX4" s="47">
        <f>IFERROR(SUMIFS(BD_Resumen[Actividad_Fisica_],BD_Resumen[Año],Indicadores[[#This Row],[Año]])/Indicadores[[#This Row],[Número de colaboradores]],0)</f>
        <v>14.30648330058952</v>
      </c>
      <c r="BY4" s="41">
        <f>IFERROR(SUMIFS(BD_Resumen[Sedentario],BD_Resumen[Año],Indicadores[[#This Row],[Año]])/Indicadores[[#This Row],[Número de colaboradores]],0)</f>
        <v>0.79764243614931596</v>
      </c>
      <c r="CA4"/>
      <c r="CB4" t="s">
        <v>80</v>
      </c>
      <c r="CC4" s="44">
        <v>3.461689587426326</v>
      </c>
      <c r="CD4" s="34"/>
      <c r="CE4" s="17" t="s">
        <v>109</v>
      </c>
      <c r="CF4" s="17" t="s">
        <v>77</v>
      </c>
      <c r="CG4" s="17">
        <f t="shared" ref="CG4:CG26" si="1">IFERROR(GETPIVOTDATA("Colaboradores",$CA$2,"Género",$CE4,"Rango Edad",$CF4),0)</f>
        <v>0</v>
      </c>
      <c r="CH4" s="34"/>
      <c r="CI4" s="17" t="s">
        <v>110</v>
      </c>
      <c r="CJ4" s="17">
        <f t="shared" ref="CJ4:CJ6" si="2">SUMIFS($CG$3:$CG$26,$CE$3:$CE$26,CI4)</f>
        <v>17.308447937131632</v>
      </c>
      <c r="CK4" s="34"/>
      <c r="CL4" s="17" t="s">
        <v>77</v>
      </c>
      <c r="CM4" s="20">
        <f t="shared" si="0"/>
        <v>0</v>
      </c>
      <c r="CN4" s="20">
        <f t="shared" ref="CN4:CN8" si="3">-SUMIFS($CG$3:$CG$26,$CF$3:$CF$26,$CL4,$CE$3:$CE$26,CN$2)</f>
        <v>0</v>
      </c>
      <c r="CO4" s="20">
        <f t="shared" si="0"/>
        <v>0</v>
      </c>
      <c r="CP4" s="20">
        <f t="shared" si="0"/>
        <v>0</v>
      </c>
      <c r="CQ4" s="34"/>
    </row>
    <row r="5" spans="2:95" x14ac:dyDescent="0.3">
      <c r="B5" s="34">
        <v>3</v>
      </c>
      <c r="C5" s="34">
        <v>2023</v>
      </c>
      <c r="D5" s="34" t="s">
        <v>109</v>
      </c>
      <c r="E5" s="34">
        <v>31</v>
      </c>
      <c r="F5" s="34" t="s">
        <v>78</v>
      </c>
      <c r="G5" s="34" t="s">
        <v>152</v>
      </c>
      <c r="H5" s="34" t="s">
        <v>151</v>
      </c>
      <c r="I5" s="34" t="s">
        <v>85</v>
      </c>
      <c r="J5" s="34" t="s">
        <v>91</v>
      </c>
      <c r="K5" s="34" t="s">
        <v>325</v>
      </c>
      <c r="L5" s="34" t="s">
        <v>174</v>
      </c>
      <c r="M5" s="34" t="s">
        <v>473</v>
      </c>
      <c r="N5" s="123">
        <v>0.21875</v>
      </c>
      <c r="O5" s="123">
        <v>0.25</v>
      </c>
      <c r="P5" s="123" t="s">
        <v>58</v>
      </c>
      <c r="Q5" s="123">
        <v>0.66666666666666663</v>
      </c>
      <c r="R5" s="123" t="s">
        <v>68</v>
      </c>
      <c r="S5" s="123">
        <v>0.70833333333333337</v>
      </c>
      <c r="T5" s="34" t="s">
        <v>24</v>
      </c>
      <c r="U5" s="34" t="s">
        <v>326</v>
      </c>
      <c r="V5" s="34" t="s">
        <v>42</v>
      </c>
      <c r="W5" s="34" t="s">
        <v>326</v>
      </c>
      <c r="X5" s="34" t="s">
        <v>326</v>
      </c>
      <c r="Y5" s="34" t="s">
        <v>326</v>
      </c>
      <c r="Z5" s="34" t="s">
        <v>24</v>
      </c>
      <c r="AA5" s="34" t="s">
        <v>42</v>
      </c>
      <c r="AB5" s="95">
        <v>0</v>
      </c>
      <c r="AC5" s="34" t="s">
        <v>24</v>
      </c>
      <c r="AD5" s="34" t="s">
        <v>42</v>
      </c>
      <c r="AE5" s="95">
        <v>0</v>
      </c>
      <c r="AF5" s="96">
        <v>10</v>
      </c>
      <c r="AG5" s="97">
        <v>0</v>
      </c>
      <c r="AH5" s="96">
        <v>0</v>
      </c>
      <c r="AI5" s="97" t="s">
        <v>326</v>
      </c>
      <c r="AJ5" s="96">
        <v>52.500000000000057</v>
      </c>
      <c r="AK5" s="96">
        <v>181.73870333988231</v>
      </c>
      <c r="AL5" s="96" t="s">
        <v>95</v>
      </c>
      <c r="AM5" s="95">
        <v>6.9233791748526521</v>
      </c>
      <c r="AN5" s="95">
        <v>0</v>
      </c>
      <c r="AO5" s="98" t="s">
        <v>326</v>
      </c>
      <c r="AP5" s="98">
        <v>0</v>
      </c>
      <c r="AQ5" s="98" t="s">
        <v>326</v>
      </c>
      <c r="AR5" s="98">
        <v>12.411818000000011</v>
      </c>
      <c r="AS5" s="98">
        <v>42.965861131630682</v>
      </c>
      <c r="AT5" s="99" t="s">
        <v>101</v>
      </c>
      <c r="AU5" s="98">
        <v>74.187614221370268</v>
      </c>
      <c r="AV5" s="98">
        <v>256.81449166611867</v>
      </c>
      <c r="AW5" s="98">
        <v>9.1373059194711619</v>
      </c>
      <c r="AX5" s="98">
        <v>31.630516758562255</v>
      </c>
      <c r="AY5" s="98">
        <v>17.864583333333353</v>
      </c>
      <c r="AZ5" s="98">
        <v>61.841642108709955</v>
      </c>
      <c r="BA5" s="100">
        <v>1470000</v>
      </c>
      <c r="BB5" s="100">
        <v>5088683.6935166996</v>
      </c>
      <c r="BC5" s="101">
        <v>1.8846153846153846E-2</v>
      </c>
      <c r="BD5" s="101">
        <v>6.5239534532265372E-2</v>
      </c>
      <c r="BE5" s="96">
        <v>0</v>
      </c>
      <c r="BF5" s="96">
        <v>0</v>
      </c>
      <c r="BG5" s="95">
        <v>3.461689587426326</v>
      </c>
      <c r="BH5" s="95">
        <v>3.461689587426326</v>
      </c>
      <c r="BI5" s="96" t="s">
        <v>326</v>
      </c>
      <c r="CA5" t="s">
        <v>110</v>
      </c>
      <c r="CB5"/>
      <c r="CC5" s="44">
        <v>17.308447937131632</v>
      </c>
      <c r="CD5" s="34"/>
      <c r="CE5" s="17" t="s">
        <v>109</v>
      </c>
      <c r="CF5" s="17" t="s">
        <v>78</v>
      </c>
      <c r="CG5" s="17">
        <f t="shared" si="1"/>
        <v>0</v>
      </c>
      <c r="CH5" s="34"/>
      <c r="CI5" s="17" t="s">
        <v>261</v>
      </c>
      <c r="CJ5" s="17">
        <f t="shared" si="2"/>
        <v>0</v>
      </c>
      <c r="CK5" s="34"/>
      <c r="CL5" s="17" t="s">
        <v>78</v>
      </c>
      <c r="CM5" s="20">
        <f t="shared" si="0"/>
        <v>0</v>
      </c>
      <c r="CN5" s="20">
        <f t="shared" si="3"/>
        <v>-6.9233791748526521</v>
      </c>
      <c r="CO5" s="20">
        <f t="shared" si="0"/>
        <v>0</v>
      </c>
      <c r="CP5" s="20">
        <f t="shared" si="0"/>
        <v>0</v>
      </c>
      <c r="CQ5" s="34"/>
    </row>
    <row r="6" spans="2:95" x14ac:dyDescent="0.3">
      <c r="B6" s="34">
        <v>4</v>
      </c>
      <c r="C6" s="34">
        <v>2023</v>
      </c>
      <c r="D6" s="34" t="s">
        <v>109</v>
      </c>
      <c r="E6" s="34">
        <v>39</v>
      </c>
      <c r="F6" s="34" t="s">
        <v>78</v>
      </c>
      <c r="G6" s="34" t="s">
        <v>152</v>
      </c>
      <c r="H6" s="34" t="s">
        <v>151</v>
      </c>
      <c r="I6" s="34" t="s">
        <v>82</v>
      </c>
      <c r="J6" s="34" t="s">
        <v>89</v>
      </c>
      <c r="K6" s="34" t="s">
        <v>325</v>
      </c>
      <c r="L6" s="34" t="s">
        <v>178</v>
      </c>
      <c r="M6" s="34" t="s">
        <v>471</v>
      </c>
      <c r="N6" s="123">
        <v>0.20833333333333334</v>
      </c>
      <c r="O6" s="123">
        <v>0.29166666666666669</v>
      </c>
      <c r="P6" s="123" t="s">
        <v>59</v>
      </c>
      <c r="Q6" s="123">
        <v>0.6875</v>
      </c>
      <c r="R6" s="123" t="s">
        <v>68</v>
      </c>
      <c r="S6" s="123">
        <v>0.79166666666666663</v>
      </c>
      <c r="T6" s="34" t="s">
        <v>24</v>
      </c>
      <c r="U6" s="34" t="s">
        <v>326</v>
      </c>
      <c r="V6" s="34" t="s">
        <v>42</v>
      </c>
      <c r="W6" s="34" t="s">
        <v>326</v>
      </c>
      <c r="X6" s="34" t="s">
        <v>326</v>
      </c>
      <c r="Y6" s="34" t="s">
        <v>326</v>
      </c>
      <c r="Z6" s="34" t="s">
        <v>24</v>
      </c>
      <c r="AA6" s="34" t="s">
        <v>42</v>
      </c>
      <c r="AB6" s="95">
        <v>0</v>
      </c>
      <c r="AC6" s="34" t="s">
        <v>28</v>
      </c>
      <c r="AD6" s="34" t="s">
        <v>43</v>
      </c>
      <c r="AE6" s="95">
        <v>3.461689587426326</v>
      </c>
      <c r="AF6" s="96">
        <v>9.5</v>
      </c>
      <c r="AG6" s="97">
        <v>0</v>
      </c>
      <c r="AH6" s="96">
        <v>0</v>
      </c>
      <c r="AI6" s="97" t="s">
        <v>326</v>
      </c>
      <c r="AJ6" s="96">
        <v>134.99999999999997</v>
      </c>
      <c r="AK6" s="96">
        <v>467.32809430255389</v>
      </c>
      <c r="AL6" s="96" t="s">
        <v>97</v>
      </c>
      <c r="AM6" s="95">
        <v>6.9233791748526521</v>
      </c>
      <c r="AN6" s="95">
        <v>0</v>
      </c>
      <c r="AO6" s="98" t="s">
        <v>326</v>
      </c>
      <c r="AP6" s="98">
        <v>0</v>
      </c>
      <c r="AQ6" s="98" t="s">
        <v>326</v>
      </c>
      <c r="AR6" s="98">
        <v>26.017185000000012</v>
      </c>
      <c r="AS6" s="98">
        <v>90.063418408644438</v>
      </c>
      <c r="AT6" s="99" t="s">
        <v>102</v>
      </c>
      <c r="AU6" s="98">
        <v>62.203712104254834</v>
      </c>
      <c r="AV6" s="98">
        <v>215.32994249056387</v>
      </c>
      <c r="AW6" s="98">
        <v>7.6613104867788504</v>
      </c>
      <c r="AX6" s="98">
        <v>26.521078738122466</v>
      </c>
      <c r="AY6" s="98">
        <v>45.937499999999993</v>
      </c>
      <c r="AZ6" s="98">
        <v>159.02136542239683</v>
      </c>
      <c r="BA6" s="100">
        <v>578200</v>
      </c>
      <c r="BB6" s="100">
        <v>2001548.9194499017</v>
      </c>
      <c r="BC6" s="101">
        <v>2.4091666666666667E-2</v>
      </c>
      <c r="BD6" s="101">
        <v>8.3397871643745902E-2</v>
      </c>
      <c r="BE6" s="96">
        <v>0</v>
      </c>
      <c r="BF6" s="96">
        <v>0</v>
      </c>
      <c r="BG6" s="95">
        <v>3.461689587426326</v>
      </c>
      <c r="BH6" s="95">
        <v>3.461689587426326</v>
      </c>
      <c r="BI6" s="96" t="s">
        <v>326</v>
      </c>
      <c r="CA6"/>
      <c r="CB6" t="s">
        <v>78</v>
      </c>
      <c r="CC6" s="44">
        <v>6.9233791748526521</v>
      </c>
      <c r="CD6" s="34"/>
      <c r="CE6" s="17" t="s">
        <v>109</v>
      </c>
      <c r="CF6" s="17" t="s">
        <v>79</v>
      </c>
      <c r="CG6" s="17">
        <f t="shared" si="1"/>
        <v>0</v>
      </c>
      <c r="CH6" s="34"/>
      <c r="CI6" s="17" t="s">
        <v>466</v>
      </c>
      <c r="CJ6" s="17">
        <f t="shared" si="2"/>
        <v>0</v>
      </c>
      <c r="CK6" s="34"/>
      <c r="CL6" s="17" t="s">
        <v>79</v>
      </c>
      <c r="CM6" s="20">
        <f t="shared" si="0"/>
        <v>0</v>
      </c>
      <c r="CN6" s="20">
        <f t="shared" si="3"/>
        <v>-3.461689587426326</v>
      </c>
      <c r="CO6" s="20">
        <f t="shared" si="0"/>
        <v>0</v>
      </c>
      <c r="CP6" s="20">
        <f t="shared" si="0"/>
        <v>0</v>
      </c>
      <c r="CQ6" s="34"/>
    </row>
    <row r="7" spans="2:95" x14ac:dyDescent="0.3">
      <c r="B7" s="34">
        <v>5</v>
      </c>
      <c r="C7" s="34">
        <v>2023</v>
      </c>
      <c r="D7" s="34" t="s">
        <v>110</v>
      </c>
      <c r="E7" s="34">
        <v>48</v>
      </c>
      <c r="F7" s="34" t="s">
        <v>79</v>
      </c>
      <c r="G7" s="34" t="s">
        <v>152</v>
      </c>
      <c r="H7" s="34" t="s">
        <v>151</v>
      </c>
      <c r="I7" s="34" t="s">
        <v>85</v>
      </c>
      <c r="J7" s="34" t="s">
        <v>90</v>
      </c>
      <c r="K7" s="34" t="s">
        <v>325</v>
      </c>
      <c r="L7" s="34" t="s">
        <v>167</v>
      </c>
      <c r="M7" s="34" t="s">
        <v>474</v>
      </c>
      <c r="N7" s="123">
        <v>0.25</v>
      </c>
      <c r="O7" s="123">
        <v>0.29166666666666669</v>
      </c>
      <c r="P7" s="123" t="s">
        <v>59</v>
      </c>
      <c r="Q7" s="123">
        <v>0.6875</v>
      </c>
      <c r="R7" s="123" t="s">
        <v>68</v>
      </c>
      <c r="S7" s="123">
        <v>0.72916666666666663</v>
      </c>
      <c r="T7" s="34" t="s">
        <v>27</v>
      </c>
      <c r="U7" s="34" t="s">
        <v>326</v>
      </c>
      <c r="V7" s="34" t="s">
        <v>42</v>
      </c>
      <c r="W7" s="34" t="s">
        <v>326</v>
      </c>
      <c r="X7" s="34" t="s">
        <v>326</v>
      </c>
      <c r="Y7" s="34" t="s">
        <v>326</v>
      </c>
      <c r="Z7" s="34" t="s">
        <v>24</v>
      </c>
      <c r="AA7" s="34" t="s">
        <v>42</v>
      </c>
      <c r="AB7" s="95">
        <v>3.461689587426326</v>
      </c>
      <c r="AC7" s="34" t="s">
        <v>27</v>
      </c>
      <c r="AD7" s="34" t="s">
        <v>42</v>
      </c>
      <c r="AE7" s="95">
        <v>0</v>
      </c>
      <c r="AF7" s="96">
        <v>9.5</v>
      </c>
      <c r="AG7" s="97">
        <v>0</v>
      </c>
      <c r="AH7" s="96">
        <v>0</v>
      </c>
      <c r="AI7" s="97" t="s">
        <v>326</v>
      </c>
      <c r="AJ7" s="96">
        <v>59.999999999999986</v>
      </c>
      <c r="AK7" s="96">
        <v>207.70137524557953</v>
      </c>
      <c r="AL7" s="96" t="s">
        <v>95</v>
      </c>
      <c r="AM7" s="95">
        <v>6.9233791748526521</v>
      </c>
      <c r="AN7" s="95">
        <v>0</v>
      </c>
      <c r="AO7" s="98" t="s">
        <v>326</v>
      </c>
      <c r="AP7" s="98">
        <v>0</v>
      </c>
      <c r="AQ7" s="98" t="s">
        <v>326</v>
      </c>
      <c r="AR7" s="98">
        <v>16.599999999999994</v>
      </c>
      <c r="AS7" s="98">
        <v>57.464047151276993</v>
      </c>
      <c r="AT7" s="99" t="s">
        <v>102</v>
      </c>
      <c r="AU7" s="98">
        <v>398.80176811594185</v>
      </c>
      <c r="AV7" s="98">
        <v>1380.5279281341641</v>
      </c>
      <c r="AW7" s="98">
        <v>49.118357487922694</v>
      </c>
      <c r="AX7" s="98">
        <v>170.03250666742591</v>
      </c>
      <c r="AY7" s="98">
        <v>20.416666666666661</v>
      </c>
      <c r="AZ7" s="98">
        <v>70.676162409954131</v>
      </c>
      <c r="BA7" s="100">
        <v>1470000</v>
      </c>
      <c r="BB7" s="100">
        <v>5088683.6935166996</v>
      </c>
      <c r="BC7" s="101">
        <v>3.0624999999999999E-2</v>
      </c>
      <c r="BD7" s="101">
        <v>0.10601424361493124</v>
      </c>
      <c r="BE7" s="96">
        <v>0</v>
      </c>
      <c r="BF7" s="96">
        <v>0</v>
      </c>
      <c r="BG7" s="95">
        <v>3.461689587426326</v>
      </c>
      <c r="BH7" s="95">
        <v>3.461689587426326</v>
      </c>
      <c r="BI7" s="96" t="s">
        <v>326</v>
      </c>
      <c r="CA7"/>
      <c r="CB7" t="s">
        <v>79</v>
      </c>
      <c r="CC7" s="44">
        <v>3.461689587426326</v>
      </c>
      <c r="CD7" s="34"/>
      <c r="CE7" s="17" t="s">
        <v>109</v>
      </c>
      <c r="CF7" s="17" t="s">
        <v>80</v>
      </c>
      <c r="CG7" s="17">
        <f t="shared" si="1"/>
        <v>3.461689587426326</v>
      </c>
      <c r="CH7" s="34"/>
      <c r="CK7" s="34"/>
      <c r="CL7" s="17" t="s">
        <v>80</v>
      </c>
      <c r="CM7" s="20">
        <f t="shared" si="0"/>
        <v>3.461689587426326</v>
      </c>
      <c r="CN7" s="20">
        <f t="shared" si="3"/>
        <v>-6.9233791748526521</v>
      </c>
      <c r="CO7" s="20">
        <f t="shared" si="0"/>
        <v>0</v>
      </c>
      <c r="CP7" s="20">
        <f t="shared" si="0"/>
        <v>0</v>
      </c>
      <c r="CQ7" s="34"/>
    </row>
    <row r="8" spans="2:95" x14ac:dyDescent="0.3">
      <c r="B8" s="34">
        <v>6</v>
      </c>
      <c r="C8" s="34">
        <v>2023</v>
      </c>
      <c r="D8" s="34" t="s">
        <v>109</v>
      </c>
      <c r="E8" s="34">
        <v>31</v>
      </c>
      <c r="F8" s="34" t="s">
        <v>78</v>
      </c>
      <c r="G8" s="34" t="s">
        <v>152</v>
      </c>
      <c r="H8" s="34" t="s">
        <v>151</v>
      </c>
      <c r="I8" s="34" t="s">
        <v>83</v>
      </c>
      <c r="J8" s="34" t="s">
        <v>89</v>
      </c>
      <c r="K8" s="34" t="s">
        <v>325</v>
      </c>
      <c r="L8" s="34" t="s">
        <v>175</v>
      </c>
      <c r="M8" s="34" t="s">
        <v>471</v>
      </c>
      <c r="N8" s="123">
        <v>0.23958333333333334</v>
      </c>
      <c r="O8" s="123">
        <v>0.27083333333333331</v>
      </c>
      <c r="P8" s="123" t="s">
        <v>58</v>
      </c>
      <c r="Q8" s="123">
        <v>0.69791666666666663</v>
      </c>
      <c r="R8" s="123" t="s">
        <v>68</v>
      </c>
      <c r="S8" s="123">
        <v>0.73958333333333337</v>
      </c>
      <c r="T8" s="34" t="s">
        <v>28</v>
      </c>
      <c r="U8" s="34" t="s">
        <v>48</v>
      </c>
      <c r="V8" s="34" t="s">
        <v>43</v>
      </c>
      <c r="W8" s="34" t="s">
        <v>326</v>
      </c>
      <c r="X8" s="34" t="s">
        <v>326</v>
      </c>
      <c r="Y8" s="34" t="s">
        <v>326</v>
      </c>
      <c r="Z8" s="34" t="s">
        <v>24</v>
      </c>
      <c r="AA8" s="34" t="s">
        <v>42</v>
      </c>
      <c r="AB8" s="95">
        <v>3.461689587426326</v>
      </c>
      <c r="AC8" s="34" t="s">
        <v>28</v>
      </c>
      <c r="AD8" s="34" t="s">
        <v>43</v>
      </c>
      <c r="AE8" s="95">
        <v>0</v>
      </c>
      <c r="AF8" s="96">
        <v>10.25</v>
      </c>
      <c r="AG8" s="97">
        <v>0</v>
      </c>
      <c r="AH8" s="96">
        <v>0</v>
      </c>
      <c r="AI8" s="97" t="s">
        <v>326</v>
      </c>
      <c r="AJ8" s="96">
        <v>52.500000000000028</v>
      </c>
      <c r="AK8" s="96">
        <v>181.73870333988222</v>
      </c>
      <c r="AL8" s="96" t="s">
        <v>95</v>
      </c>
      <c r="AM8" s="95">
        <v>6.9233791748526521</v>
      </c>
      <c r="AN8" s="95">
        <v>0</v>
      </c>
      <c r="AO8" s="98" t="s">
        <v>326</v>
      </c>
      <c r="AP8" s="98">
        <v>0</v>
      </c>
      <c r="AQ8" s="98" t="s">
        <v>326</v>
      </c>
      <c r="AR8" s="98">
        <v>12.411818000000011</v>
      </c>
      <c r="AS8" s="98">
        <v>42.965861131630682</v>
      </c>
      <c r="AT8" s="99" t="s">
        <v>101</v>
      </c>
      <c r="AU8" s="98">
        <v>1187.9920678421036</v>
      </c>
      <c r="AV8" s="98">
        <v>4112.4597711940796</v>
      </c>
      <c r="AW8" s="98">
        <v>155.94335435897449</v>
      </c>
      <c r="AX8" s="98">
        <v>539.82748601279582</v>
      </c>
      <c r="AY8" s="98">
        <v>17.864583333333343</v>
      </c>
      <c r="AZ8" s="98">
        <v>61.84164210870992</v>
      </c>
      <c r="BA8" s="100">
        <v>1948812.7853881281</v>
      </c>
      <c r="BB8" s="100">
        <v>6746184.9270213787</v>
      </c>
      <c r="BC8" s="101">
        <v>8.1200532724505337E-2</v>
      </c>
      <c r="BD8" s="101">
        <v>0.28109103862589074</v>
      </c>
      <c r="BE8" s="96">
        <v>0</v>
      </c>
      <c r="BF8" s="96">
        <v>0</v>
      </c>
      <c r="BG8" s="95">
        <v>3.461689587426326</v>
      </c>
      <c r="BH8" s="95">
        <v>3.461689587426326</v>
      </c>
      <c r="BI8" s="96" t="s">
        <v>326</v>
      </c>
      <c r="CA8"/>
      <c r="CB8" t="s">
        <v>80</v>
      </c>
      <c r="CC8" s="44">
        <v>6.9233791748526521</v>
      </c>
      <c r="CD8" s="34"/>
      <c r="CE8" s="17" t="s">
        <v>109</v>
      </c>
      <c r="CF8" s="17" t="s">
        <v>81</v>
      </c>
      <c r="CG8" s="17">
        <f t="shared" si="1"/>
        <v>0</v>
      </c>
      <c r="CH8" s="34"/>
      <c r="CI8" s="18" t="s">
        <v>262</v>
      </c>
      <c r="CJ8" s="18" t="s">
        <v>4</v>
      </c>
      <c r="CK8" s="35"/>
      <c r="CL8" s="17" t="s">
        <v>81</v>
      </c>
      <c r="CM8" s="20">
        <f t="shared" si="0"/>
        <v>0</v>
      </c>
      <c r="CN8" s="20">
        <f t="shared" si="3"/>
        <v>0</v>
      </c>
      <c r="CO8" s="20">
        <f t="shared" si="0"/>
        <v>0</v>
      </c>
      <c r="CP8" s="20">
        <f t="shared" si="0"/>
        <v>0</v>
      </c>
      <c r="CQ8" s="34"/>
    </row>
    <row r="9" spans="2:95" x14ac:dyDescent="0.3">
      <c r="B9" s="34">
        <v>7</v>
      </c>
      <c r="C9" s="34">
        <v>2023</v>
      </c>
      <c r="D9" s="34" t="s">
        <v>110</v>
      </c>
      <c r="E9" s="34">
        <v>32</v>
      </c>
      <c r="F9" s="34" t="s">
        <v>78</v>
      </c>
      <c r="G9" s="34" t="s">
        <v>152</v>
      </c>
      <c r="H9" s="34" t="s">
        <v>151</v>
      </c>
      <c r="I9" s="34" t="s">
        <v>84</v>
      </c>
      <c r="J9" s="34" t="s">
        <v>90</v>
      </c>
      <c r="K9" s="34" t="s">
        <v>325</v>
      </c>
      <c r="L9" s="34" t="s">
        <v>175</v>
      </c>
      <c r="M9" s="34" t="s">
        <v>475</v>
      </c>
      <c r="N9" s="123">
        <v>0.27083333333333331</v>
      </c>
      <c r="O9" s="123">
        <v>0.29166666666666669</v>
      </c>
      <c r="P9" s="123" t="s">
        <v>59</v>
      </c>
      <c r="Q9" s="123">
        <v>0.70833333333333337</v>
      </c>
      <c r="R9" s="123" t="s">
        <v>69</v>
      </c>
      <c r="S9" s="123">
        <v>0.73611111111111116</v>
      </c>
      <c r="T9" s="34" t="s">
        <v>28</v>
      </c>
      <c r="U9" s="34" t="s">
        <v>48</v>
      </c>
      <c r="V9" s="34" t="s">
        <v>43</v>
      </c>
      <c r="W9" s="34" t="s">
        <v>326</v>
      </c>
      <c r="X9" s="34" t="s">
        <v>326</v>
      </c>
      <c r="Y9" s="34" t="s">
        <v>326</v>
      </c>
      <c r="Z9" s="34" t="s">
        <v>32</v>
      </c>
      <c r="AA9" s="34" t="s">
        <v>45</v>
      </c>
      <c r="AB9" s="95">
        <v>3.461689587426326</v>
      </c>
      <c r="AC9" s="34" t="s">
        <v>26</v>
      </c>
      <c r="AD9" s="34" t="s">
        <v>43</v>
      </c>
      <c r="AE9" s="95">
        <v>3.461689587426326</v>
      </c>
      <c r="AF9" s="96">
        <v>10</v>
      </c>
      <c r="AG9" s="97">
        <v>0</v>
      </c>
      <c r="AH9" s="96">
        <v>0</v>
      </c>
      <c r="AI9" s="97" t="s">
        <v>326</v>
      </c>
      <c r="AJ9" s="96">
        <v>35.000000000000036</v>
      </c>
      <c r="AK9" s="96">
        <v>121.15913555992154</v>
      </c>
      <c r="AL9" s="96" t="s">
        <v>95</v>
      </c>
      <c r="AM9" s="95">
        <v>6.9233791748526521</v>
      </c>
      <c r="AN9" s="95">
        <v>0</v>
      </c>
      <c r="AO9" s="98" t="s">
        <v>326</v>
      </c>
      <c r="AP9" s="98">
        <v>0</v>
      </c>
      <c r="AQ9" s="98" t="s">
        <v>326</v>
      </c>
      <c r="AR9" s="98">
        <v>12.326950000000011</v>
      </c>
      <c r="AS9" s="98">
        <v>42.672074459724989</v>
      </c>
      <c r="AT9" s="99" t="s">
        <v>101</v>
      </c>
      <c r="AU9" s="98">
        <v>589.93448101987235</v>
      </c>
      <c r="AV9" s="98">
        <v>2042.1700502102458</v>
      </c>
      <c r="AW9" s="98">
        <v>77.438532051282124</v>
      </c>
      <c r="AX9" s="98">
        <v>268.06816006750313</v>
      </c>
      <c r="AY9" s="98">
        <v>11.909722222222234</v>
      </c>
      <c r="AZ9" s="98">
        <v>41.227761405806632</v>
      </c>
      <c r="BA9" s="100">
        <v>1832465.7534246573</v>
      </c>
      <c r="BB9" s="100">
        <v>6343427.6179454736</v>
      </c>
      <c r="BC9" s="101">
        <v>3.817636986301369E-2</v>
      </c>
      <c r="BD9" s="101">
        <v>0.13215474204053068</v>
      </c>
      <c r="BE9" s="96">
        <v>0</v>
      </c>
      <c r="BF9" s="96">
        <v>0</v>
      </c>
      <c r="BG9" s="95">
        <v>3.461689587426326</v>
      </c>
      <c r="BH9" s="95">
        <v>3.461689587426326</v>
      </c>
      <c r="BI9" s="96" t="s">
        <v>326</v>
      </c>
      <c r="CA9" t="s">
        <v>198</v>
      </c>
      <c r="CB9"/>
      <c r="CC9" s="124">
        <v>20.770137524557956</v>
      </c>
      <c r="CD9" s="34"/>
      <c r="CE9" s="17" t="s">
        <v>110</v>
      </c>
      <c r="CF9" s="17" t="s">
        <v>76</v>
      </c>
      <c r="CG9" s="17">
        <f t="shared" si="1"/>
        <v>0</v>
      </c>
      <c r="CH9" s="34"/>
      <c r="CI9" s="17" t="s">
        <v>76</v>
      </c>
      <c r="CJ9" s="17">
        <f>SUMIFS($CG$3:$CG$26,$CF$3:$CF$26,CI9)</f>
        <v>0</v>
      </c>
      <c r="CK9" s="34"/>
      <c r="CL9" s="34"/>
      <c r="CM9" s="34"/>
      <c r="CN9" s="34"/>
      <c r="CO9" s="34"/>
      <c r="CP9" s="34"/>
      <c r="CQ9" s="34"/>
    </row>
    <row r="10" spans="2:95" x14ac:dyDescent="0.3">
      <c r="B10" s="34">
        <v>8</v>
      </c>
      <c r="C10" s="34">
        <v>2023</v>
      </c>
      <c r="D10" s="34" t="s">
        <v>109</v>
      </c>
      <c r="E10" s="34">
        <v>44</v>
      </c>
      <c r="F10" s="34" t="s">
        <v>79</v>
      </c>
      <c r="G10" s="34" t="s">
        <v>154</v>
      </c>
      <c r="H10" s="34" t="s">
        <v>151</v>
      </c>
      <c r="I10" s="34" t="s">
        <v>84</v>
      </c>
      <c r="J10" s="34" t="s">
        <v>89</v>
      </c>
      <c r="K10" s="34" t="s">
        <v>325</v>
      </c>
      <c r="L10" s="34" t="s">
        <v>180</v>
      </c>
      <c r="M10" s="34" t="s">
        <v>475</v>
      </c>
      <c r="N10" s="123">
        <v>0.20833333333333334</v>
      </c>
      <c r="O10" s="123">
        <v>0.25</v>
      </c>
      <c r="P10" s="123" t="s">
        <v>58</v>
      </c>
      <c r="Q10" s="123">
        <v>0.83333333333333337</v>
      </c>
      <c r="R10" s="123" t="s">
        <v>72</v>
      </c>
      <c r="S10" s="123">
        <v>0.875</v>
      </c>
      <c r="T10" s="34" t="s">
        <v>26</v>
      </c>
      <c r="U10" s="34" t="s">
        <v>48</v>
      </c>
      <c r="V10" s="34" t="s">
        <v>43</v>
      </c>
      <c r="W10" s="34" t="s">
        <v>326</v>
      </c>
      <c r="X10" s="34" t="s">
        <v>326</v>
      </c>
      <c r="Y10" s="34" t="s">
        <v>326</v>
      </c>
      <c r="Z10" s="34" t="s">
        <v>26</v>
      </c>
      <c r="AA10" s="34" t="s">
        <v>43</v>
      </c>
      <c r="AB10" s="95">
        <v>0</v>
      </c>
      <c r="AC10" s="34" t="s">
        <v>26</v>
      </c>
      <c r="AD10" s="34" t="s">
        <v>43</v>
      </c>
      <c r="AE10" s="95">
        <v>0</v>
      </c>
      <c r="AF10" s="96">
        <v>14</v>
      </c>
      <c r="AG10" s="97">
        <v>0</v>
      </c>
      <c r="AH10" s="96">
        <v>0</v>
      </c>
      <c r="AI10" s="97" t="s">
        <v>326</v>
      </c>
      <c r="AJ10" s="96">
        <v>59.999999999999964</v>
      </c>
      <c r="AK10" s="96">
        <v>207.70137524557944</v>
      </c>
      <c r="AL10" s="96" t="s">
        <v>95</v>
      </c>
      <c r="AM10" s="95">
        <v>6.9233791748526521</v>
      </c>
      <c r="AN10" s="95">
        <v>0</v>
      </c>
      <c r="AO10" s="98" t="s">
        <v>326</v>
      </c>
      <c r="AP10" s="98">
        <v>0</v>
      </c>
      <c r="AQ10" s="98" t="s">
        <v>326</v>
      </c>
      <c r="AR10" s="98">
        <v>5.7033359999999931</v>
      </c>
      <c r="AS10" s="98">
        <v>19.74317884479369</v>
      </c>
      <c r="AT10" s="99" t="s">
        <v>100</v>
      </c>
      <c r="AU10" s="98">
        <v>354.83010251639951</v>
      </c>
      <c r="AV10" s="98">
        <v>1228.3116711864359</v>
      </c>
      <c r="AW10" s="98">
        <v>46.577243999999936</v>
      </c>
      <c r="AX10" s="98">
        <v>161.23596056581511</v>
      </c>
      <c r="AY10" s="98">
        <v>20.416666666666654</v>
      </c>
      <c r="AZ10" s="98">
        <v>70.676162409954117</v>
      </c>
      <c r="BA10" s="100">
        <v>3594452.0547945206</v>
      </c>
      <c r="BB10" s="100">
        <v>12442877.250585353</v>
      </c>
      <c r="BC10" s="101">
        <v>0.14976883561643836</v>
      </c>
      <c r="BD10" s="101">
        <v>0.51845321877438977</v>
      </c>
      <c r="BE10" s="96">
        <v>0</v>
      </c>
      <c r="BF10" s="96">
        <v>0</v>
      </c>
      <c r="BG10" s="95">
        <v>3.461689587426326</v>
      </c>
      <c r="BH10" s="95">
        <v>3.461689587426326</v>
      </c>
      <c r="BI10" s="96" t="s">
        <v>326</v>
      </c>
      <c r="CA10"/>
      <c r="CB10"/>
      <c r="CC10"/>
      <c r="CD10" s="34"/>
      <c r="CE10" s="17" t="s">
        <v>110</v>
      </c>
      <c r="CF10" s="17" t="s">
        <v>77</v>
      </c>
      <c r="CG10" s="17">
        <f t="shared" si="1"/>
        <v>0</v>
      </c>
      <c r="CH10" s="34"/>
      <c r="CI10" s="17" t="s">
        <v>77</v>
      </c>
      <c r="CJ10" s="17">
        <f t="shared" ref="CJ10:CJ14" si="4">SUMIFS($CG$3:$CG$26,$CF$3:$CF$26,CI10)</f>
        <v>0</v>
      </c>
      <c r="CK10" s="34"/>
      <c r="CL10" s="34"/>
      <c r="CM10" s="34"/>
      <c r="CN10" s="34"/>
      <c r="CO10" s="34"/>
      <c r="CP10" s="34"/>
      <c r="CQ10" s="34"/>
    </row>
    <row r="11" spans="2:95" x14ac:dyDescent="0.3">
      <c r="B11" s="34">
        <v>9</v>
      </c>
      <c r="C11" s="34">
        <v>2023</v>
      </c>
      <c r="D11" s="34" t="s">
        <v>109</v>
      </c>
      <c r="E11" s="34">
        <v>42</v>
      </c>
      <c r="F11" s="34" t="s">
        <v>79</v>
      </c>
      <c r="G11" s="34" t="s">
        <v>152</v>
      </c>
      <c r="H11" s="34" t="s">
        <v>151</v>
      </c>
      <c r="I11" s="34" t="s">
        <v>84</v>
      </c>
      <c r="J11" s="34" t="s">
        <v>89</v>
      </c>
      <c r="K11" s="34" t="s">
        <v>325</v>
      </c>
      <c r="L11" s="34" t="s">
        <v>172</v>
      </c>
      <c r="M11" s="34" t="s">
        <v>473</v>
      </c>
      <c r="N11" s="123">
        <v>0.22916666666666666</v>
      </c>
      <c r="O11" s="123">
        <v>0.26041666666666669</v>
      </c>
      <c r="P11" s="123" t="s">
        <v>58</v>
      </c>
      <c r="Q11" s="123">
        <v>0.80555555555555547</v>
      </c>
      <c r="R11" s="123" t="s">
        <v>71</v>
      </c>
      <c r="S11" s="123">
        <v>0.84375</v>
      </c>
      <c r="T11" s="34" t="s">
        <v>26</v>
      </c>
      <c r="U11" s="34" t="s">
        <v>48</v>
      </c>
      <c r="V11" s="34" t="s">
        <v>43</v>
      </c>
      <c r="W11" s="34" t="s">
        <v>326</v>
      </c>
      <c r="X11" s="34" t="s">
        <v>326</v>
      </c>
      <c r="Y11" s="34" t="s">
        <v>326</v>
      </c>
      <c r="Z11" s="34" t="s">
        <v>26</v>
      </c>
      <c r="AA11" s="34" t="s">
        <v>43</v>
      </c>
      <c r="AB11" s="95">
        <v>0</v>
      </c>
      <c r="AC11" s="34" t="s">
        <v>26</v>
      </c>
      <c r="AD11" s="34" t="s">
        <v>43</v>
      </c>
      <c r="AE11" s="95">
        <v>0</v>
      </c>
      <c r="AF11" s="96">
        <v>13.083333333333332</v>
      </c>
      <c r="AG11" s="97">
        <v>0</v>
      </c>
      <c r="AH11" s="96">
        <v>0</v>
      </c>
      <c r="AI11" s="97" t="s">
        <v>326</v>
      </c>
      <c r="AJ11" s="96">
        <v>50.000000000000085</v>
      </c>
      <c r="AK11" s="96">
        <v>173.0844793713166</v>
      </c>
      <c r="AL11" s="96" t="s">
        <v>95</v>
      </c>
      <c r="AM11" s="95">
        <v>6.9233791748526521</v>
      </c>
      <c r="AN11" s="95">
        <v>0</v>
      </c>
      <c r="AO11" s="98" t="s">
        <v>326</v>
      </c>
      <c r="AP11" s="98">
        <v>0</v>
      </c>
      <c r="AQ11" s="98" t="s">
        <v>326</v>
      </c>
      <c r="AR11" s="98">
        <v>18.421101000000007</v>
      </c>
      <c r="AS11" s="98">
        <v>63.768133520628709</v>
      </c>
      <c r="AT11" s="99" t="s">
        <v>102</v>
      </c>
      <c r="AU11" s="98">
        <v>1146.0592811461504</v>
      </c>
      <c r="AV11" s="98">
        <v>3967.3014801169293</v>
      </c>
      <c r="AW11" s="98">
        <v>150.43899150000004</v>
      </c>
      <c r="AX11" s="98">
        <v>520.77309041846775</v>
      </c>
      <c r="AY11" s="98">
        <v>17.013888888888918</v>
      </c>
      <c r="AZ11" s="98">
        <v>58.896802008295232</v>
      </c>
      <c r="BA11" s="100">
        <v>5207648.4018264841</v>
      </c>
      <c r="BB11" s="100">
        <v>18027262.247580089</v>
      </c>
      <c r="BC11" s="101">
        <v>0.21698535007610351</v>
      </c>
      <c r="BD11" s="101">
        <v>0.75113592698250364</v>
      </c>
      <c r="BE11" s="96">
        <v>0</v>
      </c>
      <c r="BF11" s="96">
        <v>0</v>
      </c>
      <c r="BG11" s="95">
        <v>3.461689587426326</v>
      </c>
      <c r="BH11" s="95">
        <v>3.461689587426326</v>
      </c>
      <c r="BI11" s="96" t="s">
        <v>326</v>
      </c>
      <c r="CA11"/>
      <c r="CB11"/>
      <c r="CC11"/>
      <c r="CD11" s="34"/>
      <c r="CE11" s="17" t="s">
        <v>110</v>
      </c>
      <c r="CF11" s="17" t="s">
        <v>78</v>
      </c>
      <c r="CG11" s="17">
        <f t="shared" si="1"/>
        <v>6.9233791748526521</v>
      </c>
      <c r="CH11" s="34"/>
      <c r="CI11" s="17" t="s">
        <v>78</v>
      </c>
      <c r="CJ11" s="17">
        <f t="shared" si="4"/>
        <v>6.9233791748526521</v>
      </c>
      <c r="CK11" s="34"/>
      <c r="CL11" s="34"/>
      <c r="CM11" s="34"/>
      <c r="CN11" s="34"/>
      <c r="CO11" s="34"/>
      <c r="CP11" s="34"/>
      <c r="CQ11" s="34"/>
    </row>
    <row r="12" spans="2:95" x14ac:dyDescent="0.3">
      <c r="B12" s="34">
        <v>10</v>
      </c>
      <c r="C12" s="34">
        <v>2023</v>
      </c>
      <c r="D12" s="34" t="s">
        <v>110</v>
      </c>
      <c r="E12" s="34">
        <v>33</v>
      </c>
      <c r="F12" s="34" t="s">
        <v>78</v>
      </c>
      <c r="G12" s="34" t="s">
        <v>152</v>
      </c>
      <c r="H12" s="34" t="s">
        <v>151</v>
      </c>
      <c r="I12" s="34" t="s">
        <v>84</v>
      </c>
      <c r="J12" s="34" t="s">
        <v>89</v>
      </c>
      <c r="K12" s="34" t="s">
        <v>325</v>
      </c>
      <c r="L12" s="34" t="s">
        <v>176</v>
      </c>
      <c r="M12" s="34" t="s">
        <v>476</v>
      </c>
      <c r="N12" s="123">
        <v>0.27083333333333331</v>
      </c>
      <c r="O12" s="123">
        <v>0.3125</v>
      </c>
      <c r="P12" s="123" t="s">
        <v>59</v>
      </c>
      <c r="Q12" s="123">
        <v>0.67708333333333337</v>
      </c>
      <c r="R12" s="123" t="s">
        <v>68</v>
      </c>
      <c r="S12" s="123">
        <v>0.73611111111111116</v>
      </c>
      <c r="T12" s="34" t="s">
        <v>24</v>
      </c>
      <c r="U12" s="34" t="s">
        <v>326</v>
      </c>
      <c r="V12" s="34" t="s">
        <v>42</v>
      </c>
      <c r="W12" s="34" t="s">
        <v>326</v>
      </c>
      <c r="X12" s="34" t="s">
        <v>326</v>
      </c>
      <c r="Y12" s="34" t="s">
        <v>326</v>
      </c>
      <c r="Z12" s="34" t="s">
        <v>27</v>
      </c>
      <c r="AA12" s="34" t="s">
        <v>42</v>
      </c>
      <c r="AB12" s="95">
        <v>3.461689587426326</v>
      </c>
      <c r="AC12" s="34" t="s">
        <v>24</v>
      </c>
      <c r="AD12" s="34" t="s">
        <v>42</v>
      </c>
      <c r="AE12" s="95">
        <v>0</v>
      </c>
      <c r="AF12" s="96">
        <v>8.75</v>
      </c>
      <c r="AG12" s="97">
        <v>0</v>
      </c>
      <c r="AH12" s="96">
        <v>0</v>
      </c>
      <c r="AI12" s="97" t="s">
        <v>326</v>
      </c>
      <c r="AJ12" s="96">
        <v>72.500000000000028</v>
      </c>
      <c r="AK12" s="96">
        <v>250.97249508840875</v>
      </c>
      <c r="AL12" s="96" t="s">
        <v>96</v>
      </c>
      <c r="AM12" s="95">
        <v>6.9233791748526521</v>
      </c>
      <c r="AN12" s="95">
        <v>0</v>
      </c>
      <c r="AO12" s="98" t="s">
        <v>326</v>
      </c>
      <c r="AP12" s="98">
        <v>0</v>
      </c>
      <c r="AQ12" s="98" t="s">
        <v>326</v>
      </c>
      <c r="AR12" s="98">
        <v>23.217623000000003</v>
      </c>
      <c r="AS12" s="98">
        <v>80.372203783889987</v>
      </c>
      <c r="AT12" s="99" t="s">
        <v>102</v>
      </c>
      <c r="AU12" s="98">
        <v>138.77580691734377</v>
      </c>
      <c r="AV12" s="98">
        <v>480.39876579245527</v>
      </c>
      <c r="AW12" s="98">
        <v>17.092300585937505</v>
      </c>
      <c r="AX12" s="98">
        <v>59.168238963500748</v>
      </c>
      <c r="AY12" s="98">
        <v>24.670138888888896</v>
      </c>
      <c r="AZ12" s="98">
        <v>85.400362912027958</v>
      </c>
      <c r="BA12" s="100">
        <v>1445500</v>
      </c>
      <c r="BB12" s="100">
        <v>5003872.298624754</v>
      </c>
      <c r="BC12" s="101">
        <v>6.0229166666666667E-2</v>
      </c>
      <c r="BD12" s="101">
        <v>0.20849467910936476</v>
      </c>
      <c r="BE12" s="96">
        <v>0</v>
      </c>
      <c r="BF12" s="96">
        <v>0</v>
      </c>
      <c r="BG12" s="95">
        <v>3.461689587426326</v>
      </c>
      <c r="BH12" s="95">
        <v>3.461689587426326</v>
      </c>
      <c r="BI12" s="96" t="s">
        <v>326</v>
      </c>
      <c r="CA12"/>
      <c r="CB12"/>
      <c r="CC12"/>
      <c r="CD12" s="34"/>
      <c r="CE12" s="17" t="s">
        <v>110</v>
      </c>
      <c r="CF12" s="17" t="s">
        <v>79</v>
      </c>
      <c r="CG12" s="17">
        <f t="shared" si="1"/>
        <v>3.461689587426326</v>
      </c>
      <c r="CH12" s="34"/>
      <c r="CI12" s="17" t="s">
        <v>79</v>
      </c>
      <c r="CJ12" s="17">
        <f t="shared" si="4"/>
        <v>3.461689587426326</v>
      </c>
      <c r="CK12" s="34"/>
      <c r="CL12" s="34"/>
      <c r="CM12" s="34"/>
      <c r="CN12" s="34"/>
      <c r="CO12" s="34"/>
      <c r="CP12" s="34"/>
      <c r="CQ12" s="34"/>
    </row>
    <row r="13" spans="2:95" x14ac:dyDescent="0.3">
      <c r="B13" s="34">
        <v>11</v>
      </c>
      <c r="C13" s="34">
        <v>2023</v>
      </c>
      <c r="D13" s="34" t="s">
        <v>110</v>
      </c>
      <c r="E13" s="34">
        <v>31</v>
      </c>
      <c r="F13" s="34" t="s">
        <v>78</v>
      </c>
      <c r="G13" s="34" t="s">
        <v>152</v>
      </c>
      <c r="H13" s="34" t="s">
        <v>151</v>
      </c>
      <c r="I13" s="34" t="s">
        <v>87</v>
      </c>
      <c r="J13" s="34" t="s">
        <v>90</v>
      </c>
      <c r="K13" s="34" t="s">
        <v>325</v>
      </c>
      <c r="L13" s="34" t="s">
        <v>173</v>
      </c>
      <c r="M13" s="34" t="s">
        <v>477</v>
      </c>
      <c r="N13" s="123">
        <v>0.25</v>
      </c>
      <c r="O13" s="123">
        <v>0.30555555555555552</v>
      </c>
      <c r="P13" s="123" t="s">
        <v>59</v>
      </c>
      <c r="Q13" s="123">
        <v>0.66666666666666663</v>
      </c>
      <c r="R13" s="123" t="s">
        <v>68</v>
      </c>
      <c r="S13" s="123">
        <v>0.75</v>
      </c>
      <c r="T13" s="34" t="s">
        <v>24</v>
      </c>
      <c r="U13" s="34" t="s">
        <v>326</v>
      </c>
      <c r="V13" s="34" t="s">
        <v>42</v>
      </c>
      <c r="W13" s="34" t="s">
        <v>27</v>
      </c>
      <c r="X13" s="34" t="s">
        <v>42</v>
      </c>
      <c r="Y13" s="34" t="s">
        <v>326</v>
      </c>
      <c r="Z13" s="34" t="s">
        <v>24</v>
      </c>
      <c r="AA13" s="34" t="s">
        <v>42</v>
      </c>
      <c r="AB13" s="95">
        <v>0</v>
      </c>
      <c r="AC13" s="34" t="s">
        <v>24</v>
      </c>
      <c r="AD13" s="34" t="s">
        <v>42</v>
      </c>
      <c r="AE13" s="95">
        <v>0</v>
      </c>
      <c r="AF13" s="96">
        <v>8.6666666666666661</v>
      </c>
      <c r="AG13" s="97">
        <v>7.5</v>
      </c>
      <c r="AH13" s="96">
        <v>25.962671905697444</v>
      </c>
      <c r="AI13" s="97" t="s">
        <v>148</v>
      </c>
      <c r="AJ13" s="96">
        <v>100</v>
      </c>
      <c r="AK13" s="96">
        <v>346.16895874263258</v>
      </c>
      <c r="AL13" s="96" t="s">
        <v>96</v>
      </c>
      <c r="AM13" s="95">
        <v>6.9233791748526521</v>
      </c>
      <c r="AN13" s="95">
        <v>6.9233791748526521</v>
      </c>
      <c r="AO13" s="98">
        <v>2.0750000000000006</v>
      </c>
      <c r="AP13" s="98">
        <v>7.1830058939096286</v>
      </c>
      <c r="AQ13" s="98" t="s">
        <v>107</v>
      </c>
      <c r="AR13" s="98">
        <v>13.885227</v>
      </c>
      <c r="AS13" s="98">
        <v>48.066345724950885</v>
      </c>
      <c r="AT13" s="99" t="s">
        <v>101</v>
      </c>
      <c r="AU13" s="98">
        <v>120.4420202612115</v>
      </c>
      <c r="AV13" s="98">
        <v>416.93288742682643</v>
      </c>
      <c r="AW13" s="98">
        <v>14.83422261567784</v>
      </c>
      <c r="AX13" s="98">
        <v>51.351473966256094</v>
      </c>
      <c r="AY13" s="98">
        <v>34.027777777777779</v>
      </c>
      <c r="AZ13" s="98">
        <v>117.79360401659027</v>
      </c>
      <c r="BA13" s="100">
        <v>2548000</v>
      </c>
      <c r="BB13" s="100">
        <v>8820385.0687622782</v>
      </c>
      <c r="BC13" s="101">
        <v>5.3083333333333337E-2</v>
      </c>
      <c r="BD13" s="101">
        <v>0.18375802226588081</v>
      </c>
      <c r="BE13" s="96">
        <v>0</v>
      </c>
      <c r="BF13" s="96">
        <v>0</v>
      </c>
      <c r="BG13" s="95">
        <v>3.461689587426326</v>
      </c>
      <c r="BH13" s="95">
        <v>3.461689587426326</v>
      </c>
      <c r="BI13" s="96" t="s">
        <v>326</v>
      </c>
      <c r="CA13"/>
      <c r="CB13"/>
      <c r="CC13"/>
      <c r="CD13" s="34"/>
      <c r="CE13" s="17" t="s">
        <v>110</v>
      </c>
      <c r="CF13" s="17" t="s">
        <v>80</v>
      </c>
      <c r="CG13" s="17">
        <f t="shared" si="1"/>
        <v>6.9233791748526521</v>
      </c>
      <c r="CH13" s="34"/>
      <c r="CI13" s="17" t="s">
        <v>80</v>
      </c>
      <c r="CJ13" s="17">
        <f t="shared" si="4"/>
        <v>10.385068762278978</v>
      </c>
      <c r="CK13" s="34"/>
      <c r="CL13" s="34"/>
      <c r="CM13" s="34"/>
      <c r="CN13" s="34"/>
      <c r="CO13" s="34"/>
      <c r="CP13" s="34"/>
      <c r="CQ13" s="34"/>
    </row>
    <row r="14" spans="2:95" x14ac:dyDescent="0.3">
      <c r="B14" s="34">
        <v>12</v>
      </c>
      <c r="C14" s="34">
        <v>2023</v>
      </c>
      <c r="D14" s="34" t="s">
        <v>109</v>
      </c>
      <c r="E14" s="34">
        <v>37</v>
      </c>
      <c r="F14" s="34" t="s">
        <v>78</v>
      </c>
      <c r="G14" s="34" t="s">
        <v>152</v>
      </c>
      <c r="H14" s="34" t="s">
        <v>151</v>
      </c>
      <c r="I14" s="34" t="s">
        <v>84</v>
      </c>
      <c r="J14" s="34" t="s">
        <v>91</v>
      </c>
      <c r="K14" s="34" t="s">
        <v>325</v>
      </c>
      <c r="L14" s="34" t="s">
        <v>181</v>
      </c>
      <c r="M14" s="34" t="s">
        <v>471</v>
      </c>
      <c r="N14" s="123">
        <v>0.25</v>
      </c>
      <c r="O14" s="123">
        <v>0.32291666666666669</v>
      </c>
      <c r="P14" s="123" t="s">
        <v>59</v>
      </c>
      <c r="Q14" s="123">
        <v>0.70833333333333337</v>
      </c>
      <c r="R14" s="123" t="s">
        <v>69</v>
      </c>
      <c r="S14" s="123">
        <v>0.77083333333333337</v>
      </c>
      <c r="T14" s="34" t="s">
        <v>24</v>
      </c>
      <c r="U14" s="34" t="s">
        <v>326</v>
      </c>
      <c r="V14" s="34" t="s">
        <v>42</v>
      </c>
      <c r="W14" s="34" t="s">
        <v>149</v>
      </c>
      <c r="X14" s="34" t="s">
        <v>149</v>
      </c>
      <c r="Y14" s="34" t="s">
        <v>326</v>
      </c>
      <c r="Z14" s="34" t="s">
        <v>28</v>
      </c>
      <c r="AA14" s="34" t="s">
        <v>43</v>
      </c>
      <c r="AB14" s="95">
        <v>3.461689587426326</v>
      </c>
      <c r="AC14" s="34" t="s">
        <v>28</v>
      </c>
      <c r="AD14" s="34" t="s">
        <v>43</v>
      </c>
      <c r="AE14" s="95">
        <v>3.461689587426326</v>
      </c>
      <c r="AF14" s="96">
        <v>9.25</v>
      </c>
      <c r="AG14" s="97">
        <v>7.5</v>
      </c>
      <c r="AH14" s="96">
        <v>25.962671905697444</v>
      </c>
      <c r="AI14" s="97" t="s">
        <v>148</v>
      </c>
      <c r="AJ14" s="96">
        <v>97.500000000000014</v>
      </c>
      <c r="AK14" s="96">
        <v>337.51473477406682</v>
      </c>
      <c r="AL14" s="96" t="s">
        <v>96</v>
      </c>
      <c r="AM14" s="95">
        <v>6.9233791748526521</v>
      </c>
      <c r="AN14" s="95">
        <v>6.9233791748526521</v>
      </c>
      <c r="AO14" s="98">
        <v>0.42500000000000004</v>
      </c>
      <c r="AP14" s="98">
        <v>1.4712180746561887</v>
      </c>
      <c r="AQ14" s="98" t="s">
        <v>105</v>
      </c>
      <c r="AR14" s="98">
        <v>12.912758000000011</v>
      </c>
      <c r="AS14" s="98">
        <v>44.699959913556029</v>
      </c>
      <c r="AT14" s="99" t="s">
        <v>101</v>
      </c>
      <c r="AU14" s="98">
        <v>44.784912556427919</v>
      </c>
      <c r="AV14" s="98">
        <v>155.03146547038506</v>
      </c>
      <c r="AW14" s="98">
        <v>5.5159267608173126</v>
      </c>
      <c r="AX14" s="98">
        <v>19.094426232927514</v>
      </c>
      <c r="AY14" s="98">
        <v>33.177083333333336</v>
      </c>
      <c r="AZ14" s="98">
        <v>114.84876391617551</v>
      </c>
      <c r="BA14" s="100">
        <v>926100</v>
      </c>
      <c r="BB14" s="100">
        <v>3205870.7269155206</v>
      </c>
      <c r="BC14" s="101">
        <v>1.1873076923076924E-2</v>
      </c>
      <c r="BD14" s="101">
        <v>4.1100906755327189E-2</v>
      </c>
      <c r="BE14" s="96">
        <v>15</v>
      </c>
      <c r="BF14" s="96">
        <v>51.925343811394889</v>
      </c>
      <c r="BG14" s="95">
        <v>3.461689587426326</v>
      </c>
      <c r="BH14" s="95">
        <v>3.461689587426326</v>
      </c>
      <c r="BI14" s="96" t="s">
        <v>326</v>
      </c>
      <c r="CA14"/>
      <c r="CB14"/>
      <c r="CC14"/>
      <c r="CD14" s="34"/>
      <c r="CE14" s="17" t="s">
        <v>110</v>
      </c>
      <c r="CF14" s="17" t="s">
        <v>81</v>
      </c>
      <c r="CG14" s="17">
        <f t="shared" si="1"/>
        <v>0</v>
      </c>
      <c r="CH14" s="34"/>
      <c r="CI14" s="17" t="s">
        <v>81</v>
      </c>
      <c r="CJ14" s="17">
        <f t="shared" si="4"/>
        <v>0</v>
      </c>
      <c r="CK14" s="34"/>
      <c r="CL14" s="34"/>
      <c r="CM14" s="34"/>
      <c r="CN14" s="34"/>
      <c r="CO14" s="34"/>
      <c r="CP14" s="34"/>
      <c r="CQ14" s="34"/>
    </row>
    <row r="15" spans="2:95" x14ac:dyDescent="0.3">
      <c r="B15" s="34">
        <v>13</v>
      </c>
      <c r="C15" s="34">
        <v>2023</v>
      </c>
      <c r="D15" s="34" t="s">
        <v>109</v>
      </c>
      <c r="E15" s="34">
        <v>35</v>
      </c>
      <c r="F15" s="34" t="s">
        <v>78</v>
      </c>
      <c r="G15" s="34" t="s">
        <v>152</v>
      </c>
      <c r="H15" s="34" t="s">
        <v>151</v>
      </c>
      <c r="I15" s="34" t="s">
        <v>84</v>
      </c>
      <c r="J15" s="34" t="s">
        <v>89</v>
      </c>
      <c r="K15" s="34" t="s">
        <v>325</v>
      </c>
      <c r="L15" s="34" t="s">
        <v>176</v>
      </c>
      <c r="M15" s="34" t="s">
        <v>471</v>
      </c>
      <c r="N15" s="123">
        <v>0.25</v>
      </c>
      <c r="O15" s="123">
        <v>0.27083333333333331</v>
      </c>
      <c r="P15" s="123" t="s">
        <v>58</v>
      </c>
      <c r="Q15" s="123">
        <v>0.70833333333333337</v>
      </c>
      <c r="R15" s="123" t="s">
        <v>69</v>
      </c>
      <c r="S15" s="123">
        <v>0.72916666666666663</v>
      </c>
      <c r="T15" s="34" t="s">
        <v>32</v>
      </c>
      <c r="U15" s="34" t="s">
        <v>47</v>
      </c>
      <c r="V15" s="34" t="s">
        <v>45</v>
      </c>
      <c r="W15" s="34" t="s">
        <v>326</v>
      </c>
      <c r="X15" s="34" t="s">
        <v>326</v>
      </c>
      <c r="Y15" s="34" t="s">
        <v>326</v>
      </c>
      <c r="Z15" s="34" t="s">
        <v>32</v>
      </c>
      <c r="AA15" s="34" t="s">
        <v>45</v>
      </c>
      <c r="AB15" s="95">
        <v>0</v>
      </c>
      <c r="AC15" s="34" t="s">
        <v>32</v>
      </c>
      <c r="AD15" s="34" t="s">
        <v>45</v>
      </c>
      <c r="AE15" s="95">
        <v>0</v>
      </c>
      <c r="AF15" s="96">
        <v>10.500000000000002</v>
      </c>
      <c r="AG15" s="97">
        <v>0</v>
      </c>
      <c r="AH15" s="96">
        <v>0</v>
      </c>
      <c r="AI15" s="97" t="s">
        <v>326</v>
      </c>
      <c r="AJ15" s="96">
        <v>29.999999999999932</v>
      </c>
      <c r="AK15" s="96">
        <v>103.85068762278955</v>
      </c>
      <c r="AL15" s="96" t="s">
        <v>94</v>
      </c>
      <c r="AM15" s="95">
        <v>6.9233791748526521</v>
      </c>
      <c r="AN15" s="95">
        <v>0</v>
      </c>
      <c r="AO15" s="98" t="s">
        <v>326</v>
      </c>
      <c r="AP15" s="98">
        <v>0</v>
      </c>
      <c r="AQ15" s="98" t="s">
        <v>326</v>
      </c>
      <c r="AR15" s="98">
        <v>5.6228680000000111</v>
      </c>
      <c r="AS15" s="98">
        <v>19.464623607072728</v>
      </c>
      <c r="AT15" s="99" t="s">
        <v>100</v>
      </c>
      <c r="AU15" s="98">
        <v>0</v>
      </c>
      <c r="AV15" s="98">
        <v>0</v>
      </c>
      <c r="AW15" s="98">
        <v>0</v>
      </c>
      <c r="AX15" s="98">
        <v>0</v>
      </c>
      <c r="AY15" s="98">
        <v>10.208333333333311</v>
      </c>
      <c r="AZ15" s="98">
        <v>35.338081204977001</v>
      </c>
      <c r="BA15" s="100">
        <v>897214.61187214591</v>
      </c>
      <c r="BB15" s="100">
        <v>3105878.47960456</v>
      </c>
      <c r="BC15" s="101">
        <v>3.738394216133941E-2</v>
      </c>
      <c r="BD15" s="101">
        <v>0.12941160331685667</v>
      </c>
      <c r="BE15" s="96">
        <v>59.999999999999865</v>
      </c>
      <c r="BF15" s="96">
        <v>207.7013752455791</v>
      </c>
      <c r="BG15" s="95">
        <v>0</v>
      </c>
      <c r="BH15" s="95">
        <v>3.461689587426326</v>
      </c>
      <c r="BI15" s="96" t="s">
        <v>326</v>
      </c>
      <c r="CA15"/>
      <c r="CB15"/>
      <c r="CC15"/>
      <c r="CD15" s="34"/>
      <c r="CE15" s="17" t="s">
        <v>261</v>
      </c>
      <c r="CF15" s="17" t="s">
        <v>76</v>
      </c>
      <c r="CG15" s="17">
        <f t="shared" si="1"/>
        <v>0</v>
      </c>
      <c r="CH15" s="34"/>
      <c r="CI15" s="34"/>
      <c r="CJ15" s="34"/>
      <c r="CK15" s="34"/>
      <c r="CL15" s="34"/>
      <c r="CM15" s="34"/>
      <c r="CN15" s="34"/>
      <c r="CO15" s="34"/>
      <c r="CP15" s="34"/>
      <c r="CQ15" s="34"/>
    </row>
    <row r="16" spans="2:95" x14ac:dyDescent="0.3">
      <c r="B16" s="34">
        <v>14</v>
      </c>
      <c r="C16" s="34">
        <v>2023</v>
      </c>
      <c r="D16" s="34" t="s">
        <v>110</v>
      </c>
      <c r="E16" s="34">
        <v>34</v>
      </c>
      <c r="F16" s="34" t="s">
        <v>78</v>
      </c>
      <c r="G16" s="34" t="s">
        <v>152</v>
      </c>
      <c r="H16" s="34" t="s">
        <v>151</v>
      </c>
      <c r="I16" s="34" t="s">
        <v>84</v>
      </c>
      <c r="J16" s="34" t="s">
        <v>89</v>
      </c>
      <c r="K16" s="34" t="s">
        <v>325</v>
      </c>
      <c r="L16" s="34" t="s">
        <v>168</v>
      </c>
      <c r="M16" s="34" t="s">
        <v>478</v>
      </c>
      <c r="N16" s="123">
        <v>0.25</v>
      </c>
      <c r="O16" s="123">
        <v>0.3125</v>
      </c>
      <c r="P16" s="123" t="s">
        <v>59</v>
      </c>
      <c r="Q16" s="123">
        <v>0.6875</v>
      </c>
      <c r="R16" s="123" t="s">
        <v>68</v>
      </c>
      <c r="S16" s="123">
        <v>0.75</v>
      </c>
      <c r="T16" s="34" t="s">
        <v>27</v>
      </c>
      <c r="U16" s="34" t="s">
        <v>326</v>
      </c>
      <c r="V16" s="34" t="s">
        <v>42</v>
      </c>
      <c r="W16" s="34" t="s">
        <v>149</v>
      </c>
      <c r="X16" s="34" t="s">
        <v>149</v>
      </c>
      <c r="Y16" s="34" t="s">
        <v>326</v>
      </c>
      <c r="Z16" s="34" t="s">
        <v>28</v>
      </c>
      <c r="AA16" s="34" t="s">
        <v>43</v>
      </c>
      <c r="AB16" s="95">
        <v>3.461689587426326</v>
      </c>
      <c r="AC16" s="34" t="s">
        <v>26</v>
      </c>
      <c r="AD16" s="34" t="s">
        <v>43</v>
      </c>
      <c r="AE16" s="95">
        <v>3.461689587426326</v>
      </c>
      <c r="AF16" s="96">
        <v>9</v>
      </c>
      <c r="AG16" s="97">
        <v>10</v>
      </c>
      <c r="AH16" s="96">
        <v>34.616895874263264</v>
      </c>
      <c r="AI16" s="97" t="s">
        <v>148</v>
      </c>
      <c r="AJ16" s="96">
        <v>90</v>
      </c>
      <c r="AK16" s="96">
        <v>311.55206286836932</v>
      </c>
      <c r="AL16" s="96" t="s">
        <v>96</v>
      </c>
      <c r="AM16" s="95">
        <v>6.9233791748526521</v>
      </c>
      <c r="AN16" s="95">
        <v>6.9233791748526521</v>
      </c>
      <c r="AO16" s="98">
        <v>0.56666666666666665</v>
      </c>
      <c r="AP16" s="98">
        <v>1.9616240995415848</v>
      </c>
      <c r="AQ16" s="98" t="s">
        <v>106</v>
      </c>
      <c r="AR16" s="98">
        <v>14.68014500000001</v>
      </c>
      <c r="AS16" s="98">
        <v>50.818105088408679</v>
      </c>
      <c r="AT16" s="99" t="s">
        <v>101</v>
      </c>
      <c r="AU16" s="98">
        <v>339.0650670842997</v>
      </c>
      <c r="AV16" s="98">
        <v>1173.7380121857291</v>
      </c>
      <c r="AW16" s="98">
        <v>41.760896034621609</v>
      </c>
      <c r="AX16" s="98">
        <v>144.56325896464298</v>
      </c>
      <c r="AY16" s="98">
        <v>30.625</v>
      </c>
      <c r="AZ16" s="98">
        <v>106.01424361493123</v>
      </c>
      <c r="BA16" s="100">
        <v>1617000</v>
      </c>
      <c r="BB16" s="100">
        <v>5597552.0628683688</v>
      </c>
      <c r="BC16" s="101">
        <v>6.7375000000000004E-2</v>
      </c>
      <c r="BD16" s="101">
        <v>0.23323133595284873</v>
      </c>
      <c r="BE16" s="96">
        <v>20</v>
      </c>
      <c r="BF16" s="96">
        <v>69.233791748526528</v>
      </c>
      <c r="BG16" s="95">
        <v>3.461689587426326</v>
      </c>
      <c r="BH16" s="95">
        <v>3.461689587426326</v>
      </c>
      <c r="BI16" s="96" t="s">
        <v>326</v>
      </c>
      <c r="CA16"/>
      <c r="CB16"/>
      <c r="CC16"/>
      <c r="CD16" s="34"/>
      <c r="CE16" s="17" t="s">
        <v>261</v>
      </c>
      <c r="CF16" s="17" t="s">
        <v>77</v>
      </c>
      <c r="CG16" s="17">
        <f t="shared" si="1"/>
        <v>0</v>
      </c>
      <c r="CH16" s="34"/>
      <c r="CI16" s="34"/>
      <c r="CJ16" s="34"/>
      <c r="CK16" s="34"/>
      <c r="CL16" s="34"/>
      <c r="CM16" s="34"/>
      <c r="CN16" s="34"/>
      <c r="CO16" s="34"/>
      <c r="CP16" s="34"/>
      <c r="CQ16" s="34"/>
    </row>
    <row r="17" spans="2:95" x14ac:dyDescent="0.3">
      <c r="B17" s="34">
        <v>15</v>
      </c>
      <c r="C17" s="34">
        <v>2023</v>
      </c>
      <c r="D17" s="34" t="s">
        <v>110</v>
      </c>
      <c r="E17" s="34">
        <v>39</v>
      </c>
      <c r="F17" s="34" t="s">
        <v>78</v>
      </c>
      <c r="G17" s="34" t="s">
        <v>152</v>
      </c>
      <c r="H17" s="34" t="s">
        <v>151</v>
      </c>
      <c r="I17" s="34" t="s">
        <v>84</v>
      </c>
      <c r="J17" s="34" t="s">
        <v>89</v>
      </c>
      <c r="K17" s="34" t="s">
        <v>479</v>
      </c>
      <c r="L17" s="34" t="s">
        <v>170</v>
      </c>
      <c r="M17" s="34" t="s">
        <v>472</v>
      </c>
      <c r="N17" s="123">
        <v>0.20833333333333334</v>
      </c>
      <c r="O17" s="123">
        <v>0.33333333333333331</v>
      </c>
      <c r="P17" s="123" t="s">
        <v>60</v>
      </c>
      <c r="Q17" s="123">
        <v>0.66666666666666663</v>
      </c>
      <c r="R17" s="123" t="s">
        <v>68</v>
      </c>
      <c r="S17" s="123">
        <v>0.8125</v>
      </c>
      <c r="T17" s="34" t="s">
        <v>33</v>
      </c>
      <c r="U17" s="34" t="s">
        <v>326</v>
      </c>
      <c r="V17" s="34" t="s">
        <v>42</v>
      </c>
      <c r="W17" s="34" t="s">
        <v>31</v>
      </c>
      <c r="X17" s="34" t="s">
        <v>42</v>
      </c>
      <c r="Y17" s="34" t="s">
        <v>326</v>
      </c>
      <c r="Z17" s="34" t="s">
        <v>33</v>
      </c>
      <c r="AA17" s="34" t="s">
        <v>42</v>
      </c>
      <c r="AB17" s="95">
        <v>0</v>
      </c>
      <c r="AC17" s="34" t="s">
        <v>33</v>
      </c>
      <c r="AD17" s="34" t="s">
        <v>42</v>
      </c>
      <c r="AE17" s="95">
        <v>0</v>
      </c>
      <c r="AF17" s="96">
        <v>8</v>
      </c>
      <c r="AG17" s="97">
        <v>27.5</v>
      </c>
      <c r="AH17" s="96">
        <v>95.196463654223962</v>
      </c>
      <c r="AI17" s="97" t="s">
        <v>103</v>
      </c>
      <c r="AJ17" s="96">
        <v>195</v>
      </c>
      <c r="AK17" s="96">
        <v>675.02946954813353</v>
      </c>
      <c r="AL17" s="96" t="s">
        <v>97</v>
      </c>
      <c r="AM17" s="95">
        <v>6.9233791748526521</v>
      </c>
      <c r="AN17" s="95">
        <v>6.9233791748526521</v>
      </c>
      <c r="AO17" s="98">
        <v>7.4662499999999996</v>
      </c>
      <c r="AP17" s="98">
        <v>25.845839882121805</v>
      </c>
      <c r="AQ17" s="98" t="s">
        <v>108</v>
      </c>
      <c r="AR17" s="98">
        <v>36.327673000000004</v>
      </c>
      <c r="AS17" s="98">
        <v>125.7551273595285</v>
      </c>
      <c r="AT17" s="99" t="s">
        <v>102</v>
      </c>
      <c r="AU17" s="98">
        <v>599.70388617431888</v>
      </c>
      <c r="AV17" s="98">
        <v>2075.9886983087422</v>
      </c>
      <c r="AW17" s="98">
        <v>73.862435483091801</v>
      </c>
      <c r="AX17" s="98">
        <v>255.68882381376767</v>
      </c>
      <c r="AY17" s="98">
        <v>66.354166666666671</v>
      </c>
      <c r="AZ17" s="98">
        <v>229.69752783235103</v>
      </c>
      <c r="BA17" s="100">
        <v>4459000</v>
      </c>
      <c r="BB17" s="100">
        <v>15435673.870333988</v>
      </c>
      <c r="BC17" s="101">
        <v>0.18579166666666666</v>
      </c>
      <c r="BD17" s="101">
        <v>0.64315307793058285</v>
      </c>
      <c r="BE17" s="96">
        <v>55</v>
      </c>
      <c r="BF17" s="96">
        <v>190.39292730844792</v>
      </c>
      <c r="BG17" s="95">
        <v>0</v>
      </c>
      <c r="BH17" s="95">
        <v>3.461689587426326</v>
      </c>
      <c r="BI17" s="96" t="s">
        <v>326</v>
      </c>
      <c r="CA17"/>
      <c r="CB17"/>
      <c r="CC17"/>
      <c r="CD17" s="34"/>
      <c r="CE17" s="17" t="s">
        <v>261</v>
      </c>
      <c r="CF17" s="17" t="s">
        <v>78</v>
      </c>
      <c r="CG17" s="17">
        <f t="shared" si="1"/>
        <v>0</v>
      </c>
      <c r="CH17" s="34"/>
      <c r="CI17" s="34"/>
      <c r="CJ17" s="34"/>
      <c r="CK17" s="34"/>
      <c r="CL17" s="34"/>
      <c r="CM17" s="34"/>
      <c r="CN17" s="34"/>
      <c r="CO17" s="34"/>
      <c r="CP17" s="34"/>
      <c r="CQ17" s="34"/>
    </row>
    <row r="18" spans="2:95" x14ac:dyDescent="0.3">
      <c r="B18" s="34">
        <v>16</v>
      </c>
      <c r="C18" s="34">
        <v>2023</v>
      </c>
      <c r="D18" s="34" t="s">
        <v>110</v>
      </c>
      <c r="E18" s="34">
        <v>45</v>
      </c>
      <c r="F18" s="34" t="s">
        <v>79</v>
      </c>
      <c r="G18" s="34" t="s">
        <v>155</v>
      </c>
      <c r="H18" s="34" t="s">
        <v>151</v>
      </c>
      <c r="I18" s="34" t="s">
        <v>84</v>
      </c>
      <c r="J18" s="34" t="s">
        <v>90</v>
      </c>
      <c r="K18" s="34" t="s">
        <v>325</v>
      </c>
      <c r="L18" s="34" t="s">
        <v>167</v>
      </c>
      <c r="M18" s="34" t="s">
        <v>254</v>
      </c>
      <c r="N18" s="123">
        <v>0.20833333333333334</v>
      </c>
      <c r="O18" s="123">
        <v>0.29166666666666669</v>
      </c>
      <c r="P18" s="123" t="s">
        <v>59</v>
      </c>
      <c r="Q18" s="123">
        <v>0.6875</v>
      </c>
      <c r="R18" s="123" t="s">
        <v>68</v>
      </c>
      <c r="S18" s="123">
        <v>0.78125</v>
      </c>
      <c r="T18" s="34" t="s">
        <v>24</v>
      </c>
      <c r="U18" s="34" t="s">
        <v>326</v>
      </c>
      <c r="V18" s="34" t="s">
        <v>42</v>
      </c>
      <c r="W18" s="34" t="s">
        <v>149</v>
      </c>
      <c r="X18" s="34" t="s">
        <v>149</v>
      </c>
      <c r="Y18" s="34" t="s">
        <v>326</v>
      </c>
      <c r="Z18" s="34" t="s">
        <v>24</v>
      </c>
      <c r="AA18" s="34" t="s">
        <v>42</v>
      </c>
      <c r="AB18" s="95">
        <v>0</v>
      </c>
      <c r="AC18" s="34" t="s">
        <v>24</v>
      </c>
      <c r="AD18" s="34" t="s">
        <v>42</v>
      </c>
      <c r="AE18" s="95">
        <v>0</v>
      </c>
      <c r="AF18" s="96">
        <v>9.5</v>
      </c>
      <c r="AG18" s="97">
        <v>10</v>
      </c>
      <c r="AH18" s="96">
        <v>34.616895874263264</v>
      </c>
      <c r="AI18" s="97" t="s">
        <v>148</v>
      </c>
      <c r="AJ18" s="96">
        <v>127.5</v>
      </c>
      <c r="AK18" s="96">
        <v>441.36542239685656</v>
      </c>
      <c r="AL18" s="96" t="s">
        <v>97</v>
      </c>
      <c r="AM18" s="95">
        <v>6.9233791748526521</v>
      </c>
      <c r="AN18" s="95">
        <v>6.9233791748526521</v>
      </c>
      <c r="AO18" s="98">
        <v>0.56666666666666665</v>
      </c>
      <c r="AP18" s="98">
        <v>1.9616240995415848</v>
      </c>
      <c r="AQ18" s="98" t="s">
        <v>106</v>
      </c>
      <c r="AR18" s="98">
        <v>22</v>
      </c>
      <c r="AS18" s="98">
        <v>76.157170923379169</v>
      </c>
      <c r="AT18" s="99" t="s">
        <v>102</v>
      </c>
      <c r="AU18" s="98">
        <v>51.244317788461537</v>
      </c>
      <c r="AV18" s="98">
        <v>177.39192130308297</v>
      </c>
      <c r="AW18" s="98">
        <v>6.3114983974358978</v>
      </c>
      <c r="AX18" s="98">
        <v>21.848448283461792</v>
      </c>
      <c r="AY18" s="98">
        <v>43.385416666666664</v>
      </c>
      <c r="AZ18" s="98">
        <v>150.18684512115257</v>
      </c>
      <c r="BA18" s="100">
        <v>588000</v>
      </c>
      <c r="BB18" s="100">
        <v>2035473.4774066797</v>
      </c>
      <c r="BC18" s="101">
        <v>1.225E-2</v>
      </c>
      <c r="BD18" s="101">
        <v>4.2405697445972494E-2</v>
      </c>
      <c r="BE18" s="96">
        <v>20</v>
      </c>
      <c r="BF18" s="96">
        <v>69.233791748526528</v>
      </c>
      <c r="BG18" s="95">
        <v>3.461689587426326</v>
      </c>
      <c r="BH18" s="95">
        <v>3.461689587426326</v>
      </c>
      <c r="BI18" s="96" t="s">
        <v>326</v>
      </c>
      <c r="CA18"/>
      <c r="CB18"/>
      <c r="CC18"/>
      <c r="CD18" s="34"/>
      <c r="CE18" s="17" t="s">
        <v>261</v>
      </c>
      <c r="CF18" s="17" t="s">
        <v>79</v>
      </c>
      <c r="CG18" s="17">
        <f t="shared" si="1"/>
        <v>0</v>
      </c>
      <c r="CH18" s="34"/>
      <c r="CI18" s="34"/>
      <c r="CJ18" s="34"/>
      <c r="CK18" s="34"/>
      <c r="CL18" s="34"/>
      <c r="CM18" s="34"/>
      <c r="CN18" s="34"/>
      <c r="CO18" s="34"/>
      <c r="CP18" s="34"/>
      <c r="CQ18" s="34"/>
    </row>
    <row r="19" spans="2:95" x14ac:dyDescent="0.3">
      <c r="B19" s="34">
        <v>17</v>
      </c>
      <c r="C19" s="34">
        <v>2023</v>
      </c>
      <c r="D19" s="34" t="s">
        <v>109</v>
      </c>
      <c r="E19" s="34">
        <v>51</v>
      </c>
      <c r="F19" s="34" t="s">
        <v>80</v>
      </c>
      <c r="G19" s="34" t="s">
        <v>154</v>
      </c>
      <c r="H19" s="34" t="s">
        <v>151</v>
      </c>
      <c r="I19" s="34" t="s">
        <v>84</v>
      </c>
      <c r="J19" s="34" t="s">
        <v>89</v>
      </c>
      <c r="K19" s="34" t="s">
        <v>325</v>
      </c>
      <c r="L19" s="34" t="s">
        <v>176</v>
      </c>
      <c r="M19" s="34" t="s">
        <v>480</v>
      </c>
      <c r="N19" s="123">
        <v>0.25</v>
      </c>
      <c r="O19" s="123">
        <v>0.28472222222222221</v>
      </c>
      <c r="P19" s="123" t="s">
        <v>58</v>
      </c>
      <c r="Q19" s="123">
        <v>0.69444444444444453</v>
      </c>
      <c r="R19" s="123" t="s">
        <v>68</v>
      </c>
      <c r="S19" s="123">
        <v>0.73611111111111116</v>
      </c>
      <c r="T19" s="34" t="s">
        <v>27</v>
      </c>
      <c r="U19" s="34" t="s">
        <v>326</v>
      </c>
      <c r="V19" s="34" t="s">
        <v>42</v>
      </c>
      <c r="W19" s="34" t="s">
        <v>149</v>
      </c>
      <c r="X19" s="34" t="s">
        <v>149</v>
      </c>
      <c r="Y19" s="34" t="s">
        <v>326</v>
      </c>
      <c r="Z19" s="34" t="s">
        <v>24</v>
      </c>
      <c r="AA19" s="34" t="s">
        <v>42</v>
      </c>
      <c r="AB19" s="95">
        <v>3.461689587426326</v>
      </c>
      <c r="AC19" s="34" t="s">
        <v>27</v>
      </c>
      <c r="AD19" s="34" t="s">
        <v>42</v>
      </c>
      <c r="AE19" s="95">
        <v>0</v>
      </c>
      <c r="AF19" s="96">
        <v>9.8333333333333357</v>
      </c>
      <c r="AG19" s="97">
        <v>12.5</v>
      </c>
      <c r="AH19" s="96">
        <v>43.271119842829073</v>
      </c>
      <c r="AI19" s="97" t="s">
        <v>148</v>
      </c>
      <c r="AJ19" s="96">
        <v>54.999999999999964</v>
      </c>
      <c r="AK19" s="96">
        <v>190.39292730844781</v>
      </c>
      <c r="AL19" s="96" t="s">
        <v>95</v>
      </c>
      <c r="AM19" s="95">
        <v>6.9233791748526521</v>
      </c>
      <c r="AN19" s="95">
        <v>6.9233791748526521</v>
      </c>
      <c r="AO19" s="98">
        <v>0.70833333333333348</v>
      </c>
      <c r="AP19" s="98">
        <v>2.4520301244269813</v>
      </c>
      <c r="AQ19" s="98" t="s">
        <v>106</v>
      </c>
      <c r="AR19" s="98">
        <v>3.6287569999999931</v>
      </c>
      <c r="AS19" s="98">
        <v>12.561630322200369</v>
      </c>
      <c r="AT19" s="99" t="s">
        <v>99</v>
      </c>
      <c r="AU19" s="98">
        <v>70.160850717729303</v>
      </c>
      <c r="AV19" s="98">
        <v>242.87508637453641</v>
      </c>
      <c r="AW19" s="98">
        <v>8.6413502214170492</v>
      </c>
      <c r="AX19" s="98">
        <v>29.913672082783577</v>
      </c>
      <c r="AY19" s="98">
        <v>18.715277777777768</v>
      </c>
      <c r="AZ19" s="98">
        <v>64.786482209124614</v>
      </c>
      <c r="BA19" s="100">
        <v>1470000</v>
      </c>
      <c r="BB19" s="100">
        <v>5088683.6935166996</v>
      </c>
      <c r="BC19" s="101">
        <v>6.1249999999999999E-2</v>
      </c>
      <c r="BD19" s="101">
        <v>0.21202848722986248</v>
      </c>
      <c r="BE19" s="96">
        <v>25</v>
      </c>
      <c r="BF19" s="96">
        <v>86.542239685658146</v>
      </c>
      <c r="BG19" s="95">
        <v>3.461689587426326</v>
      </c>
      <c r="BH19" s="95">
        <v>3.461689587426326</v>
      </c>
      <c r="BI19" s="96" t="s">
        <v>326</v>
      </c>
      <c r="CA19"/>
      <c r="CB19"/>
      <c r="CC19"/>
      <c r="CD19" s="34"/>
      <c r="CE19" s="17" t="s">
        <v>261</v>
      </c>
      <c r="CF19" s="17" t="s">
        <v>80</v>
      </c>
      <c r="CG19" s="17">
        <f t="shared" si="1"/>
        <v>0</v>
      </c>
      <c r="CH19" s="34"/>
      <c r="CI19" s="34"/>
      <c r="CJ19" s="34"/>
      <c r="CK19" s="34"/>
      <c r="CL19" s="34"/>
      <c r="CM19" s="34"/>
      <c r="CN19" s="34"/>
      <c r="CO19" s="34"/>
      <c r="CP19" s="34"/>
      <c r="CQ19" s="34"/>
    </row>
    <row r="20" spans="2:95" x14ac:dyDescent="0.3">
      <c r="B20" s="34">
        <v>18</v>
      </c>
      <c r="C20" s="34">
        <v>2023</v>
      </c>
      <c r="D20" s="34" t="s">
        <v>110</v>
      </c>
      <c r="E20" s="34">
        <v>32</v>
      </c>
      <c r="F20" s="34" t="s">
        <v>78</v>
      </c>
      <c r="G20" s="34" t="s">
        <v>152</v>
      </c>
      <c r="H20" s="34" t="s">
        <v>151</v>
      </c>
      <c r="I20" s="34" t="s">
        <v>85</v>
      </c>
      <c r="J20" s="34" t="s">
        <v>89</v>
      </c>
      <c r="K20" s="34" t="s">
        <v>325</v>
      </c>
      <c r="L20" s="34" t="s">
        <v>174</v>
      </c>
      <c r="M20" s="34" t="s">
        <v>471</v>
      </c>
      <c r="N20" s="123">
        <v>0.27083333333333331</v>
      </c>
      <c r="O20" s="123">
        <v>0.28819444444444448</v>
      </c>
      <c r="P20" s="123" t="s">
        <v>58</v>
      </c>
      <c r="Q20" s="123">
        <v>0.6875</v>
      </c>
      <c r="R20" s="123" t="s">
        <v>68</v>
      </c>
      <c r="S20" s="123">
        <v>0.70486111111111116</v>
      </c>
      <c r="T20" s="34" t="s">
        <v>149</v>
      </c>
      <c r="U20" s="34" t="s">
        <v>326</v>
      </c>
      <c r="V20" s="34" t="s">
        <v>149</v>
      </c>
      <c r="W20" s="34" t="s">
        <v>326</v>
      </c>
      <c r="X20" s="34" t="s">
        <v>326</v>
      </c>
      <c r="Y20" s="34" t="s">
        <v>326</v>
      </c>
      <c r="Z20" s="34" t="s">
        <v>24</v>
      </c>
      <c r="AA20" s="34" t="s">
        <v>42</v>
      </c>
      <c r="AB20" s="95">
        <v>3.461689587426326</v>
      </c>
      <c r="AC20" s="34" t="s">
        <v>24</v>
      </c>
      <c r="AD20" s="34" t="s">
        <v>42</v>
      </c>
      <c r="AE20" s="95">
        <v>3.461689587426326</v>
      </c>
      <c r="AF20" s="96">
        <v>9.5833333333333321</v>
      </c>
      <c r="AG20" s="97">
        <v>0</v>
      </c>
      <c r="AH20" s="96">
        <v>0</v>
      </c>
      <c r="AI20" s="97" t="s">
        <v>326</v>
      </c>
      <c r="AJ20" s="96">
        <v>25.000000000000071</v>
      </c>
      <c r="AK20" s="96">
        <v>86.542239685658402</v>
      </c>
      <c r="AL20" s="96" t="s">
        <v>94</v>
      </c>
      <c r="AM20" s="95">
        <v>6.9233791748526521</v>
      </c>
      <c r="AN20" s="95">
        <v>0</v>
      </c>
      <c r="AO20" s="98" t="s">
        <v>326</v>
      </c>
      <c r="AP20" s="98">
        <v>0</v>
      </c>
      <c r="AQ20" s="98" t="s">
        <v>326</v>
      </c>
      <c r="AR20" s="98">
        <v>1.4166666666666707</v>
      </c>
      <c r="AS20" s="98">
        <v>4.904060248853976</v>
      </c>
      <c r="AT20" s="99" t="s">
        <v>98</v>
      </c>
      <c r="AU20" s="98">
        <v>0</v>
      </c>
      <c r="AV20" s="98">
        <v>0</v>
      </c>
      <c r="AW20" s="98">
        <v>0</v>
      </c>
      <c r="AX20" s="98">
        <v>0</v>
      </c>
      <c r="AY20" s="98">
        <v>8.5069444444444695</v>
      </c>
      <c r="AZ20" s="98">
        <v>29.448401004147652</v>
      </c>
      <c r="BA20" s="100">
        <v>0</v>
      </c>
      <c r="BB20" s="100">
        <v>0</v>
      </c>
      <c r="BC20" s="101">
        <v>0</v>
      </c>
      <c r="BD20" s="101">
        <v>0</v>
      </c>
      <c r="BE20" s="96">
        <v>50.000000000000142</v>
      </c>
      <c r="BF20" s="96">
        <v>173.0844793713168</v>
      </c>
      <c r="BG20" s="95">
        <v>0</v>
      </c>
      <c r="BH20" s="95">
        <v>3.461689587426326</v>
      </c>
      <c r="BI20" s="96" t="s">
        <v>326</v>
      </c>
      <c r="CA20"/>
      <c r="CB20"/>
      <c r="CC20"/>
      <c r="CD20" s="34"/>
      <c r="CE20" s="17" t="s">
        <v>261</v>
      </c>
      <c r="CF20" s="17" t="s">
        <v>81</v>
      </c>
      <c r="CG20" s="17">
        <f t="shared" si="1"/>
        <v>0</v>
      </c>
      <c r="CH20" s="34"/>
      <c r="CI20" s="34"/>
      <c r="CJ20" s="34"/>
      <c r="CK20" s="34"/>
      <c r="CL20" s="34"/>
      <c r="CM20" s="34"/>
      <c r="CN20" s="34"/>
      <c r="CO20" s="34"/>
      <c r="CP20" s="34"/>
      <c r="CQ20" s="34"/>
    </row>
    <row r="21" spans="2:95" x14ac:dyDescent="0.3">
      <c r="B21" s="34">
        <v>19</v>
      </c>
      <c r="C21" s="34">
        <v>2023</v>
      </c>
      <c r="D21" s="34" t="s">
        <v>110</v>
      </c>
      <c r="E21" s="34">
        <v>36</v>
      </c>
      <c r="F21" s="34" t="s">
        <v>78</v>
      </c>
      <c r="G21" s="34" t="s">
        <v>154</v>
      </c>
      <c r="H21" s="34" t="s">
        <v>151</v>
      </c>
      <c r="I21" s="34" t="s">
        <v>84</v>
      </c>
      <c r="J21" s="34" t="s">
        <v>93</v>
      </c>
      <c r="K21" s="34" t="s">
        <v>325</v>
      </c>
      <c r="L21" s="34" t="s">
        <v>186</v>
      </c>
      <c r="M21" s="34" t="s">
        <v>471</v>
      </c>
      <c r="N21" s="123">
        <v>0.33333333333333331</v>
      </c>
      <c r="O21" s="123">
        <v>0.35416666666666669</v>
      </c>
      <c r="P21" s="123" t="s">
        <v>60</v>
      </c>
      <c r="Q21" s="123">
        <v>0.70833333333333337</v>
      </c>
      <c r="R21" s="123" t="s">
        <v>69</v>
      </c>
      <c r="S21" s="123">
        <v>0.73611111111111116</v>
      </c>
      <c r="T21" s="34" t="s">
        <v>24</v>
      </c>
      <c r="U21" s="34" t="s">
        <v>326</v>
      </c>
      <c r="V21" s="34" t="s">
        <v>42</v>
      </c>
      <c r="W21" s="34" t="s">
        <v>326</v>
      </c>
      <c r="X21" s="34" t="s">
        <v>326</v>
      </c>
      <c r="Y21" s="34" t="s">
        <v>326</v>
      </c>
      <c r="Z21" s="34" t="s">
        <v>149</v>
      </c>
      <c r="AA21" s="34" t="s">
        <v>149</v>
      </c>
      <c r="AB21" s="95">
        <v>3.461689587426326</v>
      </c>
      <c r="AC21" s="34" t="s">
        <v>149</v>
      </c>
      <c r="AD21" s="34" t="s">
        <v>149</v>
      </c>
      <c r="AE21" s="95">
        <v>3.461689587426326</v>
      </c>
      <c r="AF21" s="96">
        <v>8.5</v>
      </c>
      <c r="AG21" s="97">
        <v>0</v>
      </c>
      <c r="AH21" s="96">
        <v>0</v>
      </c>
      <c r="AI21" s="97" t="s">
        <v>326</v>
      </c>
      <c r="AJ21" s="96">
        <v>35.000000000000036</v>
      </c>
      <c r="AK21" s="96">
        <v>121.15913555992154</v>
      </c>
      <c r="AL21" s="96" t="s">
        <v>95</v>
      </c>
      <c r="AM21" s="95">
        <v>6.9233791748526521</v>
      </c>
      <c r="AN21" s="95">
        <v>0</v>
      </c>
      <c r="AO21" s="98" t="s">
        <v>326</v>
      </c>
      <c r="AP21" s="98">
        <v>0</v>
      </c>
      <c r="AQ21" s="98" t="s">
        <v>326</v>
      </c>
      <c r="AR21" s="98">
        <v>6.4512980000000084</v>
      </c>
      <c r="AS21" s="98">
        <v>22.332391111984311</v>
      </c>
      <c r="AT21" s="99" t="s">
        <v>100</v>
      </c>
      <c r="AU21" s="98">
        <v>23.136324134841374</v>
      </c>
      <c r="AV21" s="98">
        <v>80.090772348900785</v>
      </c>
      <c r="AW21" s="98">
        <v>2.849581748798081</v>
      </c>
      <c r="AX21" s="98">
        <v>9.864367468334418</v>
      </c>
      <c r="AY21" s="98">
        <v>11.909722222222234</v>
      </c>
      <c r="AZ21" s="98">
        <v>41.227761405806632</v>
      </c>
      <c r="BA21" s="100">
        <v>882000</v>
      </c>
      <c r="BB21" s="100">
        <v>3053210.2161100195</v>
      </c>
      <c r="BC21" s="101">
        <v>5.8799999999999998E-3</v>
      </c>
      <c r="BD21" s="101">
        <v>2.0354734774066796E-2</v>
      </c>
      <c r="BE21" s="96">
        <v>0</v>
      </c>
      <c r="BF21" s="96">
        <v>0</v>
      </c>
      <c r="BG21" s="95">
        <v>3.461689587426326</v>
      </c>
      <c r="BH21" s="95">
        <v>3.461689587426326</v>
      </c>
      <c r="BI21" s="96" t="s">
        <v>326</v>
      </c>
      <c r="CA21"/>
      <c r="CB21"/>
      <c r="CC21"/>
      <c r="CD21" s="34"/>
      <c r="CE21" s="17" t="s">
        <v>466</v>
      </c>
      <c r="CF21" s="17" t="s">
        <v>76</v>
      </c>
      <c r="CG21" s="17">
        <f t="shared" si="1"/>
        <v>0</v>
      </c>
      <c r="CH21" s="34"/>
      <c r="CI21" s="34"/>
      <c r="CJ21" s="34"/>
      <c r="CK21" s="34"/>
      <c r="CL21" s="34"/>
      <c r="CM21" s="34"/>
      <c r="CN21" s="34"/>
      <c r="CO21" s="34"/>
      <c r="CP21" s="34"/>
      <c r="CQ21" s="34"/>
    </row>
    <row r="22" spans="2:95" x14ac:dyDescent="0.3">
      <c r="B22" s="34">
        <v>20</v>
      </c>
      <c r="C22" s="34">
        <v>2023</v>
      </c>
      <c r="D22" s="34" t="s">
        <v>110</v>
      </c>
      <c r="E22" s="34">
        <v>47</v>
      </c>
      <c r="F22" s="34" t="s">
        <v>79</v>
      </c>
      <c r="G22" s="34" t="s">
        <v>152</v>
      </c>
      <c r="H22" s="34" t="s">
        <v>151</v>
      </c>
      <c r="I22" s="34" t="s">
        <v>83</v>
      </c>
      <c r="J22" s="34" t="s">
        <v>89</v>
      </c>
      <c r="K22" s="34" t="s">
        <v>481</v>
      </c>
      <c r="L22" s="34" t="s">
        <v>170</v>
      </c>
      <c r="M22" s="34" t="s">
        <v>471</v>
      </c>
      <c r="N22" s="123">
        <v>0.1875</v>
      </c>
      <c r="O22" s="123">
        <v>0.28472222222222221</v>
      </c>
      <c r="P22" s="123" t="s">
        <v>58</v>
      </c>
      <c r="Q22" s="123">
        <v>0.70833333333333337</v>
      </c>
      <c r="R22" s="123" t="s">
        <v>69</v>
      </c>
      <c r="S22" s="123">
        <v>0.8125</v>
      </c>
      <c r="T22" s="34" t="s">
        <v>24</v>
      </c>
      <c r="U22" s="34" t="s">
        <v>326</v>
      </c>
      <c r="V22" s="34" t="s">
        <v>42</v>
      </c>
      <c r="W22" s="34" t="s">
        <v>33</v>
      </c>
      <c r="X22" s="34" t="s">
        <v>42</v>
      </c>
      <c r="Y22" s="34" t="s">
        <v>326</v>
      </c>
      <c r="Z22" s="34" t="s">
        <v>24</v>
      </c>
      <c r="AA22" s="34" t="s">
        <v>42</v>
      </c>
      <c r="AB22" s="95">
        <v>0</v>
      </c>
      <c r="AC22" s="34" t="s">
        <v>24</v>
      </c>
      <c r="AD22" s="34" t="s">
        <v>42</v>
      </c>
      <c r="AE22" s="95">
        <v>0</v>
      </c>
      <c r="AF22" s="96">
        <v>10.166666666666668</v>
      </c>
      <c r="AG22" s="97">
        <v>50</v>
      </c>
      <c r="AH22" s="96">
        <v>173.08447937131629</v>
      </c>
      <c r="AI22" s="97" t="s">
        <v>95</v>
      </c>
      <c r="AJ22" s="96">
        <v>144.99999999999994</v>
      </c>
      <c r="AK22" s="96">
        <v>501.9449901768171</v>
      </c>
      <c r="AL22" s="96" t="s">
        <v>97</v>
      </c>
      <c r="AM22" s="95">
        <v>6.9233791748526521</v>
      </c>
      <c r="AN22" s="95">
        <v>6.9233791748526521</v>
      </c>
      <c r="AO22" s="98">
        <v>14.166666666666668</v>
      </c>
      <c r="AP22" s="98">
        <v>49.040602488539626</v>
      </c>
      <c r="AQ22" s="98" t="s">
        <v>108</v>
      </c>
      <c r="AR22" s="98">
        <v>47.454025999999999</v>
      </c>
      <c r="AS22" s="98">
        <v>164.27110768565814</v>
      </c>
      <c r="AT22" s="99" t="s">
        <v>102</v>
      </c>
      <c r="AU22" s="98">
        <v>323.58435745373401</v>
      </c>
      <c r="AV22" s="98">
        <v>1120.1486008516292</v>
      </c>
      <c r="AW22" s="98">
        <v>39.854216850642189</v>
      </c>
      <c r="AX22" s="98">
        <v>137.96292748689888</v>
      </c>
      <c r="AY22" s="98">
        <v>49.34027777777775</v>
      </c>
      <c r="AZ22" s="98">
        <v>170.80072582405577</v>
      </c>
      <c r="BA22" s="100">
        <v>3969000</v>
      </c>
      <c r="BB22" s="100">
        <v>13739445.972495088</v>
      </c>
      <c r="BC22" s="101">
        <v>0.16537499999999999</v>
      </c>
      <c r="BD22" s="101">
        <v>0.57247691552062863</v>
      </c>
      <c r="BE22" s="96">
        <v>0</v>
      </c>
      <c r="BF22" s="96">
        <v>0</v>
      </c>
      <c r="BG22" s="95">
        <v>3.461689587426326</v>
      </c>
      <c r="BH22" s="95">
        <v>3.461689587426326</v>
      </c>
      <c r="BI22" s="96" t="s">
        <v>326</v>
      </c>
      <c r="CA22"/>
      <c r="CB22"/>
      <c r="CC22"/>
      <c r="CD22" s="34"/>
      <c r="CE22" s="17" t="s">
        <v>466</v>
      </c>
      <c r="CF22" s="17" t="s">
        <v>77</v>
      </c>
      <c r="CG22" s="17">
        <f t="shared" si="1"/>
        <v>0</v>
      </c>
      <c r="CH22" s="34"/>
      <c r="CI22" s="34"/>
      <c r="CJ22" s="34"/>
      <c r="CK22" s="34"/>
      <c r="CL22" s="34"/>
      <c r="CM22" s="34"/>
      <c r="CN22" s="34"/>
      <c r="CO22" s="34"/>
      <c r="CP22" s="34"/>
      <c r="CQ22" s="34"/>
    </row>
    <row r="23" spans="2:95" x14ac:dyDescent="0.3">
      <c r="B23" s="34">
        <v>21</v>
      </c>
      <c r="C23" s="34">
        <v>2023</v>
      </c>
      <c r="D23" s="34" t="s">
        <v>109</v>
      </c>
      <c r="E23" s="34">
        <v>33</v>
      </c>
      <c r="F23" s="34" t="s">
        <v>78</v>
      </c>
      <c r="G23" s="34" t="s">
        <v>152</v>
      </c>
      <c r="H23" s="34" t="s">
        <v>151</v>
      </c>
      <c r="I23" s="34" t="s">
        <v>85</v>
      </c>
      <c r="J23" s="34" t="s">
        <v>92</v>
      </c>
      <c r="K23" s="34" t="s">
        <v>328</v>
      </c>
      <c r="L23" s="34" t="s">
        <v>170</v>
      </c>
      <c r="M23" s="34" t="s">
        <v>471</v>
      </c>
      <c r="N23" s="123">
        <v>0.29166666666666669</v>
      </c>
      <c r="O23" s="123">
        <v>0.33333333333333331</v>
      </c>
      <c r="P23" s="123" t="s">
        <v>60</v>
      </c>
      <c r="Q23" s="123">
        <v>0.75</v>
      </c>
      <c r="R23" s="123" t="s">
        <v>70</v>
      </c>
      <c r="S23" s="123">
        <v>0.79166666666666663</v>
      </c>
      <c r="T23" s="34" t="s">
        <v>28</v>
      </c>
      <c r="U23" s="34" t="s">
        <v>48</v>
      </c>
      <c r="V23" s="34" t="s">
        <v>43</v>
      </c>
      <c r="W23" s="34" t="s">
        <v>326</v>
      </c>
      <c r="X23" s="34" t="s">
        <v>326</v>
      </c>
      <c r="Y23" s="34" t="s">
        <v>326</v>
      </c>
      <c r="Z23" s="34" t="s">
        <v>28</v>
      </c>
      <c r="AA23" s="34" t="s">
        <v>43</v>
      </c>
      <c r="AB23" s="95">
        <v>0</v>
      </c>
      <c r="AC23" s="34" t="s">
        <v>28</v>
      </c>
      <c r="AD23" s="34" t="s">
        <v>43</v>
      </c>
      <c r="AE23" s="95">
        <v>0</v>
      </c>
      <c r="AF23" s="96">
        <v>10</v>
      </c>
      <c r="AG23" s="97">
        <v>0</v>
      </c>
      <c r="AH23" s="96">
        <v>0</v>
      </c>
      <c r="AI23" s="97" t="s">
        <v>326</v>
      </c>
      <c r="AJ23" s="96">
        <v>59.999999999999943</v>
      </c>
      <c r="AK23" s="96">
        <v>207.70137524557936</v>
      </c>
      <c r="AL23" s="96" t="s">
        <v>95</v>
      </c>
      <c r="AM23" s="95">
        <v>6.9233791748526521</v>
      </c>
      <c r="AN23" s="95">
        <v>0</v>
      </c>
      <c r="AO23" s="98" t="s">
        <v>326</v>
      </c>
      <c r="AP23" s="98">
        <v>0</v>
      </c>
      <c r="AQ23" s="98" t="s">
        <v>326</v>
      </c>
      <c r="AR23" s="98">
        <v>20.284398999999993</v>
      </c>
      <c r="AS23" s="98">
        <v>70.218292805500951</v>
      </c>
      <c r="AT23" s="99" t="s">
        <v>102</v>
      </c>
      <c r="AU23" s="98">
        <v>582.45387854408443</v>
      </c>
      <c r="AV23" s="98">
        <v>2016.274526512135</v>
      </c>
      <c r="AW23" s="98">
        <v>76.456580846153827</v>
      </c>
      <c r="AX23" s="98">
        <v>264.66894980534977</v>
      </c>
      <c r="AY23" s="98">
        <v>20.416666666666647</v>
      </c>
      <c r="AZ23" s="98">
        <v>70.676162409954088</v>
      </c>
      <c r="BA23" s="100">
        <v>1785479.4520547946</v>
      </c>
      <c r="BB23" s="100">
        <v>6180775.6277417447</v>
      </c>
      <c r="BC23" s="101">
        <v>1.6532217148655506E-2</v>
      </c>
      <c r="BD23" s="101">
        <v>5.7229403960571711E-2</v>
      </c>
      <c r="BE23" s="96">
        <v>0</v>
      </c>
      <c r="BF23" s="96">
        <v>0</v>
      </c>
      <c r="BG23" s="95">
        <v>3.461689587426326</v>
      </c>
      <c r="BH23" s="95">
        <v>3.461689587426326</v>
      </c>
      <c r="BI23" s="96" t="s">
        <v>326</v>
      </c>
      <c r="CA23"/>
      <c r="CB23"/>
      <c r="CC23"/>
      <c r="CD23" s="34"/>
      <c r="CE23" s="17" t="s">
        <v>466</v>
      </c>
      <c r="CF23" s="17" t="s">
        <v>78</v>
      </c>
      <c r="CG23" s="17">
        <f t="shared" si="1"/>
        <v>0</v>
      </c>
      <c r="CH23" s="34"/>
      <c r="CI23" s="34"/>
      <c r="CJ23" s="34"/>
      <c r="CK23" s="34"/>
      <c r="CL23" s="34"/>
      <c r="CM23" s="34"/>
      <c r="CN23" s="34"/>
      <c r="CO23" s="34"/>
      <c r="CP23" s="34"/>
      <c r="CQ23" s="34"/>
    </row>
    <row r="24" spans="2:95" x14ac:dyDescent="0.3">
      <c r="B24" s="34">
        <v>22</v>
      </c>
      <c r="C24" s="34">
        <v>2023</v>
      </c>
      <c r="D24" s="34" t="s">
        <v>109</v>
      </c>
      <c r="E24" s="34">
        <v>46</v>
      </c>
      <c r="F24" s="34" t="s">
        <v>79</v>
      </c>
      <c r="G24" s="34" t="s">
        <v>154</v>
      </c>
      <c r="H24" s="34" t="s">
        <v>151</v>
      </c>
      <c r="I24" s="34" t="s">
        <v>85</v>
      </c>
      <c r="J24" s="34" t="s">
        <v>91</v>
      </c>
      <c r="K24" s="34" t="s">
        <v>325</v>
      </c>
      <c r="L24" s="34" t="s">
        <v>171</v>
      </c>
      <c r="M24" s="34" t="s">
        <v>482</v>
      </c>
      <c r="N24" s="123">
        <v>0.22916666666666666</v>
      </c>
      <c r="O24" s="123">
        <v>0.30555555555555552</v>
      </c>
      <c r="P24" s="123" t="s">
        <v>59</v>
      </c>
      <c r="Q24" s="123">
        <v>0.6875</v>
      </c>
      <c r="R24" s="123" t="s">
        <v>68</v>
      </c>
      <c r="S24" s="123">
        <v>0.76388888888888884</v>
      </c>
      <c r="T24" s="34" t="s">
        <v>27</v>
      </c>
      <c r="U24" s="34" t="s">
        <v>326</v>
      </c>
      <c r="V24" s="34" t="s">
        <v>42</v>
      </c>
      <c r="W24" s="34" t="s">
        <v>326</v>
      </c>
      <c r="X24" s="34" t="s">
        <v>326</v>
      </c>
      <c r="Y24" s="34" t="s">
        <v>326</v>
      </c>
      <c r="Z24" s="34" t="s">
        <v>27</v>
      </c>
      <c r="AA24" s="34" t="s">
        <v>42</v>
      </c>
      <c r="AB24" s="95">
        <v>0</v>
      </c>
      <c r="AC24" s="34" t="s">
        <v>27</v>
      </c>
      <c r="AD24" s="34" t="s">
        <v>42</v>
      </c>
      <c r="AE24" s="95">
        <v>0</v>
      </c>
      <c r="AF24" s="96">
        <v>9.1666666666666679</v>
      </c>
      <c r="AG24" s="97">
        <v>0</v>
      </c>
      <c r="AH24" s="96">
        <v>0</v>
      </c>
      <c r="AI24" s="97" t="s">
        <v>326</v>
      </c>
      <c r="AJ24" s="96">
        <v>109.99999999999994</v>
      </c>
      <c r="AK24" s="96">
        <v>380.78585461689568</v>
      </c>
      <c r="AL24" s="96" t="s">
        <v>96</v>
      </c>
      <c r="AM24" s="95">
        <v>6.9233791748526521</v>
      </c>
      <c r="AN24" s="95">
        <v>0</v>
      </c>
      <c r="AO24" s="98" t="s">
        <v>326</v>
      </c>
      <c r="AP24" s="98">
        <v>0</v>
      </c>
      <c r="AQ24" s="98" t="s">
        <v>326</v>
      </c>
      <c r="AR24" s="98">
        <v>30.433333333333323</v>
      </c>
      <c r="AS24" s="98">
        <v>105.35075311067449</v>
      </c>
      <c r="AT24" s="99" t="s">
        <v>102</v>
      </c>
      <c r="AU24" s="98">
        <v>731.13657487922683</v>
      </c>
      <c r="AV24" s="98">
        <v>2530.967868245968</v>
      </c>
      <c r="AW24" s="98">
        <v>90.050322061191594</v>
      </c>
      <c r="AX24" s="98">
        <v>311.72626222361413</v>
      </c>
      <c r="AY24" s="98">
        <v>37.430555555555536</v>
      </c>
      <c r="AZ24" s="98">
        <v>129.57296441824923</v>
      </c>
      <c r="BA24" s="100">
        <v>1445500</v>
      </c>
      <c r="BB24" s="100">
        <v>5003872.298624754</v>
      </c>
      <c r="BC24" s="101">
        <v>1.8532051282051282E-2</v>
      </c>
      <c r="BD24" s="101">
        <v>6.4152208956727616E-2</v>
      </c>
      <c r="BE24" s="96">
        <v>0</v>
      </c>
      <c r="BF24" s="96">
        <v>0</v>
      </c>
      <c r="BG24" s="95">
        <v>3.461689587426326</v>
      </c>
      <c r="BH24" s="95">
        <v>3.461689587426326</v>
      </c>
      <c r="BI24" s="96" t="s">
        <v>326</v>
      </c>
      <c r="CA24"/>
      <c r="CB24"/>
      <c r="CC24"/>
      <c r="CD24" s="34"/>
      <c r="CE24" s="17" t="s">
        <v>466</v>
      </c>
      <c r="CF24" s="17" t="s">
        <v>79</v>
      </c>
      <c r="CG24" s="17">
        <f t="shared" si="1"/>
        <v>0</v>
      </c>
      <c r="CH24" s="34"/>
      <c r="CI24" s="34"/>
      <c r="CJ24" s="34"/>
      <c r="CK24" s="34"/>
      <c r="CL24" s="34"/>
      <c r="CM24" s="34"/>
      <c r="CN24" s="34"/>
      <c r="CO24" s="34"/>
      <c r="CP24" s="34"/>
      <c r="CQ24" s="34"/>
    </row>
    <row r="25" spans="2:95" x14ac:dyDescent="0.3">
      <c r="B25" s="34">
        <v>23</v>
      </c>
      <c r="C25" s="34">
        <v>2023</v>
      </c>
      <c r="D25" s="34" t="s">
        <v>109</v>
      </c>
      <c r="E25" s="34">
        <v>27</v>
      </c>
      <c r="F25" s="34" t="s">
        <v>77</v>
      </c>
      <c r="G25" s="34" t="s">
        <v>152</v>
      </c>
      <c r="H25" s="34" t="s">
        <v>151</v>
      </c>
      <c r="I25" s="34" t="s">
        <v>84</v>
      </c>
      <c r="J25" s="34" t="s">
        <v>89</v>
      </c>
      <c r="K25" s="34" t="s">
        <v>325</v>
      </c>
      <c r="L25" s="34" t="s">
        <v>168</v>
      </c>
      <c r="M25" s="34" t="s">
        <v>471</v>
      </c>
      <c r="N25" s="123">
        <v>0.25</v>
      </c>
      <c r="O25" s="123">
        <v>0.2986111111111111</v>
      </c>
      <c r="P25" s="123" t="s">
        <v>59</v>
      </c>
      <c r="Q25" s="123">
        <v>0.69444444444444453</v>
      </c>
      <c r="R25" s="123" t="s">
        <v>68</v>
      </c>
      <c r="S25" s="123">
        <v>0.74305555555555547</v>
      </c>
      <c r="T25" s="34" t="s">
        <v>32</v>
      </c>
      <c r="U25" s="34" t="s">
        <v>47</v>
      </c>
      <c r="V25" s="34" t="s">
        <v>45</v>
      </c>
      <c r="W25" s="34" t="s">
        <v>27</v>
      </c>
      <c r="X25" s="34" t="s">
        <v>42</v>
      </c>
      <c r="Y25" s="34" t="s">
        <v>326</v>
      </c>
      <c r="Z25" s="34" t="s">
        <v>32</v>
      </c>
      <c r="AA25" s="34" t="s">
        <v>45</v>
      </c>
      <c r="AB25" s="95">
        <v>0</v>
      </c>
      <c r="AC25" s="34" t="s">
        <v>32</v>
      </c>
      <c r="AD25" s="34" t="s">
        <v>45</v>
      </c>
      <c r="AE25" s="95">
        <v>0</v>
      </c>
      <c r="AF25" s="96">
        <v>9.5000000000000018</v>
      </c>
      <c r="AG25" s="97">
        <v>20</v>
      </c>
      <c r="AH25" s="96">
        <v>69.233791748526528</v>
      </c>
      <c r="AI25" s="97" t="s">
        <v>103</v>
      </c>
      <c r="AJ25" s="96">
        <v>69.999999999999858</v>
      </c>
      <c r="AK25" s="96">
        <v>242.31827111984234</v>
      </c>
      <c r="AL25" s="96" t="s">
        <v>96</v>
      </c>
      <c r="AM25" s="95">
        <v>6.9233791748526521</v>
      </c>
      <c r="AN25" s="95">
        <v>6.9233791748526521</v>
      </c>
      <c r="AO25" s="98">
        <v>5.533333333333335</v>
      </c>
      <c r="AP25" s="98">
        <v>19.15468238375901</v>
      </c>
      <c r="AQ25" s="98" t="s">
        <v>108</v>
      </c>
      <c r="AR25" s="98">
        <v>9.6757879999999972</v>
      </c>
      <c r="AS25" s="98">
        <v>33.494574569744586</v>
      </c>
      <c r="AT25" s="99" t="s">
        <v>100</v>
      </c>
      <c r="AU25" s="98">
        <v>132.93392270531405</v>
      </c>
      <c r="AV25" s="98">
        <v>460.17597604472172</v>
      </c>
      <c r="AW25" s="98">
        <v>16.372785829307574</v>
      </c>
      <c r="AX25" s="98">
        <v>56.677502222475333</v>
      </c>
      <c r="AY25" s="98">
        <v>23.819444444444397</v>
      </c>
      <c r="AZ25" s="98">
        <v>82.455522811613022</v>
      </c>
      <c r="BA25" s="100">
        <v>1671369.8630136985</v>
      </c>
      <c r="BB25" s="100">
        <v>5785763.6515326854</v>
      </c>
      <c r="BC25" s="101">
        <v>6.9640410958904109E-2</v>
      </c>
      <c r="BD25" s="101">
        <v>0.24107348548052857</v>
      </c>
      <c r="BE25" s="96">
        <v>99.999999999999716</v>
      </c>
      <c r="BF25" s="96">
        <v>346.16895874263162</v>
      </c>
      <c r="BG25" s="95">
        <v>0</v>
      </c>
      <c r="BH25" s="95">
        <v>3.461689587426326</v>
      </c>
      <c r="BI25" s="96" t="s">
        <v>326</v>
      </c>
      <c r="CA25"/>
      <c r="CB25"/>
      <c r="CC25"/>
      <c r="CD25" s="34"/>
      <c r="CE25" s="17" t="s">
        <v>466</v>
      </c>
      <c r="CF25" s="17" t="s">
        <v>80</v>
      </c>
      <c r="CG25" s="17">
        <f t="shared" si="1"/>
        <v>0</v>
      </c>
      <c r="CH25" s="34"/>
      <c r="CI25" s="34"/>
      <c r="CJ25" s="34"/>
      <c r="CK25" s="34"/>
      <c r="CL25" s="34"/>
      <c r="CM25" s="34"/>
      <c r="CN25" s="34"/>
      <c r="CO25" s="34"/>
      <c r="CP25" s="34"/>
      <c r="CQ25" s="34"/>
    </row>
    <row r="26" spans="2:95" x14ac:dyDescent="0.3">
      <c r="B26" s="34">
        <v>24</v>
      </c>
      <c r="C26" s="34">
        <v>2023</v>
      </c>
      <c r="D26" s="34" t="s">
        <v>109</v>
      </c>
      <c r="E26" s="34">
        <v>62</v>
      </c>
      <c r="F26" s="34" t="s">
        <v>81</v>
      </c>
      <c r="G26" s="34" t="s">
        <v>152</v>
      </c>
      <c r="H26" s="34" t="s">
        <v>151</v>
      </c>
      <c r="I26" s="34" t="s">
        <v>84</v>
      </c>
      <c r="J26" s="34" t="s">
        <v>89</v>
      </c>
      <c r="K26" s="34" t="s">
        <v>483</v>
      </c>
      <c r="L26" s="34" t="s">
        <v>170</v>
      </c>
      <c r="M26" s="34" t="s">
        <v>471</v>
      </c>
      <c r="N26" s="123">
        <v>0.1875</v>
      </c>
      <c r="O26" s="123">
        <v>0.29166666666666669</v>
      </c>
      <c r="P26" s="123" t="s">
        <v>59</v>
      </c>
      <c r="Q26" s="123">
        <v>0.6875</v>
      </c>
      <c r="R26" s="123" t="s">
        <v>68</v>
      </c>
      <c r="S26" s="123">
        <v>0.8125</v>
      </c>
      <c r="T26" s="34" t="s">
        <v>24</v>
      </c>
      <c r="U26" s="34" t="s">
        <v>326</v>
      </c>
      <c r="V26" s="34" t="s">
        <v>42</v>
      </c>
      <c r="W26" s="34" t="s">
        <v>33</v>
      </c>
      <c r="X26" s="34" t="s">
        <v>42</v>
      </c>
      <c r="Y26" s="34" t="s">
        <v>326</v>
      </c>
      <c r="Z26" s="34" t="s">
        <v>24</v>
      </c>
      <c r="AA26" s="34" t="s">
        <v>42</v>
      </c>
      <c r="AB26" s="95">
        <v>0</v>
      </c>
      <c r="AC26" s="34" t="s">
        <v>24</v>
      </c>
      <c r="AD26" s="34" t="s">
        <v>42</v>
      </c>
      <c r="AE26" s="95">
        <v>0</v>
      </c>
      <c r="AF26" s="96">
        <v>9.5</v>
      </c>
      <c r="AG26" s="97">
        <v>35</v>
      </c>
      <c r="AH26" s="96">
        <v>121.15913555992141</v>
      </c>
      <c r="AI26" s="97" t="s">
        <v>95</v>
      </c>
      <c r="AJ26" s="96">
        <v>165</v>
      </c>
      <c r="AK26" s="96">
        <v>571.17878192534374</v>
      </c>
      <c r="AL26" s="96" t="s">
        <v>97</v>
      </c>
      <c r="AM26" s="95">
        <v>6.9233791748526521</v>
      </c>
      <c r="AN26" s="95">
        <v>6.9233791748526521</v>
      </c>
      <c r="AO26" s="98">
        <v>9.9166666666666679</v>
      </c>
      <c r="AP26" s="98">
        <v>34.328421741977735</v>
      </c>
      <c r="AQ26" s="98" t="s">
        <v>108</v>
      </c>
      <c r="AR26" s="98">
        <v>36.540445999999989</v>
      </c>
      <c r="AS26" s="98">
        <v>126.4916814381139</v>
      </c>
      <c r="AT26" s="99" t="s">
        <v>102</v>
      </c>
      <c r="AU26" s="98">
        <v>238.42500786834313</v>
      </c>
      <c r="AV26" s="98">
        <v>825.35336711988327</v>
      </c>
      <c r="AW26" s="98">
        <v>29.365578858550492</v>
      </c>
      <c r="AX26" s="98">
        <v>101.65451856339089</v>
      </c>
      <c r="AY26" s="98">
        <v>56.145833333333336</v>
      </c>
      <c r="AZ26" s="98">
        <v>194.35944662737393</v>
      </c>
      <c r="BA26" s="100">
        <v>3557400</v>
      </c>
      <c r="BB26" s="100">
        <v>12314614.538310412</v>
      </c>
      <c r="BC26" s="101">
        <v>0.148225</v>
      </c>
      <c r="BD26" s="101">
        <v>0.5131089390962672</v>
      </c>
      <c r="BE26" s="96">
        <v>0</v>
      </c>
      <c r="BF26" s="96">
        <v>0</v>
      </c>
      <c r="BG26" s="95">
        <v>3.461689587426326</v>
      </c>
      <c r="BH26" s="95">
        <v>3.461689587426326</v>
      </c>
      <c r="BI26" s="96" t="s">
        <v>326</v>
      </c>
      <c r="CA26"/>
      <c r="CB26"/>
      <c r="CC26"/>
      <c r="CD26" s="34"/>
      <c r="CE26" s="17" t="s">
        <v>466</v>
      </c>
      <c r="CF26" s="17" t="s">
        <v>81</v>
      </c>
      <c r="CG26" s="17">
        <f t="shared" si="1"/>
        <v>0</v>
      </c>
      <c r="CH26" s="34"/>
      <c r="CI26" s="34"/>
      <c r="CJ26" s="34"/>
      <c r="CK26" s="34"/>
      <c r="CL26" s="34"/>
      <c r="CM26" s="34"/>
      <c r="CN26" s="34"/>
      <c r="CO26" s="34"/>
      <c r="CP26" s="34"/>
      <c r="CQ26" s="34"/>
    </row>
    <row r="27" spans="2:95" x14ac:dyDescent="0.3">
      <c r="B27" s="34">
        <v>25</v>
      </c>
      <c r="C27" s="34">
        <v>2023</v>
      </c>
      <c r="D27" s="34" t="s">
        <v>109</v>
      </c>
      <c r="E27" s="34">
        <v>44</v>
      </c>
      <c r="F27" s="34" t="s">
        <v>79</v>
      </c>
      <c r="G27" s="34" t="s">
        <v>154</v>
      </c>
      <c r="H27" s="34" t="s">
        <v>151</v>
      </c>
      <c r="I27" s="34" t="s">
        <v>85</v>
      </c>
      <c r="J27" s="34" t="s">
        <v>90</v>
      </c>
      <c r="K27" s="34" t="s">
        <v>325</v>
      </c>
      <c r="L27" s="34" t="s">
        <v>172</v>
      </c>
      <c r="M27" s="34" t="s">
        <v>472</v>
      </c>
      <c r="N27" s="123">
        <v>0.33333333333333331</v>
      </c>
      <c r="O27" s="123">
        <v>0.35416666666666669</v>
      </c>
      <c r="P27" s="123" t="s">
        <v>60</v>
      </c>
      <c r="Q27" s="123">
        <v>0.70833333333333337</v>
      </c>
      <c r="R27" s="123" t="s">
        <v>69</v>
      </c>
      <c r="S27" s="123">
        <v>0.72916666666666663</v>
      </c>
      <c r="T27" s="34" t="s">
        <v>28</v>
      </c>
      <c r="U27" s="34" t="s">
        <v>48</v>
      </c>
      <c r="V27" s="34" t="s">
        <v>43</v>
      </c>
      <c r="W27" s="34" t="s">
        <v>326</v>
      </c>
      <c r="X27" s="34" t="s">
        <v>326</v>
      </c>
      <c r="Y27" s="34" t="s">
        <v>326</v>
      </c>
      <c r="Z27" s="34" t="s">
        <v>28</v>
      </c>
      <c r="AA27" s="34" t="s">
        <v>43</v>
      </c>
      <c r="AB27" s="95">
        <v>0</v>
      </c>
      <c r="AC27" s="34" t="s">
        <v>28</v>
      </c>
      <c r="AD27" s="34" t="s">
        <v>43</v>
      </c>
      <c r="AE27" s="95">
        <v>0</v>
      </c>
      <c r="AF27" s="96">
        <v>8.5</v>
      </c>
      <c r="AG27" s="97">
        <v>0</v>
      </c>
      <c r="AH27" s="96">
        <v>0</v>
      </c>
      <c r="AI27" s="97" t="s">
        <v>326</v>
      </c>
      <c r="AJ27" s="96">
        <v>29.999999999999972</v>
      </c>
      <c r="AK27" s="96">
        <v>103.85068762278968</v>
      </c>
      <c r="AL27" s="96" t="s">
        <v>94</v>
      </c>
      <c r="AM27" s="95">
        <v>6.9233791748526521</v>
      </c>
      <c r="AN27" s="95">
        <v>0</v>
      </c>
      <c r="AO27" s="98" t="s">
        <v>326</v>
      </c>
      <c r="AP27" s="98">
        <v>0</v>
      </c>
      <c r="AQ27" s="98" t="s">
        <v>326</v>
      </c>
      <c r="AR27" s="98">
        <v>6.1208019999999976</v>
      </c>
      <c r="AS27" s="98">
        <v>21.188316550098222</v>
      </c>
      <c r="AT27" s="99" t="s">
        <v>100</v>
      </c>
      <c r="AU27" s="98">
        <v>351.51003139904606</v>
      </c>
      <c r="AV27" s="98">
        <v>1216.8186155699786</v>
      </c>
      <c r="AW27" s="98">
        <v>46.141430461538441</v>
      </c>
      <c r="AX27" s="98">
        <v>159.72730937766352</v>
      </c>
      <c r="AY27" s="98">
        <v>10.208333333333323</v>
      </c>
      <c r="AZ27" s="98">
        <v>35.338081204977044</v>
      </c>
      <c r="BA27" s="100">
        <v>414821.91780821915</v>
      </c>
      <c r="BB27" s="100">
        <v>1435984.7135129315</v>
      </c>
      <c r="BC27" s="101">
        <v>8.6421232876712321E-3</v>
      </c>
      <c r="BD27" s="101">
        <v>2.9916348198186071E-2</v>
      </c>
      <c r="BE27" s="96">
        <v>0</v>
      </c>
      <c r="BF27" s="96">
        <v>0</v>
      </c>
      <c r="BG27" s="95">
        <v>3.461689587426326</v>
      </c>
      <c r="BH27" s="95">
        <v>3.461689587426326</v>
      </c>
      <c r="BI27" s="96" t="s">
        <v>326</v>
      </c>
      <c r="CA27"/>
      <c r="CB27"/>
      <c r="CC27"/>
      <c r="CD27" s="34"/>
      <c r="CE27" s="34"/>
      <c r="CF27" s="34"/>
      <c r="CG27" s="34"/>
      <c r="CH27" s="34"/>
      <c r="CI27" s="34"/>
      <c r="CJ27" s="34"/>
      <c r="CK27" s="34"/>
      <c r="CL27" s="34"/>
      <c r="CM27" s="34"/>
      <c r="CN27" s="34"/>
      <c r="CO27" s="34"/>
      <c r="CP27" s="34"/>
      <c r="CQ27" s="34"/>
    </row>
    <row r="28" spans="2:95" x14ac:dyDescent="0.3">
      <c r="B28" s="34">
        <v>26</v>
      </c>
      <c r="C28" s="34">
        <v>2023</v>
      </c>
      <c r="D28" s="34" t="s">
        <v>110</v>
      </c>
      <c r="E28" s="34">
        <v>48</v>
      </c>
      <c r="F28" s="34" t="s">
        <v>79</v>
      </c>
      <c r="G28" s="34" t="s">
        <v>154</v>
      </c>
      <c r="H28" s="34" t="s">
        <v>151</v>
      </c>
      <c r="I28" s="34" t="s">
        <v>83</v>
      </c>
      <c r="J28" s="34" t="s">
        <v>89</v>
      </c>
      <c r="K28" s="34" t="s">
        <v>325</v>
      </c>
      <c r="L28" s="34" t="s">
        <v>172</v>
      </c>
      <c r="M28" s="34" t="s">
        <v>471</v>
      </c>
      <c r="N28" s="123">
        <v>0.22916666666666666</v>
      </c>
      <c r="O28" s="123">
        <v>0.29166666666666669</v>
      </c>
      <c r="P28" s="123" t="s">
        <v>59</v>
      </c>
      <c r="Q28" s="123">
        <v>0.6875</v>
      </c>
      <c r="R28" s="123" t="s">
        <v>68</v>
      </c>
      <c r="S28" s="123">
        <v>0.77083333333333337</v>
      </c>
      <c r="T28" s="34" t="s">
        <v>27</v>
      </c>
      <c r="U28" s="34" t="s">
        <v>326</v>
      </c>
      <c r="V28" s="34" t="s">
        <v>42</v>
      </c>
      <c r="W28" s="34" t="s">
        <v>36</v>
      </c>
      <c r="X28" s="34" t="s">
        <v>42</v>
      </c>
      <c r="Y28" s="34" t="s">
        <v>326</v>
      </c>
      <c r="Z28" s="34" t="s">
        <v>27</v>
      </c>
      <c r="AA28" s="34" t="s">
        <v>42</v>
      </c>
      <c r="AB28" s="95">
        <v>0</v>
      </c>
      <c r="AC28" s="34" t="s">
        <v>27</v>
      </c>
      <c r="AD28" s="34" t="s">
        <v>42</v>
      </c>
      <c r="AE28" s="95">
        <v>0</v>
      </c>
      <c r="AF28" s="96">
        <v>9.5</v>
      </c>
      <c r="AG28" s="97">
        <v>10</v>
      </c>
      <c r="AH28" s="96">
        <v>34.616895874263264</v>
      </c>
      <c r="AI28" s="97" t="s">
        <v>148</v>
      </c>
      <c r="AJ28" s="96">
        <v>105.00000000000006</v>
      </c>
      <c r="AK28" s="96">
        <v>363.47740667976444</v>
      </c>
      <c r="AL28" s="96" t="s">
        <v>96</v>
      </c>
      <c r="AM28" s="95">
        <v>6.9233791748526521</v>
      </c>
      <c r="AN28" s="95">
        <v>6.9233791748526521</v>
      </c>
      <c r="AO28" s="98">
        <v>3</v>
      </c>
      <c r="AP28" s="98">
        <v>10.385068762278978</v>
      </c>
      <c r="AQ28" s="98" t="s">
        <v>99</v>
      </c>
      <c r="AR28" s="98">
        <v>8.623818</v>
      </c>
      <c r="AS28" s="98">
        <v>29.852980974459726</v>
      </c>
      <c r="AT28" s="99" t="s">
        <v>100</v>
      </c>
      <c r="AU28" s="98">
        <v>123.05942306791304</v>
      </c>
      <c r="AV28" s="98">
        <v>425.9935234688856</v>
      </c>
      <c r="AW28" s="98">
        <v>15.496814565217393</v>
      </c>
      <c r="AX28" s="98">
        <v>53.645161618689677</v>
      </c>
      <c r="AY28" s="98">
        <v>35.729166666666686</v>
      </c>
      <c r="AZ28" s="98">
        <v>123.68328421741984</v>
      </c>
      <c r="BA28" s="100">
        <v>1911000</v>
      </c>
      <c r="BB28" s="100">
        <v>6615288.8015717091</v>
      </c>
      <c r="BC28" s="101">
        <v>7.9625000000000001E-2</v>
      </c>
      <c r="BD28" s="101">
        <v>0.27563703339882123</v>
      </c>
      <c r="BE28" s="96">
        <v>0</v>
      </c>
      <c r="BF28" s="96">
        <v>0</v>
      </c>
      <c r="BG28" s="95">
        <v>3.461689587426326</v>
      </c>
      <c r="BH28" s="95">
        <v>3.461689587426326</v>
      </c>
      <c r="BI28" s="96" t="s">
        <v>326</v>
      </c>
      <c r="CA28" s="42" t="s">
        <v>113</v>
      </c>
      <c r="CB28" s="42" t="s">
        <v>260</v>
      </c>
      <c r="CC28" t="s">
        <v>307</v>
      </c>
      <c r="CD28" s="35"/>
      <c r="CE28" s="18" t="s">
        <v>113</v>
      </c>
      <c r="CF28" s="18" t="s">
        <v>260</v>
      </c>
      <c r="CG28" s="18" t="s">
        <v>4</v>
      </c>
      <c r="CH28" s="34"/>
      <c r="CI28" s="18" t="s">
        <v>113</v>
      </c>
      <c r="CJ28" s="18" t="s">
        <v>4</v>
      </c>
      <c r="CK28" s="34"/>
      <c r="CL28" s="34"/>
      <c r="CM28" s="34"/>
      <c r="CN28" s="34"/>
      <c r="CO28" s="34"/>
      <c r="CP28" s="34"/>
      <c r="CQ28" s="34"/>
    </row>
    <row r="29" spans="2:95" x14ac:dyDescent="0.3">
      <c r="B29" s="34">
        <v>27</v>
      </c>
      <c r="C29" s="34">
        <v>2023</v>
      </c>
      <c r="D29" s="34" t="s">
        <v>110</v>
      </c>
      <c r="E29" s="34">
        <v>32</v>
      </c>
      <c r="F29" s="34" t="s">
        <v>78</v>
      </c>
      <c r="G29" s="34" t="s">
        <v>152</v>
      </c>
      <c r="H29" s="34" t="s">
        <v>151</v>
      </c>
      <c r="I29" s="34" t="s">
        <v>85</v>
      </c>
      <c r="J29" s="34" t="s">
        <v>90</v>
      </c>
      <c r="K29" s="34" t="s">
        <v>325</v>
      </c>
      <c r="L29" s="34" t="s">
        <v>168</v>
      </c>
      <c r="M29" s="34" t="s">
        <v>484</v>
      </c>
      <c r="N29" s="123">
        <v>0.27083333333333331</v>
      </c>
      <c r="O29" s="123">
        <v>0.3125</v>
      </c>
      <c r="P29" s="123" t="s">
        <v>59</v>
      </c>
      <c r="Q29" s="123">
        <v>0.67361111111111116</v>
      </c>
      <c r="R29" s="123" t="s">
        <v>68</v>
      </c>
      <c r="S29" s="123">
        <v>0.72916666666666663</v>
      </c>
      <c r="T29" s="34" t="s">
        <v>24</v>
      </c>
      <c r="U29" s="34" t="s">
        <v>326</v>
      </c>
      <c r="V29" s="34" t="s">
        <v>42</v>
      </c>
      <c r="W29" s="34" t="s">
        <v>31</v>
      </c>
      <c r="X29" s="34" t="s">
        <v>42</v>
      </c>
      <c r="Y29" s="34" t="s">
        <v>326</v>
      </c>
      <c r="Z29" s="34" t="s">
        <v>24</v>
      </c>
      <c r="AA29" s="34" t="s">
        <v>42</v>
      </c>
      <c r="AB29" s="95">
        <v>0</v>
      </c>
      <c r="AC29" s="34" t="s">
        <v>24</v>
      </c>
      <c r="AD29" s="34" t="s">
        <v>42</v>
      </c>
      <c r="AE29" s="95">
        <v>0</v>
      </c>
      <c r="AF29" s="96">
        <v>8.6666666666666679</v>
      </c>
      <c r="AG29" s="97">
        <v>10</v>
      </c>
      <c r="AH29" s="96">
        <v>34.616895874263264</v>
      </c>
      <c r="AI29" s="97" t="s">
        <v>148</v>
      </c>
      <c r="AJ29" s="96">
        <v>69.999999999999943</v>
      </c>
      <c r="AK29" s="96">
        <v>242.31827111984262</v>
      </c>
      <c r="AL29" s="96" t="s">
        <v>96</v>
      </c>
      <c r="AM29" s="95">
        <v>6.9233791748526521</v>
      </c>
      <c r="AN29" s="95">
        <v>6.9233791748526521</v>
      </c>
      <c r="AO29" s="98">
        <v>2.7149999999999999</v>
      </c>
      <c r="AP29" s="98">
        <v>9.3984872298624751</v>
      </c>
      <c r="AQ29" s="98" t="s">
        <v>107</v>
      </c>
      <c r="AR29" s="98">
        <v>7.890428</v>
      </c>
      <c r="AS29" s="98">
        <v>27.31421244793713</v>
      </c>
      <c r="AT29" s="99" t="s">
        <v>100</v>
      </c>
      <c r="AU29" s="98">
        <v>51.391596116813808</v>
      </c>
      <c r="AV29" s="98">
        <v>177.90175315879358</v>
      </c>
      <c r="AW29" s="98">
        <v>6.329637909746503</v>
      </c>
      <c r="AX29" s="98">
        <v>21.911241644348404</v>
      </c>
      <c r="AY29" s="98">
        <v>23.819444444444425</v>
      </c>
      <c r="AZ29" s="98">
        <v>82.455522811613122</v>
      </c>
      <c r="BA29" s="100">
        <v>1445500</v>
      </c>
      <c r="BB29" s="100">
        <v>5003872.298624754</v>
      </c>
      <c r="BC29" s="101">
        <v>3.0114583333333333E-2</v>
      </c>
      <c r="BD29" s="101">
        <v>0.10424733955468238</v>
      </c>
      <c r="BE29" s="96">
        <v>20</v>
      </c>
      <c r="BF29" s="96">
        <v>69.233791748526528</v>
      </c>
      <c r="BG29" s="95">
        <v>3.461689587426326</v>
      </c>
      <c r="BH29" s="95">
        <v>3.461689587426326</v>
      </c>
      <c r="BI29" s="96" t="s">
        <v>326</v>
      </c>
      <c r="CA29" t="s">
        <v>84</v>
      </c>
      <c r="CB29"/>
      <c r="CC29" s="44">
        <v>17.308447937131632</v>
      </c>
      <c r="CD29" s="34"/>
      <c r="CE29" s="17" t="s">
        <v>82</v>
      </c>
      <c r="CF29" s="17" t="s">
        <v>88</v>
      </c>
      <c r="CG29" s="17">
        <f>IFERROR(GETPIVOTDATA("Colaboradores",$CA$28,"Estrato",CE29,"Ingresos",CF29),0)</f>
        <v>0</v>
      </c>
      <c r="CH29" s="34"/>
      <c r="CI29" s="17" t="s">
        <v>82</v>
      </c>
      <c r="CJ29" s="17">
        <f t="shared" ref="CJ29:CJ34" si="5">SUMIFS($CG$29:$CG$64,$CE$29:$CE$64,CI29)</f>
        <v>0</v>
      </c>
      <c r="CK29" s="34"/>
      <c r="CL29" s="34"/>
      <c r="CM29" s="34"/>
      <c r="CN29" s="34"/>
      <c r="CO29" s="34"/>
      <c r="CP29" s="34"/>
      <c r="CQ29" s="34"/>
    </row>
    <row r="30" spans="2:95" x14ac:dyDescent="0.3">
      <c r="B30" s="34">
        <v>28</v>
      </c>
      <c r="C30" s="34">
        <v>2023</v>
      </c>
      <c r="D30" s="34" t="s">
        <v>110</v>
      </c>
      <c r="E30" s="34">
        <v>45</v>
      </c>
      <c r="F30" s="34" t="s">
        <v>79</v>
      </c>
      <c r="G30" s="34" t="s">
        <v>152</v>
      </c>
      <c r="H30" s="34" t="s">
        <v>151</v>
      </c>
      <c r="I30" s="34" t="s">
        <v>84</v>
      </c>
      <c r="J30" s="34" t="s">
        <v>90</v>
      </c>
      <c r="K30" s="34" t="s">
        <v>325</v>
      </c>
      <c r="L30" s="34" t="s">
        <v>168</v>
      </c>
      <c r="M30" s="34" t="s">
        <v>473</v>
      </c>
      <c r="N30" s="123">
        <v>0.22222222222222221</v>
      </c>
      <c r="O30" s="123">
        <v>0.28819444444444448</v>
      </c>
      <c r="P30" s="123" t="s">
        <v>58</v>
      </c>
      <c r="Q30" s="123">
        <v>0.6875</v>
      </c>
      <c r="R30" s="123" t="s">
        <v>68</v>
      </c>
      <c r="S30" s="123">
        <v>0.78125</v>
      </c>
      <c r="T30" s="34" t="s">
        <v>24</v>
      </c>
      <c r="U30" s="34" t="s">
        <v>326</v>
      </c>
      <c r="V30" s="34" t="s">
        <v>42</v>
      </c>
      <c r="W30" s="34" t="s">
        <v>149</v>
      </c>
      <c r="X30" s="34" t="s">
        <v>149</v>
      </c>
      <c r="Y30" s="34" t="s">
        <v>326</v>
      </c>
      <c r="Z30" s="34" t="s">
        <v>32</v>
      </c>
      <c r="AA30" s="34" t="s">
        <v>45</v>
      </c>
      <c r="AB30" s="95">
        <v>3.461689587426326</v>
      </c>
      <c r="AC30" s="34" t="s">
        <v>24</v>
      </c>
      <c r="AD30" s="34" t="s">
        <v>42</v>
      </c>
      <c r="AE30" s="95">
        <v>0</v>
      </c>
      <c r="AF30" s="96">
        <v>9.5833333333333321</v>
      </c>
      <c r="AG30" s="97">
        <v>20</v>
      </c>
      <c r="AH30" s="96">
        <v>69.233791748526528</v>
      </c>
      <c r="AI30" s="97" t="s">
        <v>103</v>
      </c>
      <c r="AJ30" s="96">
        <v>115.00000000000003</v>
      </c>
      <c r="AK30" s="96">
        <v>398.09430255402759</v>
      </c>
      <c r="AL30" s="96" t="s">
        <v>96</v>
      </c>
      <c r="AM30" s="95">
        <v>6.9233791748526521</v>
      </c>
      <c r="AN30" s="95">
        <v>6.9233791748526521</v>
      </c>
      <c r="AO30" s="98">
        <v>1.1333333333333333</v>
      </c>
      <c r="AP30" s="98">
        <v>3.9232481990831696</v>
      </c>
      <c r="AQ30" s="98" t="s">
        <v>107</v>
      </c>
      <c r="AR30" s="98">
        <v>22.087606000000008</v>
      </c>
      <c r="AS30" s="98">
        <v>76.460435701375275</v>
      </c>
      <c r="AT30" s="99" t="s">
        <v>102</v>
      </c>
      <c r="AU30" s="98">
        <v>125.24736480055292</v>
      </c>
      <c r="AV30" s="98">
        <v>433.56749858266056</v>
      </c>
      <c r="AW30" s="98">
        <v>15.426072125400646</v>
      </c>
      <c r="AX30" s="98">
        <v>53.400273251386913</v>
      </c>
      <c r="AY30" s="98">
        <v>39.131944444444457</v>
      </c>
      <c r="AZ30" s="98">
        <v>135.46264461907884</v>
      </c>
      <c r="BA30" s="100">
        <v>1445500</v>
      </c>
      <c r="BB30" s="100">
        <v>5003872.298624754</v>
      </c>
      <c r="BC30" s="101">
        <v>3.0114583333333333E-2</v>
      </c>
      <c r="BD30" s="101">
        <v>0.10424733955468238</v>
      </c>
      <c r="BE30" s="96">
        <v>40</v>
      </c>
      <c r="BF30" s="96">
        <v>138.46758349705306</v>
      </c>
      <c r="BG30" s="95">
        <v>0</v>
      </c>
      <c r="BH30" s="95">
        <v>3.461689587426326</v>
      </c>
      <c r="BI30" s="96" t="s">
        <v>326</v>
      </c>
      <c r="CA30"/>
      <c r="CB30" t="s">
        <v>89</v>
      </c>
      <c r="CC30" s="44">
        <v>17.308447937131632</v>
      </c>
      <c r="CD30" s="34"/>
      <c r="CE30" s="17" t="s">
        <v>82</v>
      </c>
      <c r="CF30" s="17" t="s">
        <v>89</v>
      </c>
      <c r="CG30" s="17">
        <f t="shared" ref="CG30:CG64" si="6">IFERROR(GETPIVOTDATA("Colaboradores",$CA$28,"Estrato",CE30,"Ingresos",CF30),0)</f>
        <v>0</v>
      </c>
      <c r="CH30" s="34"/>
      <c r="CI30" s="17" t="s">
        <v>83</v>
      </c>
      <c r="CJ30" s="17">
        <f t="shared" si="5"/>
        <v>0</v>
      </c>
      <c r="CK30" s="34"/>
      <c r="CL30" s="34"/>
      <c r="CM30" s="34"/>
      <c r="CN30" s="34"/>
      <c r="CO30" s="34"/>
      <c r="CP30" s="34"/>
      <c r="CQ30" s="34"/>
    </row>
    <row r="31" spans="2:95" x14ac:dyDescent="0.3">
      <c r="B31" s="34">
        <v>29</v>
      </c>
      <c r="C31" s="34">
        <v>2023</v>
      </c>
      <c r="D31" s="34" t="s">
        <v>110</v>
      </c>
      <c r="E31" s="34">
        <v>54</v>
      </c>
      <c r="F31" s="34" t="s">
        <v>80</v>
      </c>
      <c r="G31" s="34" t="s">
        <v>152</v>
      </c>
      <c r="H31" s="34" t="s">
        <v>151</v>
      </c>
      <c r="I31" s="34" t="s">
        <v>84</v>
      </c>
      <c r="J31" s="34" t="s">
        <v>90</v>
      </c>
      <c r="K31" s="34" t="s">
        <v>485</v>
      </c>
      <c r="L31" s="34" t="s">
        <v>170</v>
      </c>
      <c r="M31" s="34" t="s">
        <v>486</v>
      </c>
      <c r="N31" s="123">
        <v>0.25</v>
      </c>
      <c r="O31" s="123">
        <v>0.29166666666666669</v>
      </c>
      <c r="P31" s="123" t="s">
        <v>59</v>
      </c>
      <c r="Q31" s="123">
        <v>0.70833333333333337</v>
      </c>
      <c r="R31" s="123" t="s">
        <v>69</v>
      </c>
      <c r="S31" s="123">
        <v>0.77083333333333337</v>
      </c>
      <c r="T31" s="34" t="s">
        <v>33</v>
      </c>
      <c r="U31" s="34" t="s">
        <v>326</v>
      </c>
      <c r="V31" s="34" t="s">
        <v>42</v>
      </c>
      <c r="W31" s="34" t="s">
        <v>27</v>
      </c>
      <c r="X31" s="34" t="s">
        <v>42</v>
      </c>
      <c r="Y31" s="34" t="s">
        <v>326</v>
      </c>
      <c r="Z31" s="34" t="s">
        <v>33</v>
      </c>
      <c r="AA31" s="34" t="s">
        <v>42</v>
      </c>
      <c r="AB31" s="95">
        <v>0</v>
      </c>
      <c r="AC31" s="34" t="s">
        <v>33</v>
      </c>
      <c r="AD31" s="34" t="s">
        <v>42</v>
      </c>
      <c r="AE31" s="95">
        <v>0</v>
      </c>
      <c r="AF31" s="96">
        <v>10</v>
      </c>
      <c r="AG31" s="97">
        <v>10</v>
      </c>
      <c r="AH31" s="96">
        <v>34.616895874263264</v>
      </c>
      <c r="AI31" s="97" t="s">
        <v>148</v>
      </c>
      <c r="AJ31" s="96">
        <v>75.000000000000014</v>
      </c>
      <c r="AK31" s="96">
        <v>259.62671905697448</v>
      </c>
      <c r="AL31" s="96" t="s">
        <v>96</v>
      </c>
      <c r="AM31" s="95">
        <v>6.9233791748526521</v>
      </c>
      <c r="AN31" s="95">
        <v>6.9233791748526521</v>
      </c>
      <c r="AO31" s="98">
        <v>2.7666666666666666</v>
      </c>
      <c r="AP31" s="98">
        <v>9.5773411918795013</v>
      </c>
      <c r="AQ31" s="98" t="s">
        <v>107</v>
      </c>
      <c r="AR31" s="98">
        <v>21.183333333333337</v>
      </c>
      <c r="AS31" s="98">
        <v>73.330124426981016</v>
      </c>
      <c r="AT31" s="99" t="s">
        <v>102</v>
      </c>
      <c r="AU31" s="98">
        <v>508.91269806763302</v>
      </c>
      <c r="AV31" s="98">
        <v>1761.697787809763</v>
      </c>
      <c r="AW31" s="98">
        <v>62.680152979066044</v>
      </c>
      <c r="AX31" s="98">
        <v>216.97923290592215</v>
      </c>
      <c r="AY31" s="98">
        <v>25.520833333333339</v>
      </c>
      <c r="AZ31" s="98">
        <v>88.34520301244271</v>
      </c>
      <c r="BA31" s="100">
        <v>3234000</v>
      </c>
      <c r="BB31" s="100">
        <v>11195104.125736738</v>
      </c>
      <c r="BC31" s="101">
        <v>6.7375000000000004E-2</v>
      </c>
      <c r="BD31" s="101">
        <v>0.23323133595284873</v>
      </c>
      <c r="BE31" s="96">
        <v>0</v>
      </c>
      <c r="BF31" s="96">
        <v>0</v>
      </c>
      <c r="BG31" s="95">
        <v>3.461689587426326</v>
      </c>
      <c r="BH31" s="95">
        <v>3.461689587426326</v>
      </c>
      <c r="BI31" s="96" t="s">
        <v>326</v>
      </c>
      <c r="CA31" t="s">
        <v>85</v>
      </c>
      <c r="CB31"/>
      <c r="CC31" s="44">
        <v>3.461689587426326</v>
      </c>
      <c r="CD31" s="34"/>
      <c r="CE31" s="17" t="s">
        <v>82</v>
      </c>
      <c r="CF31" s="17" t="s">
        <v>90</v>
      </c>
      <c r="CG31" s="17">
        <f t="shared" si="6"/>
        <v>0</v>
      </c>
      <c r="CH31" s="34"/>
      <c r="CI31" s="17" t="s">
        <v>84</v>
      </c>
      <c r="CJ31" s="17">
        <f t="shared" si="5"/>
        <v>17.308447937131632</v>
      </c>
      <c r="CK31" s="34"/>
      <c r="CL31" s="34"/>
      <c r="CM31" s="34"/>
      <c r="CN31" s="34"/>
      <c r="CO31" s="34"/>
      <c r="CP31" s="34"/>
      <c r="CQ31" s="34"/>
    </row>
    <row r="32" spans="2:95" x14ac:dyDescent="0.3">
      <c r="B32" s="34">
        <v>30</v>
      </c>
      <c r="C32" s="34">
        <v>2023</v>
      </c>
      <c r="D32" s="34" t="s">
        <v>110</v>
      </c>
      <c r="E32" s="34">
        <v>37</v>
      </c>
      <c r="F32" s="34" t="s">
        <v>78</v>
      </c>
      <c r="G32" s="34" t="s">
        <v>152</v>
      </c>
      <c r="H32" s="34" t="s">
        <v>151</v>
      </c>
      <c r="I32" s="34" t="s">
        <v>84</v>
      </c>
      <c r="J32" s="34" t="s">
        <v>91</v>
      </c>
      <c r="K32" s="34" t="s">
        <v>325</v>
      </c>
      <c r="L32" s="34" t="s">
        <v>172</v>
      </c>
      <c r="M32" s="34" t="s">
        <v>471</v>
      </c>
      <c r="N32" s="123">
        <v>0.29166666666666669</v>
      </c>
      <c r="O32" s="123">
        <v>0.35416666666666669</v>
      </c>
      <c r="P32" s="123" t="s">
        <v>60</v>
      </c>
      <c r="Q32" s="123">
        <v>0.77083333333333337</v>
      </c>
      <c r="R32" s="123" t="s">
        <v>70</v>
      </c>
      <c r="S32" s="123">
        <v>0.83333333333333337</v>
      </c>
      <c r="T32" s="34" t="s">
        <v>27</v>
      </c>
      <c r="U32" s="34" t="s">
        <v>326</v>
      </c>
      <c r="V32" s="34" t="s">
        <v>42</v>
      </c>
      <c r="W32" s="34" t="s">
        <v>326</v>
      </c>
      <c r="X32" s="34" t="s">
        <v>326</v>
      </c>
      <c r="Y32" s="34" t="s">
        <v>326</v>
      </c>
      <c r="Z32" s="34" t="s">
        <v>27</v>
      </c>
      <c r="AA32" s="34" t="s">
        <v>42</v>
      </c>
      <c r="AB32" s="95">
        <v>0</v>
      </c>
      <c r="AC32" s="34" t="s">
        <v>27</v>
      </c>
      <c r="AD32" s="34" t="s">
        <v>42</v>
      </c>
      <c r="AE32" s="95">
        <v>0</v>
      </c>
      <c r="AF32" s="96">
        <v>10</v>
      </c>
      <c r="AG32" s="97">
        <v>0</v>
      </c>
      <c r="AH32" s="96">
        <v>0</v>
      </c>
      <c r="AI32" s="97" t="s">
        <v>326</v>
      </c>
      <c r="AJ32" s="96">
        <v>90</v>
      </c>
      <c r="AK32" s="96">
        <v>311.55206286836932</v>
      </c>
      <c r="AL32" s="96" t="s">
        <v>96</v>
      </c>
      <c r="AM32" s="95">
        <v>6.9233791748526521</v>
      </c>
      <c r="AN32" s="95">
        <v>0</v>
      </c>
      <c r="AO32" s="98" t="s">
        <v>326</v>
      </c>
      <c r="AP32" s="98">
        <v>0</v>
      </c>
      <c r="AQ32" s="98" t="s">
        <v>326</v>
      </c>
      <c r="AR32" s="98">
        <v>8.623818</v>
      </c>
      <c r="AS32" s="98">
        <v>29.852980974459726</v>
      </c>
      <c r="AT32" s="99" t="s">
        <v>100</v>
      </c>
      <c r="AU32" s="98">
        <v>124.30821203530435</v>
      </c>
      <c r="AV32" s="98">
        <v>430.31644323419698</v>
      </c>
      <c r="AW32" s="98">
        <v>15.310401521739129</v>
      </c>
      <c r="AX32" s="98">
        <v>52.999857527120518</v>
      </c>
      <c r="AY32" s="98">
        <v>30.625</v>
      </c>
      <c r="AZ32" s="98">
        <v>106.01424361493123</v>
      </c>
      <c r="BA32" s="100">
        <v>882000</v>
      </c>
      <c r="BB32" s="100">
        <v>3053210.2161100195</v>
      </c>
      <c r="BC32" s="101">
        <v>1.1307692307692309E-2</v>
      </c>
      <c r="BD32" s="101">
        <v>3.9143720719359225E-2</v>
      </c>
      <c r="BE32" s="96">
        <v>0</v>
      </c>
      <c r="BF32" s="96">
        <v>0</v>
      </c>
      <c r="BG32" s="95">
        <v>3.461689587426326</v>
      </c>
      <c r="BH32" s="95">
        <v>3.461689587426326</v>
      </c>
      <c r="BI32" s="96" t="s">
        <v>326</v>
      </c>
      <c r="CA32"/>
      <c r="CB32" t="s">
        <v>89</v>
      </c>
      <c r="CC32" s="44">
        <v>3.461689587426326</v>
      </c>
      <c r="CD32" s="34"/>
      <c r="CE32" s="17" t="s">
        <v>82</v>
      </c>
      <c r="CF32" s="17" t="s">
        <v>91</v>
      </c>
      <c r="CG32" s="17">
        <f t="shared" si="6"/>
        <v>0</v>
      </c>
      <c r="CH32" s="34"/>
      <c r="CI32" s="17" t="s">
        <v>85</v>
      </c>
      <c r="CJ32" s="17">
        <f t="shared" si="5"/>
        <v>3.461689587426326</v>
      </c>
      <c r="CK32" s="34"/>
      <c r="CL32" s="34"/>
      <c r="CM32" s="34"/>
      <c r="CN32" s="34"/>
      <c r="CO32" s="34"/>
      <c r="CP32" s="34"/>
      <c r="CQ32" s="34"/>
    </row>
    <row r="33" spans="2:95" x14ac:dyDescent="0.3">
      <c r="B33" s="34">
        <v>31</v>
      </c>
      <c r="C33" s="34">
        <v>2023</v>
      </c>
      <c r="D33" s="34" t="s">
        <v>109</v>
      </c>
      <c r="E33" s="34">
        <v>49</v>
      </c>
      <c r="F33" s="34" t="s">
        <v>79</v>
      </c>
      <c r="G33" s="34" t="s">
        <v>154</v>
      </c>
      <c r="H33" s="34" t="s">
        <v>151</v>
      </c>
      <c r="I33" s="34" t="s">
        <v>84</v>
      </c>
      <c r="J33" s="34" t="s">
        <v>89</v>
      </c>
      <c r="K33" s="34" t="s">
        <v>325</v>
      </c>
      <c r="L33" s="34" t="s">
        <v>168</v>
      </c>
      <c r="M33" s="34" t="s">
        <v>472</v>
      </c>
      <c r="N33" s="123">
        <v>0.20138888888888887</v>
      </c>
      <c r="O33" s="123">
        <v>0.22916666666666666</v>
      </c>
      <c r="P33" s="123" t="s">
        <v>57</v>
      </c>
      <c r="Q33" s="123">
        <v>0.5</v>
      </c>
      <c r="R33" s="123" t="s">
        <v>64</v>
      </c>
      <c r="S33" s="123">
        <v>0.5625</v>
      </c>
      <c r="T33" s="34" t="s">
        <v>27</v>
      </c>
      <c r="U33" s="34" t="s">
        <v>326</v>
      </c>
      <c r="V33" s="34" t="s">
        <v>42</v>
      </c>
      <c r="W33" s="34" t="s">
        <v>32</v>
      </c>
      <c r="X33" s="34" t="s">
        <v>45</v>
      </c>
      <c r="Y33" s="34" t="s">
        <v>47</v>
      </c>
      <c r="Z33" s="34" t="s">
        <v>27</v>
      </c>
      <c r="AA33" s="34" t="s">
        <v>42</v>
      </c>
      <c r="AB33" s="95">
        <v>0</v>
      </c>
      <c r="AC33" s="34" t="s">
        <v>27</v>
      </c>
      <c r="AD33" s="34" t="s">
        <v>42</v>
      </c>
      <c r="AE33" s="95">
        <v>0</v>
      </c>
      <c r="AF33" s="96">
        <v>6.5000000000000009</v>
      </c>
      <c r="AG33" s="97">
        <v>15</v>
      </c>
      <c r="AH33" s="96">
        <v>51.925343811394889</v>
      </c>
      <c r="AI33" s="97" t="s">
        <v>103</v>
      </c>
      <c r="AJ33" s="96">
        <v>65</v>
      </c>
      <c r="AK33" s="96">
        <v>225.00982318271119</v>
      </c>
      <c r="AL33" s="96" t="s">
        <v>96</v>
      </c>
      <c r="AM33" s="95">
        <v>6.9233791748526521</v>
      </c>
      <c r="AN33" s="95">
        <v>6.9233791748526521</v>
      </c>
      <c r="AO33" s="98">
        <v>3.7500000000000004</v>
      </c>
      <c r="AP33" s="98">
        <v>12.981335952848724</v>
      </c>
      <c r="AQ33" s="98" t="s">
        <v>99</v>
      </c>
      <c r="AR33" s="98">
        <v>9.5687060000000059</v>
      </c>
      <c r="AS33" s="98">
        <v>33.123889925343832</v>
      </c>
      <c r="AT33" s="99" t="s">
        <v>100</v>
      </c>
      <c r="AU33" s="98">
        <v>139.78977355101463</v>
      </c>
      <c r="AV33" s="98">
        <v>483.90880353023141</v>
      </c>
      <c r="AW33" s="98">
        <v>17.21718562801934</v>
      </c>
      <c r="AX33" s="98">
        <v>59.600552213300737</v>
      </c>
      <c r="AY33" s="98">
        <v>22.118055555555554</v>
      </c>
      <c r="AZ33" s="98">
        <v>76.565842610783662</v>
      </c>
      <c r="BA33" s="100">
        <v>1176000</v>
      </c>
      <c r="BB33" s="100">
        <v>4070946.9548133593</v>
      </c>
      <c r="BC33" s="101">
        <v>4.9000000000000002E-2</v>
      </c>
      <c r="BD33" s="101">
        <v>0.16962278978388998</v>
      </c>
      <c r="BE33" s="96">
        <v>0</v>
      </c>
      <c r="BF33" s="96">
        <v>0</v>
      </c>
      <c r="BG33" s="95">
        <v>3.461689587426326</v>
      </c>
      <c r="BH33" s="95">
        <v>3.461689587426326</v>
      </c>
      <c r="BI33" s="96" t="s">
        <v>326</v>
      </c>
      <c r="CA33" t="s">
        <v>198</v>
      </c>
      <c r="CB33"/>
      <c r="CC33" s="44">
        <v>20.77013752455796</v>
      </c>
      <c r="CD33" s="34"/>
      <c r="CE33" s="17" t="s">
        <v>82</v>
      </c>
      <c r="CF33" s="17" t="s">
        <v>92</v>
      </c>
      <c r="CG33" s="17">
        <f t="shared" si="6"/>
        <v>0</v>
      </c>
      <c r="CH33" s="34"/>
      <c r="CI33" s="17" t="s">
        <v>86</v>
      </c>
      <c r="CJ33" s="17">
        <f t="shared" si="5"/>
        <v>0</v>
      </c>
      <c r="CK33" s="34"/>
      <c r="CL33" s="34"/>
      <c r="CM33" s="34"/>
      <c r="CN33" s="34"/>
      <c r="CO33" s="34"/>
      <c r="CP33" s="34"/>
      <c r="CQ33" s="34"/>
    </row>
    <row r="34" spans="2:95" x14ac:dyDescent="0.3">
      <c r="B34" s="34">
        <v>32</v>
      </c>
      <c r="C34" s="34">
        <v>2023</v>
      </c>
      <c r="D34" s="34" t="s">
        <v>110</v>
      </c>
      <c r="E34" s="34">
        <v>25</v>
      </c>
      <c r="F34" s="34" t="s">
        <v>77</v>
      </c>
      <c r="G34" s="34" t="s">
        <v>152</v>
      </c>
      <c r="H34" s="34" t="s">
        <v>151</v>
      </c>
      <c r="I34" s="34" t="s">
        <v>83</v>
      </c>
      <c r="J34" s="34" t="s">
        <v>89</v>
      </c>
      <c r="K34" s="34" t="s">
        <v>325</v>
      </c>
      <c r="L34" s="34" t="s">
        <v>178</v>
      </c>
      <c r="M34" s="34" t="s">
        <v>471</v>
      </c>
      <c r="N34" s="123">
        <v>0.29166666666666669</v>
      </c>
      <c r="O34" s="123">
        <v>0.375</v>
      </c>
      <c r="P34" s="123" t="s">
        <v>61</v>
      </c>
      <c r="Q34" s="123">
        <v>0.70833333333333337</v>
      </c>
      <c r="R34" s="123" t="s">
        <v>69</v>
      </c>
      <c r="S34" s="123">
        <v>0.8125</v>
      </c>
      <c r="T34" s="34" t="s">
        <v>24</v>
      </c>
      <c r="U34" s="34" t="s">
        <v>326</v>
      </c>
      <c r="V34" s="34" t="s">
        <v>42</v>
      </c>
      <c r="W34" s="34" t="s">
        <v>326</v>
      </c>
      <c r="X34" s="34" t="s">
        <v>326</v>
      </c>
      <c r="Y34" s="34" t="s">
        <v>326</v>
      </c>
      <c r="Z34" s="34" t="s">
        <v>24</v>
      </c>
      <c r="AA34" s="34" t="s">
        <v>42</v>
      </c>
      <c r="AB34" s="95">
        <v>0</v>
      </c>
      <c r="AC34" s="34" t="s">
        <v>24</v>
      </c>
      <c r="AD34" s="34" t="s">
        <v>42</v>
      </c>
      <c r="AE34" s="95">
        <v>0</v>
      </c>
      <c r="AF34" s="96">
        <v>8</v>
      </c>
      <c r="AG34" s="97">
        <v>0</v>
      </c>
      <c r="AH34" s="96">
        <v>0</v>
      </c>
      <c r="AI34" s="97" t="s">
        <v>326</v>
      </c>
      <c r="AJ34" s="96">
        <v>134.99999999999994</v>
      </c>
      <c r="AK34" s="96">
        <v>467.32809430255384</v>
      </c>
      <c r="AL34" s="96" t="s">
        <v>97</v>
      </c>
      <c r="AM34" s="95">
        <v>6.9233791748526521</v>
      </c>
      <c r="AN34" s="95">
        <v>0</v>
      </c>
      <c r="AO34" s="98" t="s">
        <v>326</v>
      </c>
      <c r="AP34" s="98">
        <v>0</v>
      </c>
      <c r="AQ34" s="98" t="s">
        <v>326</v>
      </c>
      <c r="AR34" s="98">
        <v>26.017185000000012</v>
      </c>
      <c r="AS34" s="98">
        <v>90.063418408644438</v>
      </c>
      <c r="AT34" s="99" t="s">
        <v>102</v>
      </c>
      <c r="AU34" s="98">
        <v>93.30556815638225</v>
      </c>
      <c r="AV34" s="98">
        <v>322.99491373584584</v>
      </c>
      <c r="AW34" s="98">
        <v>11.491965730168276</v>
      </c>
      <c r="AX34" s="98">
        <v>39.781618107183697</v>
      </c>
      <c r="AY34" s="98">
        <v>45.937499999999979</v>
      </c>
      <c r="AZ34" s="98">
        <v>159.02136542239677</v>
      </c>
      <c r="BA34" s="100">
        <v>882000</v>
      </c>
      <c r="BB34" s="100">
        <v>3053210.2161100195</v>
      </c>
      <c r="BC34" s="101">
        <v>3.6749999999999998E-2</v>
      </c>
      <c r="BD34" s="101">
        <v>0.12721709233791748</v>
      </c>
      <c r="BE34" s="96">
        <v>0</v>
      </c>
      <c r="BF34" s="96">
        <v>0</v>
      </c>
      <c r="BG34" s="95">
        <v>3.461689587426326</v>
      </c>
      <c r="BH34" s="95">
        <v>3.461689587426326</v>
      </c>
      <c r="BI34" s="96" t="s">
        <v>326</v>
      </c>
      <c r="CA34"/>
      <c r="CB34"/>
      <c r="CC34"/>
      <c r="CD34" s="34"/>
      <c r="CE34" s="17" t="s">
        <v>82</v>
      </c>
      <c r="CF34" s="17" t="s">
        <v>93</v>
      </c>
      <c r="CG34" s="17">
        <f t="shared" si="6"/>
        <v>0</v>
      </c>
      <c r="CH34" s="34"/>
      <c r="CI34" s="17" t="s">
        <v>87</v>
      </c>
      <c r="CJ34" s="17">
        <f t="shared" si="5"/>
        <v>0</v>
      </c>
      <c r="CK34" s="34"/>
      <c r="CL34" s="34"/>
      <c r="CM34" s="34"/>
      <c r="CN34" s="34"/>
      <c r="CO34" s="34"/>
      <c r="CP34" s="34"/>
      <c r="CQ34" s="34"/>
    </row>
    <row r="35" spans="2:95" x14ac:dyDescent="0.3">
      <c r="B35" s="34">
        <v>33</v>
      </c>
      <c r="C35" s="34">
        <v>2023</v>
      </c>
      <c r="D35" s="34" t="s">
        <v>109</v>
      </c>
      <c r="E35" s="34">
        <v>27</v>
      </c>
      <c r="F35" s="34" t="s">
        <v>77</v>
      </c>
      <c r="G35" s="34" t="s">
        <v>152</v>
      </c>
      <c r="H35" s="34" t="s">
        <v>151</v>
      </c>
      <c r="I35" s="34" t="s">
        <v>84</v>
      </c>
      <c r="J35" s="34" t="s">
        <v>89</v>
      </c>
      <c r="K35" s="34" t="s">
        <v>325</v>
      </c>
      <c r="L35" s="34" t="s">
        <v>172</v>
      </c>
      <c r="M35" s="34" t="s">
        <v>471</v>
      </c>
      <c r="N35" s="123">
        <v>0.25</v>
      </c>
      <c r="O35" s="123">
        <v>0.29166666666666669</v>
      </c>
      <c r="P35" s="123" t="s">
        <v>59</v>
      </c>
      <c r="Q35" s="123">
        <v>0.70833333333333337</v>
      </c>
      <c r="R35" s="123" t="s">
        <v>69</v>
      </c>
      <c r="S35" s="123">
        <v>0.75</v>
      </c>
      <c r="T35" s="34" t="s">
        <v>26</v>
      </c>
      <c r="U35" s="34" t="s">
        <v>48</v>
      </c>
      <c r="V35" s="34" t="s">
        <v>43</v>
      </c>
      <c r="W35" s="34" t="s">
        <v>326</v>
      </c>
      <c r="X35" s="34" t="s">
        <v>326</v>
      </c>
      <c r="Y35" s="34" t="s">
        <v>326</v>
      </c>
      <c r="Z35" s="34" t="s">
        <v>26</v>
      </c>
      <c r="AA35" s="34" t="s">
        <v>43</v>
      </c>
      <c r="AB35" s="95">
        <v>0</v>
      </c>
      <c r="AC35" s="34" t="s">
        <v>32</v>
      </c>
      <c r="AD35" s="34" t="s">
        <v>45</v>
      </c>
      <c r="AE35" s="95">
        <v>3.461689587426326</v>
      </c>
      <c r="AF35" s="96">
        <v>10</v>
      </c>
      <c r="AG35" s="97">
        <v>0</v>
      </c>
      <c r="AH35" s="96">
        <v>0</v>
      </c>
      <c r="AI35" s="97" t="s">
        <v>326</v>
      </c>
      <c r="AJ35" s="96">
        <v>59.999999999999986</v>
      </c>
      <c r="AK35" s="96">
        <v>207.70137524557953</v>
      </c>
      <c r="AL35" s="96" t="s">
        <v>95</v>
      </c>
      <c r="AM35" s="95">
        <v>6.9233791748526521</v>
      </c>
      <c r="AN35" s="95">
        <v>0</v>
      </c>
      <c r="AO35" s="98" t="s">
        <v>326</v>
      </c>
      <c r="AP35" s="98">
        <v>0</v>
      </c>
      <c r="AQ35" s="98" t="s">
        <v>326</v>
      </c>
      <c r="AR35" s="98">
        <v>8.623818</v>
      </c>
      <c r="AS35" s="98">
        <v>29.852980974459726</v>
      </c>
      <c r="AT35" s="99" t="s">
        <v>100</v>
      </c>
      <c r="AU35" s="98">
        <v>919.7595106811998</v>
      </c>
      <c r="AV35" s="98">
        <v>3183.9219210614419</v>
      </c>
      <c r="AW35" s="98">
        <v>120.73345199999999</v>
      </c>
      <c r="AX35" s="98">
        <v>417.94173364243608</v>
      </c>
      <c r="AY35" s="98">
        <v>20.416666666666661</v>
      </c>
      <c r="AZ35" s="98">
        <v>70.676162409954131</v>
      </c>
      <c r="BA35" s="100">
        <v>1470671.2328767125</v>
      </c>
      <c r="BB35" s="100">
        <v>5091007.2933767531</v>
      </c>
      <c r="BC35" s="101">
        <v>6.1277968036529684E-2</v>
      </c>
      <c r="BD35" s="101">
        <v>0.21212530389069803</v>
      </c>
      <c r="BE35" s="96">
        <v>0</v>
      </c>
      <c r="BF35" s="96">
        <v>0</v>
      </c>
      <c r="BG35" s="95">
        <v>3.461689587426326</v>
      </c>
      <c r="BH35" s="95">
        <v>3.461689587426326</v>
      </c>
      <c r="BI35" s="96" t="s">
        <v>326</v>
      </c>
      <c r="CA35"/>
      <c r="CB35"/>
      <c r="CC35"/>
      <c r="CD35" s="34"/>
      <c r="CE35" s="17" t="s">
        <v>83</v>
      </c>
      <c r="CF35" s="17" t="s">
        <v>88</v>
      </c>
      <c r="CG35" s="17">
        <f t="shared" si="6"/>
        <v>0</v>
      </c>
      <c r="CH35" s="34"/>
      <c r="CI35" s="34"/>
      <c r="CJ35" s="34"/>
      <c r="CK35" s="34"/>
      <c r="CL35" s="34"/>
      <c r="CM35" s="34"/>
      <c r="CN35" s="34"/>
      <c r="CO35" s="34"/>
      <c r="CP35" s="34"/>
      <c r="CQ35" s="34"/>
    </row>
    <row r="36" spans="2:95" x14ac:dyDescent="0.3">
      <c r="B36" s="34">
        <v>34</v>
      </c>
      <c r="C36" s="34">
        <v>2023</v>
      </c>
      <c r="D36" s="34" t="s">
        <v>110</v>
      </c>
      <c r="E36" s="34">
        <v>33</v>
      </c>
      <c r="F36" s="34" t="s">
        <v>78</v>
      </c>
      <c r="G36" s="34" t="s">
        <v>152</v>
      </c>
      <c r="H36" s="34" t="s">
        <v>151</v>
      </c>
      <c r="I36" s="34" t="s">
        <v>83</v>
      </c>
      <c r="J36" s="34" t="s">
        <v>89</v>
      </c>
      <c r="K36" s="34" t="s">
        <v>325</v>
      </c>
      <c r="L36" s="34" t="s">
        <v>167</v>
      </c>
      <c r="M36" s="34" t="s">
        <v>471</v>
      </c>
      <c r="N36" s="123">
        <v>0.25</v>
      </c>
      <c r="O36" s="123">
        <v>0.29166666666666669</v>
      </c>
      <c r="P36" s="123" t="s">
        <v>59</v>
      </c>
      <c r="Q36" s="123">
        <v>0.70833333333333337</v>
      </c>
      <c r="R36" s="123" t="s">
        <v>69</v>
      </c>
      <c r="S36" s="123">
        <v>0.75</v>
      </c>
      <c r="T36" s="34" t="s">
        <v>32</v>
      </c>
      <c r="U36" s="34" t="s">
        <v>47</v>
      </c>
      <c r="V36" s="34" t="s">
        <v>45</v>
      </c>
      <c r="W36" s="34" t="s">
        <v>326</v>
      </c>
      <c r="X36" s="34" t="s">
        <v>326</v>
      </c>
      <c r="Y36" s="34" t="s">
        <v>326</v>
      </c>
      <c r="Z36" s="34" t="s">
        <v>32</v>
      </c>
      <c r="AA36" s="34" t="s">
        <v>45</v>
      </c>
      <c r="AB36" s="95">
        <v>0</v>
      </c>
      <c r="AC36" s="34" t="s">
        <v>32</v>
      </c>
      <c r="AD36" s="34" t="s">
        <v>45</v>
      </c>
      <c r="AE36" s="95">
        <v>0</v>
      </c>
      <c r="AF36" s="96">
        <v>10</v>
      </c>
      <c r="AG36" s="97">
        <v>0</v>
      </c>
      <c r="AH36" s="96">
        <v>0</v>
      </c>
      <c r="AI36" s="97" t="s">
        <v>326</v>
      </c>
      <c r="AJ36" s="96">
        <v>59.999999999999986</v>
      </c>
      <c r="AK36" s="96">
        <v>207.70137524557953</v>
      </c>
      <c r="AL36" s="96" t="s">
        <v>95</v>
      </c>
      <c r="AM36" s="95">
        <v>6.9233791748526521</v>
      </c>
      <c r="AN36" s="95">
        <v>0</v>
      </c>
      <c r="AO36" s="98" t="s">
        <v>326</v>
      </c>
      <c r="AP36" s="98">
        <v>0</v>
      </c>
      <c r="AQ36" s="98" t="s">
        <v>326</v>
      </c>
      <c r="AR36" s="98">
        <v>14.600259999999992</v>
      </c>
      <c r="AS36" s="98">
        <v>50.541568015717061</v>
      </c>
      <c r="AT36" s="99" t="s">
        <v>101</v>
      </c>
      <c r="AU36" s="98">
        <v>0</v>
      </c>
      <c r="AV36" s="98">
        <v>0</v>
      </c>
      <c r="AW36" s="98">
        <v>0</v>
      </c>
      <c r="AX36" s="98">
        <v>0</v>
      </c>
      <c r="AY36" s="98">
        <v>20.416666666666661</v>
      </c>
      <c r="AZ36" s="98">
        <v>70.676162409954131</v>
      </c>
      <c r="BA36" s="100">
        <v>75178.082191780821</v>
      </c>
      <c r="BB36" s="100">
        <v>260243.18432596818</v>
      </c>
      <c r="BC36" s="101">
        <v>3.1324200913242007E-3</v>
      </c>
      <c r="BD36" s="101">
        <v>1.0843466013582007E-2</v>
      </c>
      <c r="BE36" s="96">
        <v>119.99999999999997</v>
      </c>
      <c r="BF36" s="96">
        <v>415.40275049115905</v>
      </c>
      <c r="BG36" s="95">
        <v>0</v>
      </c>
      <c r="BH36" s="95">
        <v>3.461689587426326</v>
      </c>
      <c r="BI36" s="96" t="s">
        <v>326</v>
      </c>
      <c r="CA36"/>
      <c r="CB36"/>
      <c r="CC36"/>
      <c r="CD36" s="34"/>
      <c r="CE36" s="17" t="s">
        <v>83</v>
      </c>
      <c r="CF36" s="17" t="s">
        <v>89</v>
      </c>
      <c r="CG36" s="17">
        <f t="shared" si="6"/>
        <v>0</v>
      </c>
      <c r="CH36" s="34"/>
      <c r="CI36" s="18" t="s">
        <v>259</v>
      </c>
      <c r="CJ36" s="18" t="s">
        <v>4</v>
      </c>
      <c r="CK36" s="34"/>
      <c r="CL36" s="34"/>
      <c r="CM36" s="34"/>
      <c r="CN36" s="34"/>
      <c r="CO36" s="34"/>
      <c r="CP36" s="34"/>
      <c r="CQ36" s="34"/>
    </row>
    <row r="37" spans="2:95" x14ac:dyDescent="0.3">
      <c r="B37" s="34">
        <v>35</v>
      </c>
      <c r="C37" s="34">
        <v>2023</v>
      </c>
      <c r="D37" s="34" t="s">
        <v>110</v>
      </c>
      <c r="E37" s="34">
        <v>29</v>
      </c>
      <c r="F37" s="34" t="s">
        <v>77</v>
      </c>
      <c r="G37" s="34" t="s">
        <v>152</v>
      </c>
      <c r="H37" s="34" t="s">
        <v>151</v>
      </c>
      <c r="I37" s="34" t="s">
        <v>84</v>
      </c>
      <c r="J37" s="34" t="s">
        <v>90</v>
      </c>
      <c r="K37" s="34" t="s">
        <v>325</v>
      </c>
      <c r="L37" s="34" t="s">
        <v>169</v>
      </c>
      <c r="M37" s="34" t="s">
        <v>471</v>
      </c>
      <c r="N37" s="123">
        <v>0.3125</v>
      </c>
      <c r="O37" s="123">
        <v>0.375</v>
      </c>
      <c r="P37" s="123" t="s">
        <v>61</v>
      </c>
      <c r="Q37" s="123">
        <v>0.70833333333333337</v>
      </c>
      <c r="R37" s="123" t="s">
        <v>69</v>
      </c>
      <c r="S37" s="123">
        <v>0.8125</v>
      </c>
      <c r="T37" s="34" t="s">
        <v>24</v>
      </c>
      <c r="U37" s="34" t="s">
        <v>326</v>
      </c>
      <c r="V37" s="34" t="s">
        <v>42</v>
      </c>
      <c r="W37" s="34" t="s">
        <v>326</v>
      </c>
      <c r="X37" s="34" t="s">
        <v>326</v>
      </c>
      <c r="Y37" s="34" t="s">
        <v>326</v>
      </c>
      <c r="Z37" s="34" t="s">
        <v>24</v>
      </c>
      <c r="AA37" s="34" t="s">
        <v>42</v>
      </c>
      <c r="AB37" s="95">
        <v>0</v>
      </c>
      <c r="AC37" s="34" t="s">
        <v>24</v>
      </c>
      <c r="AD37" s="34" t="s">
        <v>42</v>
      </c>
      <c r="AE37" s="95">
        <v>0</v>
      </c>
      <c r="AF37" s="96">
        <v>8</v>
      </c>
      <c r="AG37" s="97">
        <v>0</v>
      </c>
      <c r="AH37" s="96">
        <v>0</v>
      </c>
      <c r="AI37" s="97" t="s">
        <v>326</v>
      </c>
      <c r="AJ37" s="96">
        <v>119.99999999999997</v>
      </c>
      <c r="AK37" s="96">
        <v>415.40275049115905</v>
      </c>
      <c r="AL37" s="96" t="s">
        <v>96</v>
      </c>
      <c r="AM37" s="95">
        <v>6.9233791748526521</v>
      </c>
      <c r="AN37" s="95">
        <v>0</v>
      </c>
      <c r="AO37" s="98" t="s">
        <v>326</v>
      </c>
      <c r="AP37" s="98">
        <v>0</v>
      </c>
      <c r="AQ37" s="98" t="s">
        <v>326</v>
      </c>
      <c r="AR37" s="98">
        <v>17.594754999999992</v>
      </c>
      <c r="AS37" s="98">
        <v>60.907580176817262</v>
      </c>
      <c r="AT37" s="99" t="s">
        <v>102</v>
      </c>
      <c r="AU37" s="98">
        <v>42.066775270456709</v>
      </c>
      <c r="AV37" s="98">
        <v>145.62211793034325</v>
      </c>
      <c r="AW37" s="98">
        <v>5.1811478064903822</v>
      </c>
      <c r="AX37" s="98">
        <v>17.935525412644505</v>
      </c>
      <c r="AY37" s="98">
        <v>40.833333333333321</v>
      </c>
      <c r="AZ37" s="98">
        <v>141.35232481990826</v>
      </c>
      <c r="BA37" s="100">
        <v>578200</v>
      </c>
      <c r="BB37" s="100">
        <v>2001548.9194499017</v>
      </c>
      <c r="BC37" s="101">
        <v>1.2045833333333334E-2</v>
      </c>
      <c r="BD37" s="101">
        <v>4.1698935821872951E-2</v>
      </c>
      <c r="BE37" s="96">
        <v>0</v>
      </c>
      <c r="BF37" s="96">
        <v>0</v>
      </c>
      <c r="BG37" s="95">
        <v>3.461689587426326</v>
      </c>
      <c r="BH37" s="95">
        <v>3.461689587426326</v>
      </c>
      <c r="BI37" s="96" t="s">
        <v>326</v>
      </c>
      <c r="CA37"/>
      <c r="CB37"/>
      <c r="CC37"/>
      <c r="CD37" s="34"/>
      <c r="CE37" s="17" t="s">
        <v>83</v>
      </c>
      <c r="CF37" s="17" t="s">
        <v>90</v>
      </c>
      <c r="CG37" s="17">
        <f t="shared" si="6"/>
        <v>0</v>
      </c>
      <c r="CH37" s="34"/>
      <c r="CI37" s="17" t="s">
        <v>88</v>
      </c>
      <c r="CJ37" s="17">
        <f t="shared" ref="CJ37:CJ42" si="7">SUMIFS($CG$29:$CG$64,$CF$29:$CF$64,CI37)</f>
        <v>0</v>
      </c>
      <c r="CK37" s="34"/>
      <c r="CL37" s="34"/>
      <c r="CM37" s="34"/>
      <c r="CN37" s="34"/>
      <c r="CO37" s="34"/>
      <c r="CP37" s="34"/>
      <c r="CQ37" s="34"/>
    </row>
    <row r="38" spans="2:95" x14ac:dyDescent="0.3">
      <c r="B38" s="34">
        <v>36</v>
      </c>
      <c r="C38" s="34">
        <v>2023</v>
      </c>
      <c r="D38" s="34" t="s">
        <v>110</v>
      </c>
      <c r="E38" s="34">
        <v>57</v>
      </c>
      <c r="F38" s="34" t="s">
        <v>80</v>
      </c>
      <c r="G38" s="34" t="s">
        <v>152</v>
      </c>
      <c r="H38" s="34" t="s">
        <v>151</v>
      </c>
      <c r="I38" s="34" t="s">
        <v>85</v>
      </c>
      <c r="J38" s="34" t="s">
        <v>90</v>
      </c>
      <c r="K38" s="34" t="s">
        <v>325</v>
      </c>
      <c r="L38" s="34" t="s">
        <v>174</v>
      </c>
      <c r="M38" s="34" t="s">
        <v>471</v>
      </c>
      <c r="N38" s="123">
        <v>0.29166666666666669</v>
      </c>
      <c r="O38" s="123">
        <v>0.2986111111111111</v>
      </c>
      <c r="P38" s="123" t="s">
        <v>59</v>
      </c>
      <c r="Q38" s="123">
        <v>0.70833333333333337</v>
      </c>
      <c r="R38" s="123" t="s">
        <v>69</v>
      </c>
      <c r="S38" s="123">
        <v>0.71527777777777779</v>
      </c>
      <c r="T38" s="34" t="s">
        <v>149</v>
      </c>
      <c r="U38" s="34" t="s">
        <v>326</v>
      </c>
      <c r="V38" s="34" t="s">
        <v>149</v>
      </c>
      <c r="W38" s="34" t="s">
        <v>326</v>
      </c>
      <c r="X38" s="34" t="s">
        <v>326</v>
      </c>
      <c r="Y38" s="34" t="s">
        <v>326</v>
      </c>
      <c r="Z38" s="34" t="s">
        <v>149</v>
      </c>
      <c r="AA38" s="34" t="s">
        <v>149</v>
      </c>
      <c r="AB38" s="95">
        <v>0</v>
      </c>
      <c r="AC38" s="34" t="s">
        <v>149</v>
      </c>
      <c r="AD38" s="34" t="s">
        <v>149</v>
      </c>
      <c r="AE38" s="95">
        <v>0</v>
      </c>
      <c r="AF38" s="96">
        <v>9.8333333333333339</v>
      </c>
      <c r="AG38" s="97">
        <v>0</v>
      </c>
      <c r="AH38" s="96">
        <v>0</v>
      </c>
      <c r="AI38" s="97" t="s">
        <v>326</v>
      </c>
      <c r="AJ38" s="96">
        <v>9.9999999999999645</v>
      </c>
      <c r="AK38" s="96">
        <v>34.616895874263136</v>
      </c>
      <c r="AL38" s="96" t="s">
        <v>94</v>
      </c>
      <c r="AM38" s="95">
        <v>6.9233791748526521</v>
      </c>
      <c r="AN38" s="95">
        <v>0</v>
      </c>
      <c r="AO38" s="98" t="s">
        <v>326</v>
      </c>
      <c r="AP38" s="98">
        <v>0</v>
      </c>
      <c r="AQ38" s="98" t="s">
        <v>326</v>
      </c>
      <c r="AR38" s="98">
        <v>0.56666666666666465</v>
      </c>
      <c r="AS38" s="98">
        <v>1.9616240995415777</v>
      </c>
      <c r="AT38" s="99" t="s">
        <v>98</v>
      </c>
      <c r="AU38" s="98">
        <v>0</v>
      </c>
      <c r="AV38" s="98">
        <v>0</v>
      </c>
      <c r="AW38" s="98">
        <v>0</v>
      </c>
      <c r="AX38" s="98">
        <v>0</v>
      </c>
      <c r="AY38" s="98">
        <v>3.4027777777777657</v>
      </c>
      <c r="AZ38" s="98">
        <v>11.779360401658984</v>
      </c>
      <c r="BA38" s="100">
        <v>0</v>
      </c>
      <c r="BB38" s="100">
        <v>0</v>
      </c>
      <c r="BC38" s="101">
        <v>0</v>
      </c>
      <c r="BD38" s="101">
        <v>0</v>
      </c>
      <c r="BE38" s="96">
        <v>19.999999999999929</v>
      </c>
      <c r="BF38" s="96">
        <v>69.233791748526272</v>
      </c>
      <c r="BG38" s="95">
        <v>3.461689587426326</v>
      </c>
      <c r="BH38" s="95">
        <v>3.461689587426326</v>
      </c>
      <c r="BI38" s="96" t="s">
        <v>326</v>
      </c>
      <c r="CA38"/>
      <c r="CB38"/>
      <c r="CC38"/>
      <c r="CD38" s="34"/>
      <c r="CE38" s="17" t="s">
        <v>83</v>
      </c>
      <c r="CF38" s="17" t="s">
        <v>91</v>
      </c>
      <c r="CG38" s="17">
        <f t="shared" si="6"/>
        <v>0</v>
      </c>
      <c r="CH38" s="34"/>
      <c r="CI38" s="17" t="s">
        <v>89</v>
      </c>
      <c r="CJ38" s="17">
        <f t="shared" si="7"/>
        <v>20.77013752455796</v>
      </c>
      <c r="CK38" s="34"/>
      <c r="CL38" s="34"/>
      <c r="CM38" s="34"/>
      <c r="CN38" s="34"/>
      <c r="CO38" s="34"/>
      <c r="CP38" s="34"/>
      <c r="CQ38" s="34"/>
    </row>
    <row r="39" spans="2:95" x14ac:dyDescent="0.3">
      <c r="B39" s="34">
        <v>37</v>
      </c>
      <c r="C39" s="34">
        <v>2023</v>
      </c>
      <c r="D39" s="34" t="s">
        <v>109</v>
      </c>
      <c r="E39" s="34">
        <v>31</v>
      </c>
      <c r="F39" s="34" t="s">
        <v>78</v>
      </c>
      <c r="G39" s="34" t="s">
        <v>152</v>
      </c>
      <c r="H39" s="34" t="s">
        <v>151</v>
      </c>
      <c r="I39" s="34" t="s">
        <v>84</v>
      </c>
      <c r="J39" s="34" t="s">
        <v>89</v>
      </c>
      <c r="K39" s="34" t="s">
        <v>325</v>
      </c>
      <c r="L39" s="34" t="s">
        <v>167</v>
      </c>
      <c r="M39" s="34" t="s">
        <v>471</v>
      </c>
      <c r="N39" s="123">
        <v>0.30208333333333331</v>
      </c>
      <c r="O39" s="123">
        <v>0.32291666666666669</v>
      </c>
      <c r="P39" s="123" t="s">
        <v>59</v>
      </c>
      <c r="Q39" s="123">
        <v>0.72222222222222221</v>
      </c>
      <c r="R39" s="123" t="s">
        <v>69</v>
      </c>
      <c r="S39" s="123">
        <v>0.74305555555555547</v>
      </c>
      <c r="T39" s="34" t="s">
        <v>32</v>
      </c>
      <c r="U39" s="34" t="s">
        <v>47</v>
      </c>
      <c r="V39" s="34" t="s">
        <v>45</v>
      </c>
      <c r="W39" s="34" t="s">
        <v>326</v>
      </c>
      <c r="X39" s="34" t="s">
        <v>326</v>
      </c>
      <c r="Y39" s="34" t="s">
        <v>326</v>
      </c>
      <c r="Z39" s="34" t="s">
        <v>32</v>
      </c>
      <c r="AA39" s="34" t="s">
        <v>45</v>
      </c>
      <c r="AB39" s="95">
        <v>0</v>
      </c>
      <c r="AC39" s="34" t="s">
        <v>32</v>
      </c>
      <c r="AD39" s="34" t="s">
        <v>45</v>
      </c>
      <c r="AE39" s="95">
        <v>0</v>
      </c>
      <c r="AF39" s="96">
        <v>9.5833333333333321</v>
      </c>
      <c r="AG39" s="97">
        <v>0</v>
      </c>
      <c r="AH39" s="96">
        <v>0</v>
      </c>
      <c r="AI39" s="97" t="s">
        <v>326</v>
      </c>
      <c r="AJ39" s="96">
        <v>29.999999999999972</v>
      </c>
      <c r="AK39" s="96">
        <v>103.85068762278968</v>
      </c>
      <c r="AL39" s="96" t="s">
        <v>94</v>
      </c>
      <c r="AM39" s="95">
        <v>6.9233791748526521</v>
      </c>
      <c r="AN39" s="95">
        <v>0</v>
      </c>
      <c r="AO39" s="98" t="s">
        <v>326</v>
      </c>
      <c r="AP39" s="98">
        <v>0</v>
      </c>
      <c r="AQ39" s="98" t="s">
        <v>326</v>
      </c>
      <c r="AR39" s="98">
        <v>7.4999999999999929</v>
      </c>
      <c r="AS39" s="98">
        <v>25.96267190569742</v>
      </c>
      <c r="AT39" s="99" t="s">
        <v>100</v>
      </c>
      <c r="AU39" s="98">
        <v>0</v>
      </c>
      <c r="AV39" s="98">
        <v>0</v>
      </c>
      <c r="AW39" s="98">
        <v>0</v>
      </c>
      <c r="AX39" s="98">
        <v>0</v>
      </c>
      <c r="AY39" s="98">
        <v>10.208333333333323</v>
      </c>
      <c r="AZ39" s="98">
        <v>35.338081204977044</v>
      </c>
      <c r="BA39" s="100">
        <v>335616.43835616438</v>
      </c>
      <c r="BB39" s="100">
        <v>1161799.9300266437</v>
      </c>
      <c r="BC39" s="101">
        <v>1.3984018264840182E-2</v>
      </c>
      <c r="BD39" s="101">
        <v>4.8408330417776819E-2</v>
      </c>
      <c r="BE39" s="96">
        <v>59.999999999999943</v>
      </c>
      <c r="BF39" s="96">
        <v>207.70137524557936</v>
      </c>
      <c r="BG39" s="95">
        <v>0</v>
      </c>
      <c r="BH39" s="95">
        <v>3.461689587426326</v>
      </c>
      <c r="BI39" s="96" t="s">
        <v>326</v>
      </c>
      <c r="CA39"/>
      <c r="CB39"/>
      <c r="CC39"/>
      <c r="CD39" s="34"/>
      <c r="CE39" s="17" t="s">
        <v>83</v>
      </c>
      <c r="CF39" s="17" t="s">
        <v>92</v>
      </c>
      <c r="CG39" s="17">
        <f t="shared" si="6"/>
        <v>0</v>
      </c>
      <c r="CH39" s="34"/>
      <c r="CI39" s="17" t="s">
        <v>90</v>
      </c>
      <c r="CJ39" s="17">
        <f t="shared" si="7"/>
        <v>0</v>
      </c>
      <c r="CK39" s="34"/>
      <c r="CL39" s="34"/>
      <c r="CM39" s="34"/>
      <c r="CN39" s="34"/>
      <c r="CO39" s="34"/>
      <c r="CP39" s="34"/>
      <c r="CQ39" s="34"/>
    </row>
    <row r="40" spans="2:95" x14ac:dyDescent="0.3">
      <c r="B40" s="34">
        <v>38</v>
      </c>
      <c r="C40" s="34">
        <v>2023</v>
      </c>
      <c r="D40" s="34" t="s">
        <v>110</v>
      </c>
      <c r="E40" s="34">
        <v>53</v>
      </c>
      <c r="F40" s="34" t="s">
        <v>80</v>
      </c>
      <c r="G40" s="34" t="s">
        <v>152</v>
      </c>
      <c r="H40" s="34" t="s">
        <v>151</v>
      </c>
      <c r="I40" s="34" t="s">
        <v>85</v>
      </c>
      <c r="J40" s="34" t="s">
        <v>91</v>
      </c>
      <c r="K40" s="34" t="s">
        <v>325</v>
      </c>
      <c r="L40" s="34" t="s">
        <v>169</v>
      </c>
      <c r="M40" s="34" t="s">
        <v>471</v>
      </c>
      <c r="N40" s="123">
        <v>0.3125</v>
      </c>
      <c r="O40" s="123">
        <v>0.375</v>
      </c>
      <c r="P40" s="123" t="s">
        <v>61</v>
      </c>
      <c r="Q40" s="123">
        <v>0.6875</v>
      </c>
      <c r="R40" s="123" t="s">
        <v>68</v>
      </c>
      <c r="S40" s="123">
        <v>0.75</v>
      </c>
      <c r="T40" s="34" t="s">
        <v>24</v>
      </c>
      <c r="U40" s="34" t="s">
        <v>326</v>
      </c>
      <c r="V40" s="34" t="s">
        <v>42</v>
      </c>
      <c r="W40" s="34" t="s">
        <v>27</v>
      </c>
      <c r="X40" s="34" t="s">
        <v>42</v>
      </c>
      <c r="Y40" s="34" t="s">
        <v>326</v>
      </c>
      <c r="Z40" s="34" t="s">
        <v>24</v>
      </c>
      <c r="AA40" s="34" t="s">
        <v>42</v>
      </c>
      <c r="AB40" s="95">
        <v>0</v>
      </c>
      <c r="AC40" s="34" t="s">
        <v>24</v>
      </c>
      <c r="AD40" s="34" t="s">
        <v>42</v>
      </c>
      <c r="AE40" s="95">
        <v>0</v>
      </c>
      <c r="AF40" s="96">
        <v>7.5</v>
      </c>
      <c r="AG40" s="97">
        <v>20</v>
      </c>
      <c r="AH40" s="96">
        <v>69.233791748526528</v>
      </c>
      <c r="AI40" s="97" t="s">
        <v>103</v>
      </c>
      <c r="AJ40" s="96">
        <v>90</v>
      </c>
      <c r="AK40" s="96">
        <v>311.55206286836932</v>
      </c>
      <c r="AL40" s="96" t="s">
        <v>96</v>
      </c>
      <c r="AM40" s="95">
        <v>6.9233791748526521</v>
      </c>
      <c r="AN40" s="95">
        <v>6.9233791748526521</v>
      </c>
      <c r="AO40" s="98">
        <v>5.5333333333333332</v>
      </c>
      <c r="AP40" s="98">
        <v>19.154682383759003</v>
      </c>
      <c r="AQ40" s="98" t="s">
        <v>108</v>
      </c>
      <c r="AR40" s="98">
        <v>17.594754999999992</v>
      </c>
      <c r="AS40" s="98">
        <v>60.907580176817262</v>
      </c>
      <c r="AT40" s="99" t="s">
        <v>102</v>
      </c>
      <c r="AU40" s="98">
        <v>82.010862621813075</v>
      </c>
      <c r="AV40" s="98">
        <v>283.89614919378118</v>
      </c>
      <c r="AW40" s="98">
        <v>10.100855086931357</v>
      </c>
      <c r="AX40" s="98">
        <v>34.966024878532515</v>
      </c>
      <c r="AY40" s="98">
        <v>30.625</v>
      </c>
      <c r="AZ40" s="98">
        <v>106.01424361493123</v>
      </c>
      <c r="BA40" s="100">
        <v>578200</v>
      </c>
      <c r="BB40" s="100">
        <v>2001548.9194499017</v>
      </c>
      <c r="BC40" s="101">
        <v>7.4128205128205131E-3</v>
      </c>
      <c r="BD40" s="101">
        <v>2.5660883582691047E-2</v>
      </c>
      <c r="BE40" s="96">
        <v>0</v>
      </c>
      <c r="BF40" s="96">
        <v>0</v>
      </c>
      <c r="BG40" s="95">
        <v>3.461689587426326</v>
      </c>
      <c r="BH40" s="95">
        <v>3.461689587426326</v>
      </c>
      <c r="BI40" s="96" t="s">
        <v>326</v>
      </c>
      <c r="CA40"/>
      <c r="CB40"/>
      <c r="CC40"/>
      <c r="CD40" s="34"/>
      <c r="CE40" s="17" t="s">
        <v>83</v>
      </c>
      <c r="CF40" s="17" t="s">
        <v>93</v>
      </c>
      <c r="CG40" s="17">
        <f t="shared" si="6"/>
        <v>0</v>
      </c>
      <c r="CH40" s="34"/>
      <c r="CI40" s="17" t="s">
        <v>91</v>
      </c>
      <c r="CJ40" s="17">
        <f t="shared" si="7"/>
        <v>0</v>
      </c>
      <c r="CK40" s="34"/>
      <c r="CL40" s="34"/>
      <c r="CM40" s="34"/>
      <c r="CN40" s="34"/>
      <c r="CO40" s="34"/>
      <c r="CP40" s="34"/>
      <c r="CQ40" s="34"/>
    </row>
    <row r="41" spans="2:95" x14ac:dyDescent="0.3">
      <c r="B41" s="34">
        <v>39</v>
      </c>
      <c r="C41" s="34">
        <v>2023</v>
      </c>
      <c r="D41" s="34" t="s">
        <v>110</v>
      </c>
      <c r="E41" s="34">
        <v>41</v>
      </c>
      <c r="F41" s="34" t="s">
        <v>79</v>
      </c>
      <c r="G41" s="34" t="s">
        <v>152</v>
      </c>
      <c r="H41" s="34" t="s">
        <v>151</v>
      </c>
      <c r="I41" s="34" t="s">
        <v>85</v>
      </c>
      <c r="J41" s="34" t="s">
        <v>89</v>
      </c>
      <c r="K41" s="34" t="s">
        <v>325</v>
      </c>
      <c r="L41" s="34" t="s">
        <v>167</v>
      </c>
      <c r="M41" s="34" t="s">
        <v>471</v>
      </c>
      <c r="N41" s="123">
        <v>0.33333333333333331</v>
      </c>
      <c r="O41" s="123">
        <v>0.375</v>
      </c>
      <c r="P41" s="123" t="s">
        <v>61</v>
      </c>
      <c r="Q41" s="123">
        <v>0.77083333333333337</v>
      </c>
      <c r="R41" s="123" t="s">
        <v>70</v>
      </c>
      <c r="S41" s="123">
        <v>0.8125</v>
      </c>
      <c r="T41" s="34" t="s">
        <v>24</v>
      </c>
      <c r="U41" s="34" t="s">
        <v>326</v>
      </c>
      <c r="V41" s="34" t="s">
        <v>42</v>
      </c>
      <c r="W41" s="34" t="s">
        <v>326</v>
      </c>
      <c r="X41" s="34" t="s">
        <v>326</v>
      </c>
      <c r="Y41" s="34" t="s">
        <v>326</v>
      </c>
      <c r="Z41" s="34" t="s">
        <v>26</v>
      </c>
      <c r="AA41" s="34" t="s">
        <v>43</v>
      </c>
      <c r="AB41" s="95">
        <v>3.461689587426326</v>
      </c>
      <c r="AC41" s="34" t="s">
        <v>26</v>
      </c>
      <c r="AD41" s="34" t="s">
        <v>43</v>
      </c>
      <c r="AE41" s="95">
        <v>3.461689587426326</v>
      </c>
      <c r="AF41" s="96">
        <v>9.5</v>
      </c>
      <c r="AG41" s="97">
        <v>0</v>
      </c>
      <c r="AH41" s="96">
        <v>0</v>
      </c>
      <c r="AI41" s="97" t="s">
        <v>326</v>
      </c>
      <c r="AJ41" s="96">
        <v>59.999999999999986</v>
      </c>
      <c r="AK41" s="96">
        <v>207.70137524557953</v>
      </c>
      <c r="AL41" s="96" t="s">
        <v>95</v>
      </c>
      <c r="AM41" s="95">
        <v>6.9233791748526521</v>
      </c>
      <c r="AN41" s="95">
        <v>0</v>
      </c>
      <c r="AO41" s="98" t="s">
        <v>326</v>
      </c>
      <c r="AP41" s="98">
        <v>0</v>
      </c>
      <c r="AQ41" s="98" t="s">
        <v>326</v>
      </c>
      <c r="AR41" s="98">
        <v>14.600259999999992</v>
      </c>
      <c r="AS41" s="98">
        <v>50.541568015717061</v>
      </c>
      <c r="AT41" s="99" t="s">
        <v>101</v>
      </c>
      <c r="AU41" s="98">
        <v>87.268316084855726</v>
      </c>
      <c r="AV41" s="98">
        <v>302.09582110317444</v>
      </c>
      <c r="AW41" s="98">
        <v>10.74838852163461</v>
      </c>
      <c r="AX41" s="98">
        <v>37.207584626955168</v>
      </c>
      <c r="AY41" s="98">
        <v>20.416666666666661</v>
      </c>
      <c r="AZ41" s="98">
        <v>70.676162409954131</v>
      </c>
      <c r="BA41" s="100">
        <v>1445500</v>
      </c>
      <c r="BB41" s="100">
        <v>5003872.298624754</v>
      </c>
      <c r="BC41" s="101">
        <v>6.0229166666666667E-2</v>
      </c>
      <c r="BD41" s="101">
        <v>0.20849467910936476</v>
      </c>
      <c r="BE41" s="96">
        <v>0</v>
      </c>
      <c r="BF41" s="96">
        <v>0</v>
      </c>
      <c r="BG41" s="95">
        <v>3.461689587426326</v>
      </c>
      <c r="BH41" s="95">
        <v>3.461689587426326</v>
      </c>
      <c r="BI41" s="96" t="s">
        <v>326</v>
      </c>
      <c r="CA41"/>
      <c r="CB41"/>
      <c r="CC41"/>
      <c r="CD41" s="34"/>
      <c r="CE41" s="17" t="s">
        <v>84</v>
      </c>
      <c r="CF41" s="17" t="s">
        <v>88</v>
      </c>
      <c r="CG41" s="17">
        <f t="shared" si="6"/>
        <v>0</v>
      </c>
      <c r="CH41" s="34"/>
      <c r="CI41" s="17" t="s">
        <v>92</v>
      </c>
      <c r="CJ41" s="17">
        <f t="shared" si="7"/>
        <v>0</v>
      </c>
      <c r="CK41" s="34"/>
      <c r="CL41" s="34"/>
      <c r="CM41" s="34"/>
      <c r="CN41" s="34"/>
      <c r="CO41" s="34"/>
      <c r="CP41" s="34"/>
      <c r="CQ41" s="34"/>
    </row>
    <row r="42" spans="2:95" x14ac:dyDescent="0.3">
      <c r="B42" s="34">
        <v>40</v>
      </c>
      <c r="C42" s="34">
        <v>2023</v>
      </c>
      <c r="D42" s="34" t="s">
        <v>110</v>
      </c>
      <c r="E42" s="34">
        <v>33</v>
      </c>
      <c r="F42" s="34" t="s">
        <v>78</v>
      </c>
      <c r="G42" s="34" t="s">
        <v>152</v>
      </c>
      <c r="H42" s="34" t="s">
        <v>151</v>
      </c>
      <c r="I42" s="34" t="s">
        <v>85</v>
      </c>
      <c r="J42" s="34" t="s">
        <v>90</v>
      </c>
      <c r="K42" s="34" t="s">
        <v>325</v>
      </c>
      <c r="L42" s="34" t="s">
        <v>182</v>
      </c>
      <c r="M42" s="34" t="s">
        <v>471</v>
      </c>
      <c r="N42" s="123">
        <v>0.58333333333333337</v>
      </c>
      <c r="O42" s="123">
        <v>0.60416666666666663</v>
      </c>
      <c r="P42" s="123" t="s">
        <v>66</v>
      </c>
      <c r="Q42" s="123">
        <v>0.83333333333333337</v>
      </c>
      <c r="R42" s="123" t="s">
        <v>72</v>
      </c>
      <c r="S42" s="123">
        <v>0.84722222222222221</v>
      </c>
      <c r="T42" s="34" t="s">
        <v>26</v>
      </c>
      <c r="U42" s="34" t="s">
        <v>48</v>
      </c>
      <c r="V42" s="34" t="s">
        <v>43</v>
      </c>
      <c r="W42" s="34" t="s">
        <v>326</v>
      </c>
      <c r="X42" s="34" t="s">
        <v>326</v>
      </c>
      <c r="Y42" s="34" t="s">
        <v>326</v>
      </c>
      <c r="Z42" s="34" t="s">
        <v>26</v>
      </c>
      <c r="AA42" s="34" t="s">
        <v>43</v>
      </c>
      <c r="AB42" s="95">
        <v>0</v>
      </c>
      <c r="AC42" s="34" t="s">
        <v>34</v>
      </c>
      <c r="AD42" s="34" t="s">
        <v>44</v>
      </c>
      <c r="AE42" s="95">
        <v>3.461689587426326</v>
      </c>
      <c r="AF42" s="96">
        <v>5.5000000000000018</v>
      </c>
      <c r="AG42" s="97">
        <v>0</v>
      </c>
      <c r="AH42" s="96">
        <v>0</v>
      </c>
      <c r="AI42" s="97" t="s">
        <v>326</v>
      </c>
      <c r="AJ42" s="96">
        <v>24.999999999999911</v>
      </c>
      <c r="AK42" s="96">
        <v>86.542239685657847</v>
      </c>
      <c r="AL42" s="96" t="s">
        <v>94</v>
      </c>
      <c r="AM42" s="95">
        <v>6.9233791748526521</v>
      </c>
      <c r="AN42" s="95">
        <v>0</v>
      </c>
      <c r="AO42" s="98" t="s">
        <v>326</v>
      </c>
      <c r="AP42" s="98">
        <v>0</v>
      </c>
      <c r="AQ42" s="98" t="s">
        <v>326</v>
      </c>
      <c r="AR42" s="98">
        <v>9.4060314999999886</v>
      </c>
      <c r="AS42" s="98">
        <v>32.560761302553985</v>
      </c>
      <c r="AT42" s="99" t="s">
        <v>100</v>
      </c>
      <c r="AU42" s="98">
        <v>668.79015998806585</v>
      </c>
      <c r="AV42" s="98">
        <v>2315.1439330038743</v>
      </c>
      <c r="AW42" s="98">
        <v>87.789627333333229</v>
      </c>
      <c r="AX42" s="98">
        <v>303.90043882383725</v>
      </c>
      <c r="AY42" s="98">
        <v>8.5069444444444144</v>
      </c>
      <c r="AZ42" s="98">
        <v>29.44840100414746</v>
      </c>
      <c r="BA42" s="100">
        <v>3687305.9360730592</v>
      </c>
      <c r="BB42" s="100">
        <v>12764308.564559391</v>
      </c>
      <c r="BC42" s="101">
        <v>7.6818873668188736E-2</v>
      </c>
      <c r="BD42" s="101">
        <v>0.26592309509498735</v>
      </c>
      <c r="BE42" s="96">
        <v>0</v>
      </c>
      <c r="BF42" s="96">
        <v>0</v>
      </c>
      <c r="BG42" s="95">
        <v>3.461689587426326</v>
      </c>
      <c r="BH42" s="95">
        <v>3.461689587426326</v>
      </c>
      <c r="BI42" s="96" t="s">
        <v>326</v>
      </c>
      <c r="CA42"/>
      <c r="CB42"/>
      <c r="CC42"/>
      <c r="CD42" s="34"/>
      <c r="CE42" s="17" t="s">
        <v>84</v>
      </c>
      <c r="CF42" s="17" t="s">
        <v>89</v>
      </c>
      <c r="CG42" s="17">
        <f t="shared" si="6"/>
        <v>17.308447937131632</v>
      </c>
      <c r="CH42" s="34"/>
      <c r="CI42" s="17" t="s">
        <v>93</v>
      </c>
      <c r="CJ42" s="17">
        <f t="shared" si="7"/>
        <v>0</v>
      </c>
      <c r="CK42" s="34"/>
      <c r="CL42" s="34"/>
      <c r="CM42" s="34"/>
      <c r="CN42" s="34"/>
      <c r="CO42" s="34"/>
      <c r="CP42" s="34"/>
      <c r="CQ42" s="34"/>
    </row>
    <row r="43" spans="2:95" x14ac:dyDescent="0.3">
      <c r="B43" s="34">
        <v>41</v>
      </c>
      <c r="C43" s="34">
        <v>2023</v>
      </c>
      <c r="D43" s="34" t="s">
        <v>109</v>
      </c>
      <c r="E43" s="34">
        <v>39</v>
      </c>
      <c r="F43" s="34" t="s">
        <v>78</v>
      </c>
      <c r="G43" s="34" t="s">
        <v>152</v>
      </c>
      <c r="H43" s="34" t="s">
        <v>151</v>
      </c>
      <c r="I43" s="34" t="s">
        <v>83</v>
      </c>
      <c r="J43" s="34" t="s">
        <v>89</v>
      </c>
      <c r="K43" s="34" t="s">
        <v>325</v>
      </c>
      <c r="L43" s="34" t="s">
        <v>180</v>
      </c>
      <c r="M43" s="34" t="s">
        <v>253</v>
      </c>
      <c r="N43" s="123">
        <v>0.29166666666666669</v>
      </c>
      <c r="O43" s="123">
        <v>0.33333333333333331</v>
      </c>
      <c r="P43" s="123" t="s">
        <v>60</v>
      </c>
      <c r="Q43" s="123">
        <v>0.83333333333333337</v>
      </c>
      <c r="R43" s="123" t="s">
        <v>72</v>
      </c>
      <c r="S43" s="123">
        <v>0.875</v>
      </c>
      <c r="T43" s="34" t="s">
        <v>27</v>
      </c>
      <c r="U43" s="34" t="s">
        <v>326</v>
      </c>
      <c r="V43" s="34" t="s">
        <v>42</v>
      </c>
      <c r="W43" s="34" t="s">
        <v>149</v>
      </c>
      <c r="X43" s="34" t="s">
        <v>149</v>
      </c>
      <c r="Y43" s="34" t="s">
        <v>326</v>
      </c>
      <c r="Z43" s="34" t="s">
        <v>24</v>
      </c>
      <c r="AA43" s="34" t="s">
        <v>42</v>
      </c>
      <c r="AB43" s="95">
        <v>3.461689587426326</v>
      </c>
      <c r="AC43" s="34" t="s">
        <v>24</v>
      </c>
      <c r="AD43" s="34" t="s">
        <v>42</v>
      </c>
      <c r="AE43" s="95">
        <v>3.461689587426326</v>
      </c>
      <c r="AF43" s="96">
        <v>12</v>
      </c>
      <c r="AG43" s="97">
        <v>37.5</v>
      </c>
      <c r="AH43" s="96">
        <v>129.81335952848724</v>
      </c>
      <c r="AI43" s="97" t="s">
        <v>95</v>
      </c>
      <c r="AJ43" s="96">
        <v>59.999999999999943</v>
      </c>
      <c r="AK43" s="96">
        <v>207.70137524557936</v>
      </c>
      <c r="AL43" s="96" t="s">
        <v>95</v>
      </c>
      <c r="AM43" s="95">
        <v>6.9233791748526521</v>
      </c>
      <c r="AN43" s="95">
        <v>6.9233791748526521</v>
      </c>
      <c r="AO43" s="98">
        <v>2.125</v>
      </c>
      <c r="AP43" s="98">
        <v>7.3560903732809431</v>
      </c>
      <c r="AQ43" s="98" t="s">
        <v>107</v>
      </c>
      <c r="AR43" s="98">
        <v>8.3499999999999837</v>
      </c>
      <c r="AS43" s="98">
        <v>28.905108055009766</v>
      </c>
      <c r="AT43" s="99" t="s">
        <v>100</v>
      </c>
      <c r="AU43" s="98">
        <v>209.37092826086902</v>
      </c>
      <c r="AV43" s="98">
        <v>724.77716227043459</v>
      </c>
      <c r="AW43" s="98">
        <v>25.787137681159354</v>
      </c>
      <c r="AX43" s="98">
        <v>89.267066000398387</v>
      </c>
      <c r="AY43" s="98">
        <v>20.416666666666647</v>
      </c>
      <c r="AZ43" s="98">
        <v>70.676162409954088</v>
      </c>
      <c r="BA43" s="100">
        <v>4116000</v>
      </c>
      <c r="BB43" s="100">
        <v>14248314.341846758</v>
      </c>
      <c r="BC43" s="101">
        <v>0.17150000000000001</v>
      </c>
      <c r="BD43" s="101">
        <v>0.59367976424361502</v>
      </c>
      <c r="BE43" s="96">
        <v>75</v>
      </c>
      <c r="BF43" s="96">
        <v>259.62671905697448</v>
      </c>
      <c r="BG43" s="95">
        <v>0</v>
      </c>
      <c r="BH43" s="95">
        <v>3.461689587426326</v>
      </c>
      <c r="BI43" s="96" t="s">
        <v>326</v>
      </c>
      <c r="CA43"/>
      <c r="CB43"/>
      <c r="CC43"/>
      <c r="CD43" s="34"/>
      <c r="CE43" s="17" t="s">
        <v>84</v>
      </c>
      <c r="CF43" s="17" t="s">
        <v>90</v>
      </c>
      <c r="CG43" s="17">
        <f t="shared" si="6"/>
        <v>0</v>
      </c>
      <c r="CH43" s="34"/>
      <c r="CI43" s="34"/>
      <c r="CJ43" s="34"/>
      <c r="CK43" s="34"/>
      <c r="CL43" s="34"/>
      <c r="CM43" s="34"/>
      <c r="CN43" s="34"/>
      <c r="CO43" s="34"/>
      <c r="CP43" s="34"/>
      <c r="CQ43" s="34"/>
    </row>
    <row r="44" spans="2:95" x14ac:dyDescent="0.3">
      <c r="B44" s="34">
        <v>42</v>
      </c>
      <c r="C44" s="34">
        <v>2023</v>
      </c>
      <c r="D44" s="34" t="s">
        <v>110</v>
      </c>
      <c r="E44" s="34">
        <v>47</v>
      </c>
      <c r="F44" s="34" t="s">
        <v>79</v>
      </c>
      <c r="G44" s="34" t="s">
        <v>154</v>
      </c>
      <c r="H44" s="34" t="s">
        <v>151</v>
      </c>
      <c r="I44" s="34" t="s">
        <v>84</v>
      </c>
      <c r="J44" s="34" t="s">
        <v>91</v>
      </c>
      <c r="K44" s="34" t="s">
        <v>325</v>
      </c>
      <c r="L44" s="34" t="s">
        <v>180</v>
      </c>
      <c r="M44" s="34" t="s">
        <v>487</v>
      </c>
      <c r="N44" s="123">
        <v>0.27083333333333331</v>
      </c>
      <c r="O44" s="123">
        <v>0.33333333333333331</v>
      </c>
      <c r="P44" s="123" t="s">
        <v>60</v>
      </c>
      <c r="Q44" s="123">
        <v>0.75</v>
      </c>
      <c r="R44" s="123" t="s">
        <v>70</v>
      </c>
      <c r="S44" s="123">
        <v>0.83333333333333337</v>
      </c>
      <c r="T44" s="34" t="s">
        <v>27</v>
      </c>
      <c r="U44" s="34" t="s">
        <v>326</v>
      </c>
      <c r="V44" s="34" t="s">
        <v>42</v>
      </c>
      <c r="W44" s="34" t="s">
        <v>326</v>
      </c>
      <c r="X44" s="34" t="s">
        <v>326</v>
      </c>
      <c r="Y44" s="34" t="s">
        <v>326</v>
      </c>
      <c r="Z44" s="34" t="s">
        <v>24</v>
      </c>
      <c r="AA44" s="34" t="s">
        <v>42</v>
      </c>
      <c r="AB44" s="95">
        <v>3.461689587426326</v>
      </c>
      <c r="AC44" s="34" t="s">
        <v>27</v>
      </c>
      <c r="AD44" s="34" t="s">
        <v>42</v>
      </c>
      <c r="AE44" s="95">
        <v>0</v>
      </c>
      <c r="AF44" s="96">
        <v>10</v>
      </c>
      <c r="AG44" s="97">
        <v>0</v>
      </c>
      <c r="AH44" s="96">
        <v>0</v>
      </c>
      <c r="AI44" s="97" t="s">
        <v>326</v>
      </c>
      <c r="AJ44" s="96">
        <v>105.00000000000003</v>
      </c>
      <c r="AK44" s="96">
        <v>363.47740667976433</v>
      </c>
      <c r="AL44" s="96" t="s">
        <v>96</v>
      </c>
      <c r="AM44" s="95">
        <v>6.9233791748526521</v>
      </c>
      <c r="AN44" s="95">
        <v>0</v>
      </c>
      <c r="AO44" s="98" t="s">
        <v>326</v>
      </c>
      <c r="AP44" s="98">
        <v>0</v>
      </c>
      <c r="AQ44" s="98" t="s">
        <v>326</v>
      </c>
      <c r="AR44" s="98">
        <v>5.7033359999999931</v>
      </c>
      <c r="AS44" s="98">
        <v>19.74317884479369</v>
      </c>
      <c r="AT44" s="99" t="s">
        <v>100</v>
      </c>
      <c r="AU44" s="98">
        <v>137.01810126260852</v>
      </c>
      <c r="AV44" s="98">
        <v>474.31413442969784</v>
      </c>
      <c r="AW44" s="98">
        <v>16.875813043478242</v>
      </c>
      <c r="AX44" s="98">
        <v>58.418826291962006</v>
      </c>
      <c r="AY44" s="98">
        <v>35.729166666666679</v>
      </c>
      <c r="AZ44" s="98">
        <v>123.68328421741981</v>
      </c>
      <c r="BA44" s="100">
        <v>2940000</v>
      </c>
      <c r="BB44" s="100">
        <v>10177367.387033399</v>
      </c>
      <c r="BC44" s="101">
        <v>3.7692307692307692E-2</v>
      </c>
      <c r="BD44" s="101">
        <v>0.13047906906453074</v>
      </c>
      <c r="BE44" s="96">
        <v>0</v>
      </c>
      <c r="BF44" s="96">
        <v>0</v>
      </c>
      <c r="BG44" s="95">
        <v>3.461689587426326</v>
      </c>
      <c r="BH44" s="95">
        <v>3.461689587426326</v>
      </c>
      <c r="BI44" s="96" t="s">
        <v>326</v>
      </c>
      <c r="CA44"/>
      <c r="CB44"/>
      <c r="CC44"/>
      <c r="CD44" s="34"/>
      <c r="CE44" s="17" t="s">
        <v>84</v>
      </c>
      <c r="CF44" s="17" t="s">
        <v>91</v>
      </c>
      <c r="CG44" s="17">
        <f t="shared" si="6"/>
        <v>0</v>
      </c>
      <c r="CH44" s="34"/>
      <c r="CI44" s="34"/>
      <c r="CJ44" s="34"/>
      <c r="CK44" s="34"/>
      <c r="CL44" s="34"/>
      <c r="CM44" s="34"/>
      <c r="CN44" s="34"/>
      <c r="CO44" s="34"/>
      <c r="CP44" s="34"/>
      <c r="CQ44" s="34"/>
    </row>
    <row r="45" spans="2:95" x14ac:dyDescent="0.3">
      <c r="B45" s="34">
        <v>43</v>
      </c>
      <c r="C45" s="34">
        <v>2023</v>
      </c>
      <c r="D45" s="34" t="s">
        <v>109</v>
      </c>
      <c r="E45" s="34">
        <v>60</v>
      </c>
      <c r="F45" s="34" t="s">
        <v>81</v>
      </c>
      <c r="G45" s="34" t="s">
        <v>152</v>
      </c>
      <c r="H45" s="34" t="s">
        <v>151</v>
      </c>
      <c r="I45" s="34" t="s">
        <v>85</v>
      </c>
      <c r="J45" s="34" t="s">
        <v>91</v>
      </c>
      <c r="K45" s="34" t="s">
        <v>325</v>
      </c>
      <c r="L45" s="34" t="s">
        <v>169</v>
      </c>
      <c r="M45" s="34" t="s">
        <v>472</v>
      </c>
      <c r="N45" s="123">
        <v>0.29166666666666669</v>
      </c>
      <c r="O45" s="123">
        <v>0.34375</v>
      </c>
      <c r="P45" s="123" t="s">
        <v>60</v>
      </c>
      <c r="Q45" s="123">
        <v>0.72916666666666663</v>
      </c>
      <c r="R45" s="123" t="s">
        <v>69</v>
      </c>
      <c r="S45" s="123">
        <v>0.79166666666666663</v>
      </c>
      <c r="T45" s="34" t="s">
        <v>24</v>
      </c>
      <c r="U45" s="34" t="s">
        <v>326</v>
      </c>
      <c r="V45" s="34" t="s">
        <v>42</v>
      </c>
      <c r="W45" s="34" t="s">
        <v>27</v>
      </c>
      <c r="X45" s="34" t="s">
        <v>42</v>
      </c>
      <c r="Y45" s="34" t="s">
        <v>326</v>
      </c>
      <c r="Z45" s="34" t="s">
        <v>24</v>
      </c>
      <c r="AA45" s="34" t="s">
        <v>42</v>
      </c>
      <c r="AB45" s="95">
        <v>0</v>
      </c>
      <c r="AC45" s="34" t="s">
        <v>24</v>
      </c>
      <c r="AD45" s="34" t="s">
        <v>42</v>
      </c>
      <c r="AE45" s="95">
        <v>0</v>
      </c>
      <c r="AF45" s="96">
        <v>9.25</v>
      </c>
      <c r="AG45" s="97">
        <v>15</v>
      </c>
      <c r="AH45" s="96">
        <v>51.925343811394889</v>
      </c>
      <c r="AI45" s="97" t="s">
        <v>103</v>
      </c>
      <c r="AJ45" s="96">
        <v>82.499999999999986</v>
      </c>
      <c r="AK45" s="96">
        <v>285.58939096267187</v>
      </c>
      <c r="AL45" s="96" t="s">
        <v>96</v>
      </c>
      <c r="AM45" s="95">
        <v>6.9233791748526521</v>
      </c>
      <c r="AN45" s="95">
        <v>6.9233791748526521</v>
      </c>
      <c r="AO45" s="98">
        <v>4.1500000000000004</v>
      </c>
      <c r="AP45" s="98">
        <v>14.366011787819254</v>
      </c>
      <c r="AQ45" s="98" t="s">
        <v>99</v>
      </c>
      <c r="AR45" s="98">
        <v>23.217623000000003</v>
      </c>
      <c r="AS45" s="98">
        <v>80.372203783889987</v>
      </c>
      <c r="AT45" s="99" t="s">
        <v>102</v>
      </c>
      <c r="AU45" s="98">
        <v>128.20258242068218</v>
      </c>
      <c r="AV45" s="98">
        <v>443.79754464684083</v>
      </c>
      <c r="AW45" s="98">
        <v>15.790051042058602</v>
      </c>
      <c r="AX45" s="98">
        <v>54.660255277224472</v>
      </c>
      <c r="AY45" s="98">
        <v>28.072916666666661</v>
      </c>
      <c r="AZ45" s="98">
        <v>97.179723313686949</v>
      </c>
      <c r="BA45" s="100">
        <v>867300</v>
      </c>
      <c r="BB45" s="100">
        <v>3002323.3791748527</v>
      </c>
      <c r="BC45" s="101">
        <v>1.1119230769230768E-2</v>
      </c>
      <c r="BD45" s="101">
        <v>3.8491325374036565E-2</v>
      </c>
      <c r="BE45" s="96">
        <v>0</v>
      </c>
      <c r="BF45" s="96">
        <v>0</v>
      </c>
      <c r="BG45" s="95">
        <v>3.461689587426326</v>
      </c>
      <c r="BH45" s="95">
        <v>3.461689587426326</v>
      </c>
      <c r="BI45" s="96" t="s">
        <v>326</v>
      </c>
      <c r="CA45"/>
      <c r="CB45"/>
      <c r="CC45"/>
      <c r="CD45" s="34"/>
      <c r="CE45" s="17" t="s">
        <v>84</v>
      </c>
      <c r="CF45" s="17" t="s">
        <v>92</v>
      </c>
      <c r="CG45" s="17">
        <f t="shared" si="6"/>
        <v>0</v>
      </c>
      <c r="CH45" s="34"/>
      <c r="CI45" s="34"/>
      <c r="CJ45" s="34"/>
      <c r="CK45" s="34"/>
      <c r="CL45" s="34"/>
      <c r="CM45" s="34"/>
      <c r="CN45" s="34"/>
      <c r="CO45" s="34"/>
      <c r="CP45" s="34"/>
      <c r="CQ45" s="34"/>
    </row>
    <row r="46" spans="2:95" x14ac:dyDescent="0.3">
      <c r="B46" s="34">
        <v>44</v>
      </c>
      <c r="C46" s="34">
        <v>2023</v>
      </c>
      <c r="D46" s="34" t="s">
        <v>110</v>
      </c>
      <c r="E46" s="34">
        <v>58</v>
      </c>
      <c r="F46" s="34" t="s">
        <v>80</v>
      </c>
      <c r="G46" s="34" t="s">
        <v>152</v>
      </c>
      <c r="H46" s="34" t="s">
        <v>151</v>
      </c>
      <c r="I46" s="34" t="s">
        <v>84</v>
      </c>
      <c r="J46" s="34" t="s">
        <v>89</v>
      </c>
      <c r="K46" s="34" t="s">
        <v>325</v>
      </c>
      <c r="L46" s="34" t="s">
        <v>172</v>
      </c>
      <c r="M46" s="34" t="s">
        <v>488</v>
      </c>
      <c r="N46" s="123">
        <v>0.27083333333333331</v>
      </c>
      <c r="O46" s="123">
        <v>0.29166666666666669</v>
      </c>
      <c r="P46" s="123" t="s">
        <v>59</v>
      </c>
      <c r="Q46" s="123">
        <v>0.70833333333333337</v>
      </c>
      <c r="R46" s="123" t="s">
        <v>69</v>
      </c>
      <c r="S46" s="123">
        <v>0.72916666666666663</v>
      </c>
      <c r="T46" s="34" t="s">
        <v>149</v>
      </c>
      <c r="U46" s="34" t="s">
        <v>326</v>
      </c>
      <c r="V46" s="34" t="s">
        <v>149</v>
      </c>
      <c r="W46" s="34" t="s">
        <v>326</v>
      </c>
      <c r="X46" s="34" t="s">
        <v>326</v>
      </c>
      <c r="Y46" s="34" t="s">
        <v>326</v>
      </c>
      <c r="Z46" s="34" t="s">
        <v>149</v>
      </c>
      <c r="AA46" s="34" t="s">
        <v>149</v>
      </c>
      <c r="AB46" s="95">
        <v>0</v>
      </c>
      <c r="AC46" s="34" t="s">
        <v>149</v>
      </c>
      <c r="AD46" s="34" t="s">
        <v>149</v>
      </c>
      <c r="AE46" s="95">
        <v>0</v>
      </c>
      <c r="AF46" s="96">
        <v>10</v>
      </c>
      <c r="AG46" s="97">
        <v>0</v>
      </c>
      <c r="AH46" s="96">
        <v>0</v>
      </c>
      <c r="AI46" s="97" t="s">
        <v>326</v>
      </c>
      <c r="AJ46" s="96">
        <v>29.999999999999972</v>
      </c>
      <c r="AK46" s="96">
        <v>103.85068762278968</v>
      </c>
      <c r="AL46" s="96" t="s">
        <v>94</v>
      </c>
      <c r="AM46" s="95">
        <v>6.9233791748526521</v>
      </c>
      <c r="AN46" s="95">
        <v>0</v>
      </c>
      <c r="AO46" s="98" t="s">
        <v>326</v>
      </c>
      <c r="AP46" s="98">
        <v>0</v>
      </c>
      <c r="AQ46" s="98" t="s">
        <v>326</v>
      </c>
      <c r="AR46" s="98">
        <v>1.6999999999999984</v>
      </c>
      <c r="AS46" s="98">
        <v>5.8848722986247486</v>
      </c>
      <c r="AT46" s="99" t="s">
        <v>98</v>
      </c>
      <c r="AU46" s="98">
        <v>0</v>
      </c>
      <c r="AV46" s="98">
        <v>0</v>
      </c>
      <c r="AW46" s="98">
        <v>0</v>
      </c>
      <c r="AX46" s="98">
        <v>0</v>
      </c>
      <c r="AY46" s="98">
        <v>10.208333333333323</v>
      </c>
      <c r="AZ46" s="98">
        <v>35.338081204977044</v>
      </c>
      <c r="BA46" s="100">
        <v>0</v>
      </c>
      <c r="BB46" s="100">
        <v>0</v>
      </c>
      <c r="BC46" s="101">
        <v>0</v>
      </c>
      <c r="BD46" s="101">
        <v>0</v>
      </c>
      <c r="BE46" s="96">
        <v>59.999999999999943</v>
      </c>
      <c r="BF46" s="96">
        <v>207.70137524557936</v>
      </c>
      <c r="BG46" s="95">
        <v>0</v>
      </c>
      <c r="BH46" s="95">
        <v>3.461689587426326</v>
      </c>
      <c r="BI46" s="96" t="s">
        <v>326</v>
      </c>
      <c r="CA46"/>
      <c r="CB46"/>
      <c r="CC46"/>
      <c r="CD46" s="34"/>
      <c r="CE46" s="17" t="s">
        <v>84</v>
      </c>
      <c r="CF46" s="17" t="s">
        <v>93</v>
      </c>
      <c r="CG46" s="17">
        <f t="shared" si="6"/>
        <v>0</v>
      </c>
      <c r="CH46" s="34"/>
      <c r="CI46" s="34"/>
      <c r="CJ46" s="34"/>
      <c r="CK46" s="34"/>
      <c r="CL46" s="34"/>
      <c r="CM46" s="34"/>
      <c r="CN46" s="34"/>
      <c r="CO46" s="34"/>
      <c r="CP46" s="34"/>
      <c r="CQ46" s="34"/>
    </row>
    <row r="47" spans="2:95" x14ac:dyDescent="0.3">
      <c r="B47" s="34">
        <v>45</v>
      </c>
      <c r="C47" s="34">
        <v>2023</v>
      </c>
      <c r="D47" s="34" t="s">
        <v>110</v>
      </c>
      <c r="E47" s="34">
        <v>35</v>
      </c>
      <c r="F47" s="34" t="s">
        <v>78</v>
      </c>
      <c r="G47" s="34" t="s">
        <v>152</v>
      </c>
      <c r="H47" s="34" t="s">
        <v>151</v>
      </c>
      <c r="I47" s="34" t="s">
        <v>83</v>
      </c>
      <c r="J47" s="34" t="s">
        <v>89</v>
      </c>
      <c r="K47" s="34" t="s">
        <v>489</v>
      </c>
      <c r="L47" s="34" t="s">
        <v>170</v>
      </c>
      <c r="M47" s="34" t="s">
        <v>471</v>
      </c>
      <c r="N47" s="123">
        <v>0.20833333333333334</v>
      </c>
      <c r="O47" s="123">
        <v>0.29166666666666669</v>
      </c>
      <c r="P47" s="123" t="s">
        <v>59</v>
      </c>
      <c r="Q47" s="123">
        <v>0.6875</v>
      </c>
      <c r="R47" s="123" t="s">
        <v>68</v>
      </c>
      <c r="S47" s="123">
        <v>0.79166666666666663</v>
      </c>
      <c r="T47" s="34" t="s">
        <v>33</v>
      </c>
      <c r="U47" s="34" t="s">
        <v>326</v>
      </c>
      <c r="V47" s="34" t="s">
        <v>42</v>
      </c>
      <c r="W47" s="34" t="s">
        <v>326</v>
      </c>
      <c r="X47" s="34" t="s">
        <v>326</v>
      </c>
      <c r="Y47" s="34" t="s">
        <v>326</v>
      </c>
      <c r="Z47" s="34" t="s">
        <v>33</v>
      </c>
      <c r="AA47" s="34" t="s">
        <v>42</v>
      </c>
      <c r="AB47" s="95">
        <v>0</v>
      </c>
      <c r="AC47" s="34" t="s">
        <v>26</v>
      </c>
      <c r="AD47" s="34" t="s">
        <v>43</v>
      </c>
      <c r="AE47" s="95">
        <v>3.461689587426326</v>
      </c>
      <c r="AF47" s="96">
        <v>9.5</v>
      </c>
      <c r="AG47" s="97">
        <v>0</v>
      </c>
      <c r="AH47" s="96">
        <v>0</v>
      </c>
      <c r="AI47" s="97" t="s">
        <v>326</v>
      </c>
      <c r="AJ47" s="96">
        <v>134.99999999999997</v>
      </c>
      <c r="AK47" s="96">
        <v>467.32809430255389</v>
      </c>
      <c r="AL47" s="96" t="s">
        <v>97</v>
      </c>
      <c r="AM47" s="95">
        <v>6.9233791748526521</v>
      </c>
      <c r="AN47" s="95">
        <v>0</v>
      </c>
      <c r="AO47" s="98" t="s">
        <v>326</v>
      </c>
      <c r="AP47" s="98">
        <v>0</v>
      </c>
      <c r="AQ47" s="98" t="s">
        <v>326</v>
      </c>
      <c r="AR47" s="98">
        <v>38.249999999999993</v>
      </c>
      <c r="AS47" s="98">
        <v>132.40962671905694</v>
      </c>
      <c r="AT47" s="99" t="s">
        <v>102</v>
      </c>
      <c r="AU47" s="98">
        <v>551.35545652173903</v>
      </c>
      <c r="AV47" s="98">
        <v>1908.6214428119924</v>
      </c>
      <c r="AW47" s="98">
        <v>67.907608695652172</v>
      </c>
      <c r="AX47" s="98">
        <v>235.07506192876056</v>
      </c>
      <c r="AY47" s="98">
        <v>45.937499999999993</v>
      </c>
      <c r="AZ47" s="98">
        <v>159.02136542239683</v>
      </c>
      <c r="BA47" s="100">
        <v>4704000</v>
      </c>
      <c r="BB47" s="100">
        <v>16283787.819253437</v>
      </c>
      <c r="BC47" s="101">
        <v>0.19600000000000001</v>
      </c>
      <c r="BD47" s="101">
        <v>0.67849115913555991</v>
      </c>
      <c r="BE47" s="96">
        <v>0</v>
      </c>
      <c r="BF47" s="96">
        <v>0</v>
      </c>
      <c r="BG47" s="95">
        <v>3.461689587426326</v>
      </c>
      <c r="BH47" s="95">
        <v>3.461689587426326</v>
      </c>
      <c r="BI47" s="96" t="s">
        <v>490</v>
      </c>
      <c r="CA47"/>
      <c r="CB47"/>
      <c r="CC47"/>
      <c r="CD47" s="34"/>
      <c r="CE47" s="17" t="s">
        <v>85</v>
      </c>
      <c r="CF47" s="17" t="s">
        <v>88</v>
      </c>
      <c r="CG47" s="17">
        <f t="shared" si="6"/>
        <v>0</v>
      </c>
      <c r="CH47" s="34"/>
      <c r="CI47" s="34"/>
      <c r="CJ47" s="34"/>
      <c r="CK47" s="34"/>
      <c r="CL47" s="34"/>
      <c r="CM47" s="34"/>
      <c r="CN47" s="34"/>
      <c r="CO47" s="34"/>
      <c r="CP47" s="34"/>
      <c r="CQ47" s="34"/>
    </row>
    <row r="48" spans="2:95" x14ac:dyDescent="0.3">
      <c r="B48" s="34">
        <v>46</v>
      </c>
      <c r="C48" s="34">
        <v>2023</v>
      </c>
      <c r="D48" s="34" t="s">
        <v>109</v>
      </c>
      <c r="E48" s="34">
        <v>30</v>
      </c>
      <c r="F48" s="34" t="s">
        <v>78</v>
      </c>
      <c r="G48" s="34" t="s">
        <v>152</v>
      </c>
      <c r="H48" s="34" t="s">
        <v>151</v>
      </c>
      <c r="I48" s="34" t="s">
        <v>83</v>
      </c>
      <c r="J48" s="34" t="s">
        <v>89</v>
      </c>
      <c r="K48" s="34" t="s">
        <v>325</v>
      </c>
      <c r="L48" s="34" t="s">
        <v>172</v>
      </c>
      <c r="M48" s="34" t="s">
        <v>471</v>
      </c>
      <c r="N48" s="123">
        <v>0.29166666666666669</v>
      </c>
      <c r="O48" s="123">
        <v>0.3125</v>
      </c>
      <c r="P48" s="123" t="s">
        <v>59</v>
      </c>
      <c r="Q48" s="123">
        <v>0.6875</v>
      </c>
      <c r="R48" s="123" t="s">
        <v>68</v>
      </c>
      <c r="S48" s="123">
        <v>0.75</v>
      </c>
      <c r="T48" s="34" t="s">
        <v>28</v>
      </c>
      <c r="U48" s="34" t="s">
        <v>48</v>
      </c>
      <c r="V48" s="34" t="s">
        <v>43</v>
      </c>
      <c r="W48" s="34" t="s">
        <v>326</v>
      </c>
      <c r="X48" s="34" t="s">
        <v>326</v>
      </c>
      <c r="Y48" s="34" t="s">
        <v>326</v>
      </c>
      <c r="Z48" s="34" t="s">
        <v>28</v>
      </c>
      <c r="AA48" s="34" t="s">
        <v>43</v>
      </c>
      <c r="AB48" s="95">
        <v>0</v>
      </c>
      <c r="AC48" s="34" t="s">
        <v>28</v>
      </c>
      <c r="AD48" s="34" t="s">
        <v>43</v>
      </c>
      <c r="AE48" s="95">
        <v>0</v>
      </c>
      <c r="AF48" s="96">
        <v>9</v>
      </c>
      <c r="AG48" s="97">
        <v>0</v>
      </c>
      <c r="AH48" s="96">
        <v>0</v>
      </c>
      <c r="AI48" s="97" t="s">
        <v>326</v>
      </c>
      <c r="AJ48" s="96">
        <v>59.999999999999986</v>
      </c>
      <c r="AK48" s="96">
        <v>0</v>
      </c>
      <c r="AL48" s="96" t="s">
        <v>95</v>
      </c>
      <c r="AM48" s="95">
        <v>0</v>
      </c>
      <c r="AN48" s="95">
        <v>0</v>
      </c>
      <c r="AO48" s="98" t="s">
        <v>326</v>
      </c>
      <c r="AP48" s="98">
        <v>0</v>
      </c>
      <c r="AQ48" s="98" t="s">
        <v>326</v>
      </c>
      <c r="AR48" s="98">
        <v>8.623818</v>
      </c>
      <c r="AS48" s="98">
        <v>0</v>
      </c>
      <c r="AT48" s="99" t="s">
        <v>100</v>
      </c>
      <c r="AU48" s="98">
        <v>660.34016151470769</v>
      </c>
      <c r="AV48" s="98">
        <v>0</v>
      </c>
      <c r="AW48" s="98">
        <v>86.680427076923081</v>
      </c>
      <c r="AX48" s="98">
        <v>0</v>
      </c>
      <c r="AY48" s="98">
        <v>20.416666666666661</v>
      </c>
      <c r="AZ48" s="98">
        <v>0</v>
      </c>
      <c r="BA48" s="100">
        <v>1988639.2694063927</v>
      </c>
      <c r="BB48" s="100">
        <v>0</v>
      </c>
      <c r="BC48" s="101">
        <v>8.28599695585997E-2</v>
      </c>
      <c r="BD48" s="101">
        <v>0</v>
      </c>
      <c r="BE48" s="96">
        <v>0</v>
      </c>
      <c r="BF48" s="96">
        <v>0</v>
      </c>
      <c r="BG48" s="95">
        <v>0</v>
      </c>
      <c r="BH48" s="95">
        <v>0</v>
      </c>
      <c r="BI48" s="96" t="s">
        <v>491</v>
      </c>
      <c r="CA48"/>
      <c r="CB48"/>
      <c r="CC48"/>
      <c r="CD48" s="34"/>
      <c r="CE48" s="17" t="s">
        <v>85</v>
      </c>
      <c r="CF48" s="17" t="s">
        <v>89</v>
      </c>
      <c r="CG48" s="17">
        <f t="shared" si="6"/>
        <v>3.461689587426326</v>
      </c>
      <c r="CH48" s="34"/>
      <c r="CI48" s="34"/>
      <c r="CJ48" s="34"/>
      <c r="CK48" s="34"/>
      <c r="CL48" s="34"/>
      <c r="CM48" s="34"/>
      <c r="CN48" s="34"/>
      <c r="CO48" s="34"/>
      <c r="CP48" s="34"/>
      <c r="CQ48" s="34"/>
    </row>
    <row r="49" spans="2:95" x14ac:dyDescent="0.3">
      <c r="B49" s="34">
        <v>47</v>
      </c>
      <c r="C49" s="34">
        <v>2023</v>
      </c>
      <c r="D49" s="34" t="s">
        <v>109</v>
      </c>
      <c r="E49" s="34">
        <v>43</v>
      </c>
      <c r="F49" s="34" t="s">
        <v>79</v>
      </c>
      <c r="G49" s="34" t="s">
        <v>152</v>
      </c>
      <c r="H49" s="34" t="s">
        <v>151</v>
      </c>
      <c r="I49" s="34" t="s">
        <v>83</v>
      </c>
      <c r="J49" s="34" t="s">
        <v>89</v>
      </c>
      <c r="K49" s="34" t="s">
        <v>325</v>
      </c>
      <c r="L49" s="34" t="s">
        <v>172</v>
      </c>
      <c r="M49" s="34" t="s">
        <v>472</v>
      </c>
      <c r="N49" s="123">
        <v>0.41666666666666669</v>
      </c>
      <c r="O49" s="123">
        <v>0.45833333333333331</v>
      </c>
      <c r="P49" s="123" t="s">
        <v>63</v>
      </c>
      <c r="Q49" s="123">
        <v>0.75</v>
      </c>
      <c r="R49" s="123" t="s">
        <v>70</v>
      </c>
      <c r="S49" s="123">
        <v>0.83333333333333337</v>
      </c>
      <c r="T49" s="34" t="s">
        <v>26</v>
      </c>
      <c r="U49" s="34" t="s">
        <v>48</v>
      </c>
      <c r="V49" s="34" t="s">
        <v>43</v>
      </c>
      <c r="W49" s="34" t="s">
        <v>326</v>
      </c>
      <c r="X49" s="34" t="s">
        <v>326</v>
      </c>
      <c r="Y49" s="34" t="s">
        <v>326</v>
      </c>
      <c r="Z49" s="34" t="s">
        <v>26</v>
      </c>
      <c r="AA49" s="34" t="s">
        <v>43</v>
      </c>
      <c r="AB49" s="95">
        <v>0</v>
      </c>
      <c r="AC49" s="34" t="s">
        <v>26</v>
      </c>
      <c r="AD49" s="34" t="s">
        <v>43</v>
      </c>
      <c r="AE49" s="95">
        <v>0</v>
      </c>
      <c r="AF49" s="96">
        <v>7</v>
      </c>
      <c r="AG49" s="97">
        <v>0</v>
      </c>
      <c r="AH49" s="96">
        <v>0</v>
      </c>
      <c r="AI49" s="97" t="s">
        <v>326</v>
      </c>
      <c r="AJ49" s="96">
        <v>90</v>
      </c>
      <c r="AK49" s="96">
        <v>311.55206286836932</v>
      </c>
      <c r="AL49" s="96" t="s">
        <v>96</v>
      </c>
      <c r="AM49" s="95">
        <v>6.9233791748526521</v>
      </c>
      <c r="AN49" s="95">
        <v>0</v>
      </c>
      <c r="AO49" s="98" t="s">
        <v>326</v>
      </c>
      <c r="AP49" s="98">
        <v>0</v>
      </c>
      <c r="AQ49" s="98" t="s">
        <v>326</v>
      </c>
      <c r="AR49" s="98">
        <v>6.1208019999999976</v>
      </c>
      <c r="AS49" s="98">
        <v>21.188316550098222</v>
      </c>
      <c r="AT49" s="99" t="s">
        <v>100</v>
      </c>
      <c r="AU49" s="98">
        <v>326.40217201339982</v>
      </c>
      <c r="AV49" s="98">
        <v>1129.9030001721228</v>
      </c>
      <c r="AW49" s="98">
        <v>42.845613999999983</v>
      </c>
      <c r="AX49" s="98">
        <v>148.31821585068755</v>
      </c>
      <c r="AY49" s="98">
        <v>30.625</v>
      </c>
      <c r="AZ49" s="98">
        <v>106.01424361493123</v>
      </c>
      <c r="BA49" s="100">
        <v>12129178.082191778</v>
      </c>
      <c r="BB49" s="100">
        <v>41987449.471162893</v>
      </c>
      <c r="BC49" s="101">
        <v>0.50538242009132406</v>
      </c>
      <c r="BD49" s="101">
        <v>1.7494770612984538</v>
      </c>
      <c r="BE49" s="96">
        <v>0</v>
      </c>
      <c r="BF49" s="96">
        <v>0</v>
      </c>
      <c r="BG49" s="95">
        <v>3.461689587426326</v>
      </c>
      <c r="BH49" s="95">
        <v>3.461689587426326</v>
      </c>
      <c r="BI49" s="96" t="s">
        <v>326</v>
      </c>
      <c r="CA49"/>
      <c r="CB49"/>
      <c r="CC49"/>
      <c r="CD49" s="34"/>
      <c r="CE49" s="17" t="s">
        <v>85</v>
      </c>
      <c r="CF49" s="17" t="s">
        <v>90</v>
      </c>
      <c r="CG49" s="17">
        <f t="shared" si="6"/>
        <v>0</v>
      </c>
      <c r="CH49" s="34"/>
      <c r="CI49" s="34"/>
      <c r="CJ49" s="34"/>
      <c r="CK49" s="34"/>
      <c r="CL49" s="34"/>
      <c r="CM49" s="34"/>
      <c r="CN49" s="34"/>
      <c r="CO49" s="34"/>
      <c r="CP49" s="34"/>
      <c r="CQ49" s="34"/>
    </row>
    <row r="50" spans="2:95" x14ac:dyDescent="0.3">
      <c r="B50" s="34">
        <v>48</v>
      </c>
      <c r="C50" s="34">
        <v>2023</v>
      </c>
      <c r="D50" s="34" t="s">
        <v>110</v>
      </c>
      <c r="E50" s="34">
        <v>33</v>
      </c>
      <c r="F50" s="34" t="s">
        <v>78</v>
      </c>
      <c r="G50" s="34" t="s">
        <v>154</v>
      </c>
      <c r="H50" s="34" t="s">
        <v>151</v>
      </c>
      <c r="I50" s="34" t="s">
        <v>83</v>
      </c>
      <c r="J50" s="34" t="s">
        <v>89</v>
      </c>
      <c r="K50" s="34" t="s">
        <v>325</v>
      </c>
      <c r="L50" s="34" t="s">
        <v>168</v>
      </c>
      <c r="M50" s="34" t="s">
        <v>472</v>
      </c>
      <c r="N50" s="123">
        <v>0.16666666666666666</v>
      </c>
      <c r="O50" s="123">
        <v>0.22569444444444445</v>
      </c>
      <c r="P50" s="123" t="s">
        <v>57</v>
      </c>
      <c r="Q50" s="123">
        <v>0.48958333333333331</v>
      </c>
      <c r="R50" s="123" t="s">
        <v>63</v>
      </c>
      <c r="S50" s="123">
        <v>0.54166666666666663</v>
      </c>
      <c r="T50" s="34" t="s">
        <v>27</v>
      </c>
      <c r="U50" s="34" t="s">
        <v>326</v>
      </c>
      <c r="V50" s="34" t="s">
        <v>42</v>
      </c>
      <c r="W50" s="34" t="s">
        <v>31</v>
      </c>
      <c r="X50" s="34" t="s">
        <v>42</v>
      </c>
      <c r="Y50" s="34" t="s">
        <v>326</v>
      </c>
      <c r="Z50" s="34" t="s">
        <v>24</v>
      </c>
      <c r="AA50" s="34" t="s">
        <v>42</v>
      </c>
      <c r="AB50" s="95">
        <v>3.461689587426326</v>
      </c>
      <c r="AC50" s="34" t="s">
        <v>28</v>
      </c>
      <c r="AD50" s="34" t="s">
        <v>43</v>
      </c>
      <c r="AE50" s="95">
        <v>3.461689587426326</v>
      </c>
      <c r="AF50" s="96">
        <v>6.3333333333333321</v>
      </c>
      <c r="AG50" s="97">
        <v>12.5</v>
      </c>
      <c r="AH50" s="96">
        <v>43.271119842829073</v>
      </c>
      <c r="AI50" s="97" t="s">
        <v>148</v>
      </c>
      <c r="AJ50" s="96">
        <v>80</v>
      </c>
      <c r="AK50" s="96">
        <v>276.93516699410611</v>
      </c>
      <c r="AL50" s="96" t="s">
        <v>96</v>
      </c>
      <c r="AM50" s="95">
        <v>6.9233791748526521</v>
      </c>
      <c r="AN50" s="95">
        <v>6.9233791748526521</v>
      </c>
      <c r="AO50" s="98">
        <v>3.3937499999999998</v>
      </c>
      <c r="AP50" s="98">
        <v>11.748109037328094</v>
      </c>
      <c r="AQ50" s="98" t="s">
        <v>99</v>
      </c>
      <c r="AR50" s="98">
        <v>9.5687060000000059</v>
      </c>
      <c r="AS50" s="98">
        <v>33.123889925343832</v>
      </c>
      <c r="AT50" s="99" t="s">
        <v>100</v>
      </c>
      <c r="AU50" s="98">
        <v>139.13587143962593</v>
      </c>
      <c r="AV50" s="98">
        <v>481.64519740004101</v>
      </c>
      <c r="AW50" s="98">
        <v>17.136647876592022</v>
      </c>
      <c r="AX50" s="98">
        <v>59.321755517790066</v>
      </c>
      <c r="AY50" s="98">
        <v>27.222222222222218</v>
      </c>
      <c r="AZ50" s="98">
        <v>94.234883213272198</v>
      </c>
      <c r="BA50" s="100">
        <v>2940000</v>
      </c>
      <c r="BB50" s="100">
        <v>10177367.387033399</v>
      </c>
      <c r="BC50" s="101">
        <v>0.1225</v>
      </c>
      <c r="BD50" s="101">
        <v>0.42405697445972496</v>
      </c>
      <c r="BE50" s="96">
        <v>25</v>
      </c>
      <c r="BF50" s="96">
        <v>86.542239685658146</v>
      </c>
      <c r="BG50" s="95">
        <v>3.461689587426326</v>
      </c>
      <c r="BH50" s="95">
        <v>3.461689587426326</v>
      </c>
      <c r="BI50" s="96" t="s">
        <v>326</v>
      </c>
      <c r="CA50"/>
      <c r="CB50"/>
      <c r="CC50"/>
      <c r="CD50" s="34"/>
      <c r="CE50" s="17" t="s">
        <v>85</v>
      </c>
      <c r="CF50" s="17" t="s">
        <v>91</v>
      </c>
      <c r="CG50" s="17">
        <f t="shared" si="6"/>
        <v>0</v>
      </c>
      <c r="CH50" s="34"/>
      <c r="CI50" s="34"/>
      <c r="CJ50" s="34"/>
      <c r="CK50" s="34"/>
      <c r="CL50" s="34"/>
      <c r="CM50" s="34"/>
      <c r="CN50" s="34"/>
      <c r="CO50" s="34"/>
      <c r="CP50" s="34"/>
      <c r="CQ50" s="34"/>
    </row>
    <row r="51" spans="2:95" x14ac:dyDescent="0.3">
      <c r="B51" s="34">
        <v>49</v>
      </c>
      <c r="C51" s="34">
        <v>2023</v>
      </c>
      <c r="D51" s="34" t="s">
        <v>109</v>
      </c>
      <c r="E51" s="34">
        <v>39</v>
      </c>
      <c r="F51" s="34" t="s">
        <v>78</v>
      </c>
      <c r="G51" s="34" t="s">
        <v>154</v>
      </c>
      <c r="H51" s="34" t="s">
        <v>151</v>
      </c>
      <c r="I51" s="34" t="s">
        <v>84</v>
      </c>
      <c r="J51" s="34" t="s">
        <v>89</v>
      </c>
      <c r="K51" s="34" t="s">
        <v>328</v>
      </c>
      <c r="L51" s="34" t="s">
        <v>170</v>
      </c>
      <c r="M51" s="34" t="s">
        <v>472</v>
      </c>
      <c r="N51" s="123">
        <v>0.41597222222222219</v>
      </c>
      <c r="O51" s="123">
        <v>0.4861111111111111</v>
      </c>
      <c r="P51" s="123" t="s">
        <v>63</v>
      </c>
      <c r="Q51" s="123">
        <v>0.91666666666666663</v>
      </c>
      <c r="R51" s="123" t="s">
        <v>74</v>
      </c>
      <c r="S51" s="123">
        <v>0.95833333333333337</v>
      </c>
      <c r="T51" s="34" t="s">
        <v>33</v>
      </c>
      <c r="U51" s="34" t="s">
        <v>326</v>
      </c>
      <c r="V51" s="34" t="s">
        <v>42</v>
      </c>
      <c r="W51" s="34" t="s">
        <v>149</v>
      </c>
      <c r="X51" s="34" t="s">
        <v>149</v>
      </c>
      <c r="Y51" s="34" t="s">
        <v>326</v>
      </c>
      <c r="Z51" s="34" t="s">
        <v>33</v>
      </c>
      <c r="AA51" s="34" t="s">
        <v>42</v>
      </c>
      <c r="AB51" s="95">
        <v>0</v>
      </c>
      <c r="AC51" s="34" t="s">
        <v>33</v>
      </c>
      <c r="AD51" s="34" t="s">
        <v>42</v>
      </c>
      <c r="AE51" s="95">
        <v>0</v>
      </c>
      <c r="AF51" s="96">
        <v>10.333333333333332</v>
      </c>
      <c r="AG51" s="97">
        <v>15</v>
      </c>
      <c r="AH51" s="96">
        <v>51.925343811394889</v>
      </c>
      <c r="AI51" s="97" t="s">
        <v>103</v>
      </c>
      <c r="AJ51" s="96">
        <v>80.500000000000071</v>
      </c>
      <c r="AK51" s="96">
        <v>278.66601178781951</v>
      </c>
      <c r="AL51" s="96" t="s">
        <v>96</v>
      </c>
      <c r="AM51" s="95">
        <v>6.9233791748526521</v>
      </c>
      <c r="AN51" s="95">
        <v>6.9233791748526521</v>
      </c>
      <c r="AO51" s="98">
        <v>0.85</v>
      </c>
      <c r="AP51" s="98">
        <v>2.942436149312377</v>
      </c>
      <c r="AQ51" s="98" t="s">
        <v>106</v>
      </c>
      <c r="AR51" s="98">
        <v>17.321577754658399</v>
      </c>
      <c r="AS51" s="98">
        <v>59.961925351096461</v>
      </c>
      <c r="AT51" s="99" t="s">
        <v>102</v>
      </c>
      <c r="AU51" s="98">
        <v>554.00313645203505</v>
      </c>
      <c r="AV51" s="98">
        <v>1917.7868888575358</v>
      </c>
      <c r="AW51" s="98">
        <v>68.233709780770894</v>
      </c>
      <c r="AX51" s="98">
        <v>236.20392265956445</v>
      </c>
      <c r="AY51" s="98">
        <v>27.392361111111139</v>
      </c>
      <c r="AZ51" s="98">
        <v>94.823851233355256</v>
      </c>
      <c r="BA51" s="100">
        <v>5488000</v>
      </c>
      <c r="BB51" s="100">
        <v>18997752.455795676</v>
      </c>
      <c r="BC51" s="101">
        <v>0.22866666666666666</v>
      </c>
      <c r="BD51" s="101">
        <v>0.79157301899148658</v>
      </c>
      <c r="BE51" s="96">
        <v>30</v>
      </c>
      <c r="BF51" s="96">
        <v>103.85068762278978</v>
      </c>
      <c r="BG51" s="95">
        <v>0</v>
      </c>
      <c r="BH51" s="95">
        <v>3.461689587426326</v>
      </c>
      <c r="BI51" s="96" t="s">
        <v>326</v>
      </c>
      <c r="CA51"/>
      <c r="CB51"/>
      <c r="CC51"/>
      <c r="CD51" s="34"/>
      <c r="CE51" s="17" t="s">
        <v>85</v>
      </c>
      <c r="CF51" s="17" t="s">
        <v>92</v>
      </c>
      <c r="CG51" s="17">
        <f t="shared" si="6"/>
        <v>0</v>
      </c>
      <c r="CH51" s="34"/>
      <c r="CI51" s="34"/>
      <c r="CJ51" s="34"/>
      <c r="CK51" s="34"/>
      <c r="CL51" s="34"/>
      <c r="CM51" s="34"/>
      <c r="CN51" s="34"/>
      <c r="CO51" s="34"/>
      <c r="CP51" s="34"/>
      <c r="CQ51" s="34"/>
    </row>
    <row r="52" spans="2:95" x14ac:dyDescent="0.3">
      <c r="B52" s="34">
        <v>50</v>
      </c>
      <c r="C52" s="34">
        <v>2023</v>
      </c>
      <c r="D52" s="34" t="s">
        <v>110</v>
      </c>
      <c r="E52" s="34">
        <v>53</v>
      </c>
      <c r="F52" s="34" t="s">
        <v>80</v>
      </c>
      <c r="G52" s="34" t="s">
        <v>155</v>
      </c>
      <c r="H52" s="34" t="s">
        <v>151</v>
      </c>
      <c r="I52" s="34" t="s">
        <v>86</v>
      </c>
      <c r="J52" s="34" t="s">
        <v>91</v>
      </c>
      <c r="K52" s="34" t="s">
        <v>325</v>
      </c>
      <c r="L52" s="34" t="s">
        <v>174</v>
      </c>
      <c r="M52" s="34" t="s">
        <v>471</v>
      </c>
      <c r="N52" s="123">
        <v>0.66666666666666663</v>
      </c>
      <c r="O52" s="123">
        <v>0.33333333333333331</v>
      </c>
      <c r="P52" s="123" t="s">
        <v>60</v>
      </c>
      <c r="Q52" s="123">
        <v>0.83333333333333337</v>
      </c>
      <c r="R52" s="123" t="s">
        <v>72</v>
      </c>
      <c r="S52" s="123">
        <v>0.625</v>
      </c>
      <c r="T52" s="34" t="s">
        <v>24</v>
      </c>
      <c r="U52" s="34" t="s">
        <v>326</v>
      </c>
      <c r="V52" s="34" t="s">
        <v>42</v>
      </c>
      <c r="W52" s="34" t="s">
        <v>326</v>
      </c>
      <c r="X52" s="34" t="s">
        <v>326</v>
      </c>
      <c r="Y52" s="34" t="s">
        <v>326</v>
      </c>
      <c r="Z52" s="34" t="s">
        <v>24</v>
      </c>
      <c r="AA52" s="34" t="s">
        <v>42</v>
      </c>
      <c r="AB52" s="95">
        <v>0</v>
      </c>
      <c r="AC52" s="34" t="s">
        <v>24</v>
      </c>
      <c r="AD52" s="34" t="s">
        <v>42</v>
      </c>
      <c r="AE52" s="95">
        <v>0</v>
      </c>
      <c r="AF52" s="96">
        <v>12</v>
      </c>
      <c r="AG52" s="97">
        <v>0</v>
      </c>
      <c r="AH52" s="96">
        <v>0</v>
      </c>
      <c r="AI52" s="97" t="s">
        <v>326</v>
      </c>
      <c r="AJ52" s="96">
        <v>1050</v>
      </c>
      <c r="AK52" s="96">
        <v>0</v>
      </c>
      <c r="AL52" s="96" t="s">
        <v>97</v>
      </c>
      <c r="AM52" s="95">
        <v>0</v>
      </c>
      <c r="AN52" s="95">
        <v>0</v>
      </c>
      <c r="AO52" s="98" t="s">
        <v>326</v>
      </c>
      <c r="AP52" s="98">
        <v>0</v>
      </c>
      <c r="AQ52" s="98" t="s">
        <v>326</v>
      </c>
      <c r="AR52" s="98">
        <v>6.1</v>
      </c>
      <c r="AS52" s="98">
        <v>0</v>
      </c>
      <c r="AT52" s="99" t="s">
        <v>100</v>
      </c>
      <c r="AU52" s="98">
        <v>21.876462259615383</v>
      </c>
      <c r="AV52" s="98">
        <v>0</v>
      </c>
      <c r="AW52" s="98">
        <v>2.6944110576923075</v>
      </c>
      <c r="AX52" s="98">
        <v>0</v>
      </c>
      <c r="AY52" s="98">
        <v>357.29166666666669</v>
      </c>
      <c r="AZ52" s="98">
        <v>0</v>
      </c>
      <c r="BA52" s="100">
        <v>867300</v>
      </c>
      <c r="BB52" s="100">
        <v>0</v>
      </c>
      <c r="BC52" s="101">
        <v>1.1119230769230768E-2</v>
      </c>
      <c r="BD52" s="101">
        <v>0</v>
      </c>
      <c r="BE52" s="96">
        <v>0</v>
      </c>
      <c r="BF52" s="96">
        <v>0</v>
      </c>
      <c r="BG52" s="95">
        <v>0</v>
      </c>
      <c r="BH52" s="95">
        <v>0</v>
      </c>
      <c r="BI52" s="96" t="s">
        <v>491</v>
      </c>
      <c r="CA52"/>
      <c r="CB52"/>
      <c r="CC52"/>
      <c r="CD52" s="34"/>
      <c r="CE52" s="17" t="s">
        <v>85</v>
      </c>
      <c r="CF52" s="17" t="s">
        <v>93</v>
      </c>
      <c r="CG52" s="17">
        <f t="shared" si="6"/>
        <v>0</v>
      </c>
      <c r="CH52" s="34"/>
      <c r="CI52" s="34"/>
      <c r="CJ52" s="34"/>
      <c r="CK52" s="34"/>
      <c r="CL52" s="34"/>
      <c r="CM52" s="34"/>
      <c r="CN52" s="34"/>
      <c r="CO52" s="34"/>
      <c r="CP52" s="34"/>
      <c r="CQ52" s="34"/>
    </row>
    <row r="53" spans="2:95" x14ac:dyDescent="0.3">
      <c r="B53" s="34">
        <v>51</v>
      </c>
      <c r="C53" s="34">
        <v>2023</v>
      </c>
      <c r="D53" s="34" t="s">
        <v>109</v>
      </c>
      <c r="E53" s="34">
        <v>36</v>
      </c>
      <c r="F53" s="34" t="s">
        <v>78</v>
      </c>
      <c r="G53" s="34" t="s">
        <v>152</v>
      </c>
      <c r="H53" s="34" t="s">
        <v>151</v>
      </c>
      <c r="I53" s="34" t="s">
        <v>84</v>
      </c>
      <c r="J53" s="34" t="s">
        <v>89</v>
      </c>
      <c r="K53" s="34" t="s">
        <v>325</v>
      </c>
      <c r="L53" s="34" t="s">
        <v>176</v>
      </c>
      <c r="M53" s="34" t="s">
        <v>472</v>
      </c>
      <c r="N53" s="123">
        <v>0.20833333333333334</v>
      </c>
      <c r="O53" s="123">
        <v>0.22916666666666666</v>
      </c>
      <c r="P53" s="123" t="s">
        <v>57</v>
      </c>
      <c r="Q53" s="123">
        <v>0.5</v>
      </c>
      <c r="R53" s="123" t="s">
        <v>64</v>
      </c>
      <c r="S53" s="123">
        <v>0.52777777777777779</v>
      </c>
      <c r="T53" s="34" t="s">
        <v>32</v>
      </c>
      <c r="U53" s="34" t="s">
        <v>47</v>
      </c>
      <c r="V53" s="34" t="s">
        <v>45</v>
      </c>
      <c r="W53" s="34" t="s">
        <v>326</v>
      </c>
      <c r="X53" s="34" t="s">
        <v>326</v>
      </c>
      <c r="Y53" s="34" t="s">
        <v>326</v>
      </c>
      <c r="Z53" s="34" t="s">
        <v>32</v>
      </c>
      <c r="AA53" s="34" t="s">
        <v>45</v>
      </c>
      <c r="AB53" s="95">
        <v>0</v>
      </c>
      <c r="AC53" s="34" t="s">
        <v>32</v>
      </c>
      <c r="AD53" s="34" t="s">
        <v>45</v>
      </c>
      <c r="AE53" s="95">
        <v>0</v>
      </c>
      <c r="AF53" s="96">
        <v>6.5000000000000009</v>
      </c>
      <c r="AG53" s="97">
        <v>0</v>
      </c>
      <c r="AH53" s="96">
        <v>0</v>
      </c>
      <c r="AI53" s="97" t="s">
        <v>326</v>
      </c>
      <c r="AJ53" s="96">
        <v>34.999999999999993</v>
      </c>
      <c r="AK53" s="96">
        <v>121.15913555992138</v>
      </c>
      <c r="AL53" s="96" t="s">
        <v>95</v>
      </c>
      <c r="AM53" s="95">
        <v>6.9233791748526521</v>
      </c>
      <c r="AN53" s="95">
        <v>0</v>
      </c>
      <c r="AO53" s="98" t="s">
        <v>326</v>
      </c>
      <c r="AP53" s="98">
        <v>0</v>
      </c>
      <c r="AQ53" s="98" t="s">
        <v>326</v>
      </c>
      <c r="AR53" s="98">
        <v>8.7499999999999982</v>
      </c>
      <c r="AS53" s="98">
        <v>30.289783889980345</v>
      </c>
      <c r="AT53" s="99" t="s">
        <v>100</v>
      </c>
      <c r="AU53" s="98">
        <v>0</v>
      </c>
      <c r="AV53" s="98">
        <v>0</v>
      </c>
      <c r="AW53" s="98">
        <v>0</v>
      </c>
      <c r="AX53" s="98">
        <v>0</v>
      </c>
      <c r="AY53" s="98">
        <v>11.909722222222221</v>
      </c>
      <c r="AZ53" s="98">
        <v>41.227761405806589</v>
      </c>
      <c r="BA53" s="100">
        <v>241643.83561643836</v>
      </c>
      <c r="BB53" s="100">
        <v>836495.94961918343</v>
      </c>
      <c r="BC53" s="101">
        <v>1.0068493150684931E-2</v>
      </c>
      <c r="BD53" s="101">
        <v>3.4853997900799308E-2</v>
      </c>
      <c r="BE53" s="96">
        <v>69.999999999999986</v>
      </c>
      <c r="BF53" s="96">
        <v>242.31827111984276</v>
      </c>
      <c r="BG53" s="95">
        <v>0</v>
      </c>
      <c r="BH53" s="95">
        <v>3.461689587426326</v>
      </c>
      <c r="BI53" s="96" t="s">
        <v>326</v>
      </c>
      <c r="CA53"/>
      <c r="CB53"/>
      <c r="CC53"/>
      <c r="CD53" s="34"/>
      <c r="CE53" s="17" t="s">
        <v>86</v>
      </c>
      <c r="CF53" s="17" t="s">
        <v>88</v>
      </c>
      <c r="CG53" s="17">
        <f t="shared" si="6"/>
        <v>0</v>
      </c>
      <c r="CH53" s="34"/>
      <c r="CI53" s="34"/>
      <c r="CJ53" s="34"/>
      <c r="CK53" s="34"/>
      <c r="CL53" s="34"/>
      <c r="CM53" s="34"/>
      <c r="CN53" s="34"/>
      <c r="CO53" s="34"/>
      <c r="CP53" s="34"/>
      <c r="CQ53" s="34"/>
    </row>
    <row r="54" spans="2:95" x14ac:dyDescent="0.3">
      <c r="B54" s="34">
        <v>52</v>
      </c>
      <c r="C54" s="34">
        <v>2023</v>
      </c>
      <c r="D54" s="34" t="s">
        <v>110</v>
      </c>
      <c r="E54" s="34">
        <v>43</v>
      </c>
      <c r="F54" s="34" t="s">
        <v>79</v>
      </c>
      <c r="G54" s="34" t="s">
        <v>154</v>
      </c>
      <c r="H54" s="34" t="s">
        <v>151</v>
      </c>
      <c r="I54" s="34" t="s">
        <v>85</v>
      </c>
      <c r="J54" s="34" t="s">
        <v>90</v>
      </c>
      <c r="K54" s="34" t="s">
        <v>325</v>
      </c>
      <c r="L54" s="34" t="s">
        <v>171</v>
      </c>
      <c r="M54" s="34" t="s">
        <v>471</v>
      </c>
      <c r="N54" s="123">
        <v>0.33333333333333331</v>
      </c>
      <c r="O54" s="123">
        <v>0.34722222222222227</v>
      </c>
      <c r="P54" s="123" t="s">
        <v>60</v>
      </c>
      <c r="Q54" s="123">
        <v>0.6875</v>
      </c>
      <c r="R54" s="123" t="s">
        <v>68</v>
      </c>
      <c r="S54" s="123">
        <v>0.70833333333333337</v>
      </c>
      <c r="T54" s="34" t="s">
        <v>24</v>
      </c>
      <c r="U54" s="34" t="s">
        <v>326</v>
      </c>
      <c r="V54" s="34" t="s">
        <v>42</v>
      </c>
      <c r="W54" s="34" t="s">
        <v>326</v>
      </c>
      <c r="X54" s="34" t="s">
        <v>326</v>
      </c>
      <c r="Y54" s="34" t="s">
        <v>326</v>
      </c>
      <c r="Z54" s="34" t="s">
        <v>24</v>
      </c>
      <c r="AA54" s="34" t="s">
        <v>42</v>
      </c>
      <c r="AB54" s="95">
        <v>0</v>
      </c>
      <c r="AC54" s="34" t="s">
        <v>24</v>
      </c>
      <c r="AD54" s="34" t="s">
        <v>42</v>
      </c>
      <c r="AE54" s="95">
        <v>0</v>
      </c>
      <c r="AF54" s="96">
        <v>8.1666666666666661</v>
      </c>
      <c r="AG54" s="97">
        <v>0</v>
      </c>
      <c r="AH54" s="96">
        <v>0</v>
      </c>
      <c r="AI54" s="97" t="s">
        <v>326</v>
      </c>
      <c r="AJ54" s="96">
        <v>25.000000000000071</v>
      </c>
      <c r="AK54" s="96">
        <v>86.542239685658402</v>
      </c>
      <c r="AL54" s="96" t="s">
        <v>94</v>
      </c>
      <c r="AM54" s="95">
        <v>6.9233791748526521</v>
      </c>
      <c r="AN54" s="95">
        <v>0</v>
      </c>
      <c r="AO54" s="98" t="s">
        <v>326</v>
      </c>
      <c r="AP54" s="98">
        <v>0</v>
      </c>
      <c r="AQ54" s="98" t="s">
        <v>326</v>
      </c>
      <c r="AR54" s="98">
        <v>9.6218561666666815</v>
      </c>
      <c r="AS54" s="98">
        <v>33.307879303863835</v>
      </c>
      <c r="AT54" s="99" t="s">
        <v>100</v>
      </c>
      <c r="AU54" s="98">
        <v>46.009218207110649</v>
      </c>
      <c r="AV54" s="98">
        <v>159.26963159318066</v>
      </c>
      <c r="AW54" s="98">
        <v>5.6667181750801374</v>
      </c>
      <c r="AX54" s="98">
        <v>19.616419301554423</v>
      </c>
      <c r="AY54" s="98">
        <v>8.5069444444444695</v>
      </c>
      <c r="AZ54" s="98">
        <v>29.448401004147652</v>
      </c>
      <c r="BA54" s="100">
        <v>578200</v>
      </c>
      <c r="BB54" s="100">
        <v>2001548.9194499017</v>
      </c>
      <c r="BC54" s="101">
        <v>1.2045833333333334E-2</v>
      </c>
      <c r="BD54" s="101">
        <v>4.1698935821872951E-2</v>
      </c>
      <c r="BE54" s="96">
        <v>0</v>
      </c>
      <c r="BF54" s="96">
        <v>0</v>
      </c>
      <c r="BG54" s="95">
        <v>3.461689587426326</v>
      </c>
      <c r="BH54" s="95">
        <v>3.461689587426326</v>
      </c>
      <c r="BI54" s="96" t="s">
        <v>326</v>
      </c>
      <c r="CA54"/>
      <c r="CB54"/>
      <c r="CC54"/>
      <c r="CD54" s="34"/>
      <c r="CE54" s="17" t="s">
        <v>86</v>
      </c>
      <c r="CF54" s="17" t="s">
        <v>89</v>
      </c>
      <c r="CG54" s="17">
        <f t="shared" si="6"/>
        <v>0</v>
      </c>
      <c r="CH54" s="34"/>
      <c r="CI54" s="34"/>
      <c r="CJ54" s="34"/>
      <c r="CK54" s="34"/>
      <c r="CL54" s="34"/>
      <c r="CM54" s="34"/>
      <c r="CN54" s="34"/>
      <c r="CO54" s="34"/>
      <c r="CP54" s="34"/>
      <c r="CQ54" s="34"/>
    </row>
    <row r="55" spans="2:95" x14ac:dyDescent="0.3">
      <c r="B55" s="34">
        <v>53</v>
      </c>
      <c r="C55" s="34">
        <v>2023</v>
      </c>
      <c r="D55" s="34" t="s">
        <v>109</v>
      </c>
      <c r="E55" s="34">
        <v>39</v>
      </c>
      <c r="F55" s="34" t="s">
        <v>78</v>
      </c>
      <c r="G55" s="34" t="s">
        <v>152</v>
      </c>
      <c r="H55" s="34" t="s">
        <v>151</v>
      </c>
      <c r="I55" s="34" t="s">
        <v>84</v>
      </c>
      <c r="J55" s="34" t="s">
        <v>89</v>
      </c>
      <c r="K55" s="34" t="s">
        <v>328</v>
      </c>
      <c r="L55" s="34" t="s">
        <v>170</v>
      </c>
      <c r="M55" s="34" t="s">
        <v>472</v>
      </c>
      <c r="N55" s="123">
        <v>0.41666666666666669</v>
      </c>
      <c r="O55" s="123">
        <v>0.4861111111111111</v>
      </c>
      <c r="P55" s="123" t="s">
        <v>63</v>
      </c>
      <c r="Q55" s="123">
        <v>0.76041666666666663</v>
      </c>
      <c r="R55" s="123" t="s">
        <v>70</v>
      </c>
      <c r="S55" s="123">
        <v>0.82638888888888884</v>
      </c>
      <c r="T55" s="34" t="s">
        <v>33</v>
      </c>
      <c r="U55" s="34" t="s">
        <v>326</v>
      </c>
      <c r="V55" s="34" t="s">
        <v>42</v>
      </c>
      <c r="W55" s="34" t="s">
        <v>149</v>
      </c>
      <c r="X55" s="34" t="s">
        <v>149</v>
      </c>
      <c r="Y55" s="34" t="s">
        <v>326</v>
      </c>
      <c r="Z55" s="34" t="s">
        <v>33</v>
      </c>
      <c r="AA55" s="34" t="s">
        <v>42</v>
      </c>
      <c r="AB55" s="95">
        <v>0</v>
      </c>
      <c r="AC55" s="34" t="s">
        <v>26</v>
      </c>
      <c r="AD55" s="34" t="s">
        <v>43</v>
      </c>
      <c r="AE55" s="95">
        <v>3.461689587426326</v>
      </c>
      <c r="AF55" s="96">
        <v>6.5833333333333321</v>
      </c>
      <c r="AG55" s="97">
        <v>10</v>
      </c>
      <c r="AH55" s="96">
        <v>34.616895874263264</v>
      </c>
      <c r="AI55" s="97" t="s">
        <v>148</v>
      </c>
      <c r="AJ55" s="96">
        <v>97.499999999999972</v>
      </c>
      <c r="AK55" s="96">
        <v>337.51473477406671</v>
      </c>
      <c r="AL55" s="96" t="s">
        <v>96</v>
      </c>
      <c r="AM55" s="95">
        <v>6.9233791748526521</v>
      </c>
      <c r="AN55" s="95">
        <v>6.9233791748526521</v>
      </c>
      <c r="AO55" s="98">
        <v>0.56666666666666665</v>
      </c>
      <c r="AP55" s="98">
        <v>1.9616240995415848</v>
      </c>
      <c r="AQ55" s="98" t="s">
        <v>106</v>
      </c>
      <c r="AR55" s="98">
        <v>20.177317000000002</v>
      </c>
      <c r="AS55" s="98">
        <v>69.847608161100197</v>
      </c>
      <c r="AT55" s="99" t="s">
        <v>102</v>
      </c>
      <c r="AU55" s="98">
        <v>471.13024258053144</v>
      </c>
      <c r="AV55" s="98">
        <v>1630.9066550626649</v>
      </c>
      <c r="AW55" s="98">
        <v>58.026682749597441</v>
      </c>
      <c r="AX55" s="98">
        <v>200.87036346717227</v>
      </c>
      <c r="AY55" s="98">
        <v>33.177083333333321</v>
      </c>
      <c r="AZ55" s="98">
        <v>114.84876391617546</v>
      </c>
      <c r="BA55" s="100">
        <v>3675000</v>
      </c>
      <c r="BB55" s="100">
        <v>12721709.233791748</v>
      </c>
      <c r="BC55" s="101">
        <v>0.15312500000000001</v>
      </c>
      <c r="BD55" s="101">
        <v>0.53007121807465618</v>
      </c>
      <c r="BE55" s="96">
        <v>20</v>
      </c>
      <c r="BF55" s="96">
        <v>69.233791748526528</v>
      </c>
      <c r="BG55" s="95">
        <v>3.461689587426326</v>
      </c>
      <c r="BH55" s="95">
        <v>3.461689587426326</v>
      </c>
      <c r="BI55" s="96" t="s">
        <v>326</v>
      </c>
      <c r="CA55"/>
      <c r="CB55"/>
      <c r="CC55"/>
      <c r="CD55" s="34"/>
      <c r="CE55" s="17" t="s">
        <v>86</v>
      </c>
      <c r="CF55" s="17" t="s">
        <v>90</v>
      </c>
      <c r="CG55" s="17">
        <f t="shared" si="6"/>
        <v>0</v>
      </c>
      <c r="CH55" s="34"/>
      <c r="CI55" s="34"/>
      <c r="CJ55" s="34"/>
      <c r="CK55" s="34"/>
      <c r="CL55" s="34"/>
      <c r="CM55" s="34"/>
      <c r="CN55" s="34"/>
      <c r="CO55" s="34"/>
      <c r="CP55" s="34"/>
      <c r="CQ55" s="34"/>
    </row>
    <row r="56" spans="2:95" x14ac:dyDescent="0.3">
      <c r="B56" s="34">
        <v>54</v>
      </c>
      <c r="C56" s="34">
        <v>2023</v>
      </c>
      <c r="D56" s="34" t="s">
        <v>110</v>
      </c>
      <c r="E56" s="34">
        <v>34</v>
      </c>
      <c r="F56" s="34" t="s">
        <v>78</v>
      </c>
      <c r="G56" s="34" t="s">
        <v>154</v>
      </c>
      <c r="H56" s="34" t="s">
        <v>151</v>
      </c>
      <c r="I56" s="34" t="s">
        <v>85</v>
      </c>
      <c r="J56" s="34" t="s">
        <v>89</v>
      </c>
      <c r="K56" s="34" t="s">
        <v>325</v>
      </c>
      <c r="L56" s="34" t="s">
        <v>173</v>
      </c>
      <c r="M56" s="34" t="s">
        <v>471</v>
      </c>
      <c r="N56" s="123">
        <v>0.2638888888888889</v>
      </c>
      <c r="O56" s="123">
        <v>0.29166666666666669</v>
      </c>
      <c r="P56" s="123" t="s">
        <v>59</v>
      </c>
      <c r="Q56" s="123">
        <v>0.6875</v>
      </c>
      <c r="R56" s="123" t="s">
        <v>68</v>
      </c>
      <c r="S56" s="123">
        <v>0.71527777777777779</v>
      </c>
      <c r="T56" s="34" t="s">
        <v>24</v>
      </c>
      <c r="U56" s="34" t="s">
        <v>326</v>
      </c>
      <c r="V56" s="34" t="s">
        <v>42</v>
      </c>
      <c r="W56" s="34" t="s">
        <v>326</v>
      </c>
      <c r="X56" s="34" t="s">
        <v>326</v>
      </c>
      <c r="Y56" s="34" t="s">
        <v>326</v>
      </c>
      <c r="Z56" s="34" t="s">
        <v>27</v>
      </c>
      <c r="AA56" s="34" t="s">
        <v>42</v>
      </c>
      <c r="AB56" s="95">
        <v>3.461689587426326</v>
      </c>
      <c r="AC56" s="34" t="s">
        <v>26</v>
      </c>
      <c r="AD56" s="34" t="s">
        <v>43</v>
      </c>
      <c r="AE56" s="95">
        <v>3.461689587426326</v>
      </c>
      <c r="AF56" s="96">
        <v>9.5</v>
      </c>
      <c r="AG56" s="97">
        <v>0</v>
      </c>
      <c r="AH56" s="96">
        <v>0</v>
      </c>
      <c r="AI56" s="97" t="s">
        <v>326</v>
      </c>
      <c r="AJ56" s="96">
        <v>40.000000000000014</v>
      </c>
      <c r="AK56" s="96">
        <v>138.46758349705308</v>
      </c>
      <c r="AL56" s="96" t="s">
        <v>95</v>
      </c>
      <c r="AM56" s="95">
        <v>6.9233791748526521</v>
      </c>
      <c r="AN56" s="95">
        <v>0</v>
      </c>
      <c r="AO56" s="98" t="s">
        <v>326</v>
      </c>
      <c r="AP56" s="98">
        <v>0</v>
      </c>
      <c r="AQ56" s="98" t="s">
        <v>326</v>
      </c>
      <c r="AR56" s="98">
        <v>5.8483849999999933</v>
      </c>
      <c r="AS56" s="98">
        <v>20.24529345776029</v>
      </c>
      <c r="AT56" s="99" t="s">
        <v>100</v>
      </c>
      <c r="AU56" s="98">
        <v>34.956823424098523</v>
      </c>
      <c r="AV56" s="98">
        <v>121.00967165670255</v>
      </c>
      <c r="AW56" s="98">
        <v>4.3054516977163413</v>
      </c>
      <c r="AX56" s="98">
        <v>14.904137311151656</v>
      </c>
      <c r="AY56" s="98">
        <v>13.611111111111114</v>
      </c>
      <c r="AZ56" s="98">
        <v>47.117441606636113</v>
      </c>
      <c r="BA56" s="100">
        <v>1445500</v>
      </c>
      <c r="BB56" s="100">
        <v>5003872.298624754</v>
      </c>
      <c r="BC56" s="101">
        <v>6.0229166666666667E-2</v>
      </c>
      <c r="BD56" s="101">
        <v>0.20849467910936476</v>
      </c>
      <c r="BE56" s="96">
        <v>0</v>
      </c>
      <c r="BF56" s="96">
        <v>0</v>
      </c>
      <c r="BG56" s="95">
        <v>3.461689587426326</v>
      </c>
      <c r="BH56" s="95">
        <v>3.461689587426326</v>
      </c>
      <c r="BI56" s="96" t="s">
        <v>326</v>
      </c>
      <c r="CA56"/>
      <c r="CB56"/>
      <c r="CC56"/>
      <c r="CD56" s="34"/>
      <c r="CE56" s="17" t="s">
        <v>86</v>
      </c>
      <c r="CF56" s="17" t="s">
        <v>91</v>
      </c>
      <c r="CG56" s="17">
        <f t="shared" si="6"/>
        <v>0</v>
      </c>
      <c r="CH56" s="34"/>
      <c r="CI56" s="34"/>
      <c r="CJ56" s="34"/>
      <c r="CK56" s="34"/>
      <c r="CL56" s="34"/>
      <c r="CM56" s="34"/>
      <c r="CN56" s="34"/>
      <c r="CO56" s="34"/>
      <c r="CP56" s="34"/>
      <c r="CQ56" s="34"/>
    </row>
    <row r="57" spans="2:95" x14ac:dyDescent="0.3">
      <c r="B57" s="34">
        <v>55</v>
      </c>
      <c r="C57" s="34">
        <v>2023</v>
      </c>
      <c r="D57" s="34" t="s">
        <v>109</v>
      </c>
      <c r="E57" s="34">
        <v>50</v>
      </c>
      <c r="F57" s="34" t="s">
        <v>80</v>
      </c>
      <c r="G57" s="34" t="s">
        <v>152</v>
      </c>
      <c r="H57" s="34" t="s">
        <v>151</v>
      </c>
      <c r="I57" s="34" t="s">
        <v>85</v>
      </c>
      <c r="J57" s="34" t="s">
        <v>91</v>
      </c>
      <c r="K57" s="34" t="s">
        <v>325</v>
      </c>
      <c r="L57" s="34" t="s">
        <v>174</v>
      </c>
      <c r="M57" s="34" t="s">
        <v>473</v>
      </c>
      <c r="N57" s="123">
        <v>0.27083333333333331</v>
      </c>
      <c r="O57" s="123">
        <v>0.3125</v>
      </c>
      <c r="P57" s="123" t="s">
        <v>59</v>
      </c>
      <c r="Q57" s="123">
        <v>0.70833333333333337</v>
      </c>
      <c r="R57" s="123" t="s">
        <v>69</v>
      </c>
      <c r="S57" s="123">
        <v>0.77083333333333337</v>
      </c>
      <c r="T57" s="34" t="s">
        <v>24</v>
      </c>
      <c r="U57" s="34" t="s">
        <v>326</v>
      </c>
      <c r="V57" s="34" t="s">
        <v>42</v>
      </c>
      <c r="W57" s="34" t="s">
        <v>149</v>
      </c>
      <c r="X57" s="34" t="s">
        <v>149</v>
      </c>
      <c r="Y57" s="34" t="s">
        <v>326</v>
      </c>
      <c r="Z57" s="34" t="s">
        <v>24</v>
      </c>
      <c r="AA57" s="34" t="s">
        <v>42</v>
      </c>
      <c r="AB57" s="95">
        <v>0</v>
      </c>
      <c r="AC57" s="34" t="s">
        <v>24</v>
      </c>
      <c r="AD57" s="34" t="s">
        <v>42</v>
      </c>
      <c r="AE57" s="95">
        <v>0</v>
      </c>
      <c r="AF57" s="96">
        <v>9.5</v>
      </c>
      <c r="AG57" s="97">
        <v>22.5</v>
      </c>
      <c r="AH57" s="96">
        <v>77.88801571709233</v>
      </c>
      <c r="AI57" s="97" t="s">
        <v>103</v>
      </c>
      <c r="AJ57" s="96">
        <v>75.000000000000014</v>
      </c>
      <c r="AK57" s="96">
        <v>259.62671905697448</v>
      </c>
      <c r="AL57" s="96" t="s">
        <v>96</v>
      </c>
      <c r="AM57" s="95">
        <v>6.9233791748526521</v>
      </c>
      <c r="AN57" s="95">
        <v>6.9233791748526521</v>
      </c>
      <c r="AO57" s="98">
        <v>1.2749999999999999</v>
      </c>
      <c r="AP57" s="98">
        <v>4.4136542239685657</v>
      </c>
      <c r="AQ57" s="98" t="s">
        <v>107</v>
      </c>
      <c r="AR57" s="98">
        <v>12.411818000000011</v>
      </c>
      <c r="AS57" s="98">
        <v>42.965861131630682</v>
      </c>
      <c r="AT57" s="99" t="s">
        <v>101</v>
      </c>
      <c r="AU57" s="98">
        <v>79.88005858006737</v>
      </c>
      <c r="AV57" s="98">
        <v>276.51996702962418</v>
      </c>
      <c r="AW57" s="98">
        <v>9.8384149399038563</v>
      </c>
      <c r="AX57" s="98">
        <v>34.057538554244786</v>
      </c>
      <c r="AY57" s="98">
        <v>25.520833333333339</v>
      </c>
      <c r="AZ57" s="98">
        <v>88.34520301244271</v>
      </c>
      <c r="BA57" s="100">
        <v>1734600</v>
      </c>
      <c r="BB57" s="100">
        <v>6004646.7583497055</v>
      </c>
      <c r="BC57" s="101">
        <v>2.2238461538461537E-2</v>
      </c>
      <c r="BD57" s="101">
        <v>7.6982650748073131E-2</v>
      </c>
      <c r="BE57" s="96">
        <v>45</v>
      </c>
      <c r="BF57" s="96">
        <v>155.77603143418466</v>
      </c>
      <c r="BG57" s="95">
        <v>0</v>
      </c>
      <c r="BH57" s="95">
        <v>3.461689587426326</v>
      </c>
      <c r="BI57" s="96" t="s">
        <v>326</v>
      </c>
      <c r="CA57"/>
      <c r="CB57"/>
      <c r="CC57"/>
      <c r="CD57" s="34"/>
      <c r="CE57" s="17" t="s">
        <v>86</v>
      </c>
      <c r="CF57" s="17" t="s">
        <v>92</v>
      </c>
      <c r="CG57" s="17">
        <f t="shared" si="6"/>
        <v>0</v>
      </c>
      <c r="CH57" s="34"/>
      <c r="CI57" s="34"/>
      <c r="CJ57" s="34"/>
      <c r="CK57" s="34"/>
      <c r="CL57" s="34"/>
      <c r="CM57" s="34"/>
      <c r="CN57" s="34"/>
      <c r="CO57" s="34"/>
      <c r="CP57" s="34"/>
      <c r="CQ57" s="34"/>
    </row>
    <row r="58" spans="2:95" x14ac:dyDescent="0.3">
      <c r="B58" s="34">
        <v>56</v>
      </c>
      <c r="C58" s="34">
        <v>2023</v>
      </c>
      <c r="D58" s="34" t="s">
        <v>109</v>
      </c>
      <c r="E58" s="34">
        <v>42</v>
      </c>
      <c r="F58" s="34" t="s">
        <v>79</v>
      </c>
      <c r="G58" s="34" t="s">
        <v>152</v>
      </c>
      <c r="H58" s="34" t="s">
        <v>151</v>
      </c>
      <c r="I58" s="34" t="s">
        <v>84</v>
      </c>
      <c r="J58" s="34" t="s">
        <v>89</v>
      </c>
      <c r="K58" s="34" t="s">
        <v>325</v>
      </c>
      <c r="L58" s="34" t="s">
        <v>175</v>
      </c>
      <c r="M58" s="34" t="s">
        <v>471</v>
      </c>
      <c r="N58" s="123">
        <v>0.25</v>
      </c>
      <c r="O58" s="123">
        <v>0.29166666666666669</v>
      </c>
      <c r="P58" s="123" t="s">
        <v>59</v>
      </c>
      <c r="Q58" s="123">
        <v>0.6875</v>
      </c>
      <c r="R58" s="123" t="s">
        <v>68</v>
      </c>
      <c r="S58" s="123">
        <v>0.72916666666666663</v>
      </c>
      <c r="T58" s="34" t="s">
        <v>24</v>
      </c>
      <c r="U58" s="34" t="s">
        <v>326</v>
      </c>
      <c r="V58" s="34" t="s">
        <v>42</v>
      </c>
      <c r="W58" s="34" t="s">
        <v>326</v>
      </c>
      <c r="X58" s="34" t="s">
        <v>326</v>
      </c>
      <c r="Y58" s="34" t="s">
        <v>326</v>
      </c>
      <c r="Z58" s="34" t="s">
        <v>24</v>
      </c>
      <c r="AA58" s="34" t="s">
        <v>42</v>
      </c>
      <c r="AB58" s="95">
        <v>0</v>
      </c>
      <c r="AC58" s="34" t="s">
        <v>24</v>
      </c>
      <c r="AD58" s="34" t="s">
        <v>42</v>
      </c>
      <c r="AE58" s="95">
        <v>0</v>
      </c>
      <c r="AF58" s="96">
        <v>9.5</v>
      </c>
      <c r="AG58" s="97">
        <v>0</v>
      </c>
      <c r="AH58" s="96">
        <v>0</v>
      </c>
      <c r="AI58" s="97" t="s">
        <v>326</v>
      </c>
      <c r="AJ58" s="96">
        <v>59.999999999999986</v>
      </c>
      <c r="AK58" s="96">
        <v>207.70137524557953</v>
      </c>
      <c r="AL58" s="96" t="s">
        <v>95</v>
      </c>
      <c r="AM58" s="95">
        <v>6.9233791748526521</v>
      </c>
      <c r="AN58" s="95">
        <v>0</v>
      </c>
      <c r="AO58" s="98" t="s">
        <v>326</v>
      </c>
      <c r="AP58" s="98">
        <v>0</v>
      </c>
      <c r="AQ58" s="98" t="s">
        <v>326</v>
      </c>
      <c r="AR58" s="98">
        <v>12.411818000000011</v>
      </c>
      <c r="AS58" s="98">
        <v>42.965861131630682</v>
      </c>
      <c r="AT58" s="99" t="s">
        <v>101</v>
      </c>
      <c r="AU58" s="98">
        <v>74.187614221370268</v>
      </c>
      <c r="AV58" s="98">
        <v>256.81449166611867</v>
      </c>
      <c r="AW58" s="98">
        <v>9.1373059194711619</v>
      </c>
      <c r="AX58" s="98">
        <v>31.630516758562255</v>
      </c>
      <c r="AY58" s="98">
        <v>20.416666666666661</v>
      </c>
      <c r="AZ58" s="98">
        <v>70.676162409954131</v>
      </c>
      <c r="BA58" s="100">
        <v>1445500</v>
      </c>
      <c r="BB58" s="100">
        <v>5003872.298624754</v>
      </c>
      <c r="BC58" s="101">
        <v>6.0229166666666667E-2</v>
      </c>
      <c r="BD58" s="101">
        <v>0.20849467910936476</v>
      </c>
      <c r="BE58" s="96">
        <v>0</v>
      </c>
      <c r="BF58" s="96">
        <v>0</v>
      </c>
      <c r="BG58" s="95">
        <v>3.461689587426326</v>
      </c>
      <c r="BH58" s="95">
        <v>3.461689587426326</v>
      </c>
      <c r="BI58" s="96" t="s">
        <v>326</v>
      </c>
      <c r="CA58"/>
      <c r="CB58"/>
      <c r="CC58"/>
      <c r="CD58" s="34"/>
      <c r="CE58" s="17" t="s">
        <v>86</v>
      </c>
      <c r="CF58" s="17" t="s">
        <v>93</v>
      </c>
      <c r="CG58" s="17">
        <f t="shared" si="6"/>
        <v>0</v>
      </c>
      <c r="CH58" s="34"/>
      <c r="CI58" s="34"/>
      <c r="CJ58" s="34"/>
      <c r="CK58" s="34"/>
      <c r="CL58" s="34"/>
      <c r="CM58" s="34"/>
      <c r="CN58" s="34"/>
      <c r="CO58" s="34"/>
      <c r="CP58" s="34"/>
      <c r="CQ58" s="34"/>
    </row>
    <row r="59" spans="2:95" x14ac:dyDescent="0.3">
      <c r="B59" s="34">
        <v>57</v>
      </c>
      <c r="C59" s="34">
        <v>2023</v>
      </c>
      <c r="D59" s="34" t="s">
        <v>110</v>
      </c>
      <c r="E59" s="34">
        <v>22</v>
      </c>
      <c r="F59" s="34" t="s">
        <v>77</v>
      </c>
      <c r="G59" s="34" t="s">
        <v>152</v>
      </c>
      <c r="H59" s="34" t="s">
        <v>151</v>
      </c>
      <c r="I59" s="34" t="s">
        <v>84</v>
      </c>
      <c r="J59" s="34" t="s">
        <v>89</v>
      </c>
      <c r="K59" s="34" t="s">
        <v>325</v>
      </c>
      <c r="L59" s="34" t="s">
        <v>180</v>
      </c>
      <c r="M59" s="34" t="s">
        <v>484</v>
      </c>
      <c r="N59" s="123">
        <v>0.3125</v>
      </c>
      <c r="O59" s="123">
        <v>0.66666666666666663</v>
      </c>
      <c r="P59" s="123" t="s">
        <v>68</v>
      </c>
      <c r="Q59" s="123">
        <v>0.64583333333333337</v>
      </c>
      <c r="R59" s="123" t="s">
        <v>67</v>
      </c>
      <c r="S59" s="123">
        <v>0.66666666666666663</v>
      </c>
      <c r="T59" s="34" t="s">
        <v>28</v>
      </c>
      <c r="U59" s="34" t="s">
        <v>48</v>
      </c>
      <c r="V59" s="34" t="s">
        <v>43</v>
      </c>
      <c r="W59" s="34" t="s">
        <v>326</v>
      </c>
      <c r="X59" s="34" t="s">
        <v>326</v>
      </c>
      <c r="Y59" s="34" t="s">
        <v>326</v>
      </c>
      <c r="Z59" s="34" t="s">
        <v>28</v>
      </c>
      <c r="AA59" s="34" t="s">
        <v>43</v>
      </c>
      <c r="AB59" s="95">
        <v>0</v>
      </c>
      <c r="AC59" s="34" t="s">
        <v>28</v>
      </c>
      <c r="AD59" s="34" t="s">
        <v>43</v>
      </c>
      <c r="AE59" s="95">
        <v>0</v>
      </c>
      <c r="AF59" s="96">
        <v>23.5</v>
      </c>
      <c r="AG59" s="97">
        <v>0</v>
      </c>
      <c r="AH59" s="96">
        <v>0</v>
      </c>
      <c r="AI59" s="97" t="s">
        <v>326</v>
      </c>
      <c r="AJ59" s="96">
        <v>269.99999999999994</v>
      </c>
      <c r="AK59" s="96">
        <v>0</v>
      </c>
      <c r="AL59" s="96" t="s">
        <v>97</v>
      </c>
      <c r="AM59" s="95">
        <v>0</v>
      </c>
      <c r="AN59" s="95">
        <v>0</v>
      </c>
      <c r="AO59" s="98" t="s">
        <v>326</v>
      </c>
      <c r="AP59" s="98">
        <v>0</v>
      </c>
      <c r="AQ59" s="98" t="s">
        <v>326</v>
      </c>
      <c r="AR59" s="98">
        <v>13.979083999999975</v>
      </c>
      <c r="AS59" s="98">
        <v>0</v>
      </c>
      <c r="AT59" s="99" t="s">
        <v>101</v>
      </c>
      <c r="AU59" s="98">
        <v>802.80137403070626</v>
      </c>
      <c r="AV59" s="98">
        <v>0</v>
      </c>
      <c r="AW59" s="98">
        <v>105.38078707692289</v>
      </c>
      <c r="AX59" s="98">
        <v>0</v>
      </c>
      <c r="AY59" s="98">
        <v>91.874999999999986</v>
      </c>
      <c r="AZ59" s="98">
        <v>0</v>
      </c>
      <c r="BA59" s="100">
        <v>1167273.9726027397</v>
      </c>
      <c r="BB59" s="100">
        <v>0</v>
      </c>
      <c r="BC59" s="101">
        <v>4.8636415525114156E-2</v>
      </c>
      <c r="BD59" s="101">
        <v>0</v>
      </c>
      <c r="BE59" s="96">
        <v>0</v>
      </c>
      <c r="BF59" s="96">
        <v>0</v>
      </c>
      <c r="BG59" s="95">
        <v>0</v>
      </c>
      <c r="BH59" s="95">
        <v>0</v>
      </c>
      <c r="BI59" s="96" t="s">
        <v>492</v>
      </c>
      <c r="CA59"/>
      <c r="CB59"/>
      <c r="CC59"/>
      <c r="CD59" s="34"/>
      <c r="CE59" s="17" t="s">
        <v>87</v>
      </c>
      <c r="CF59" s="17" t="s">
        <v>88</v>
      </c>
      <c r="CG59" s="17">
        <f t="shared" si="6"/>
        <v>0</v>
      </c>
      <c r="CH59" s="34"/>
      <c r="CI59" s="34"/>
      <c r="CJ59" s="34"/>
      <c r="CK59" s="34"/>
      <c r="CL59" s="34"/>
      <c r="CM59" s="34"/>
      <c r="CN59" s="34"/>
      <c r="CO59" s="34"/>
      <c r="CP59" s="34"/>
      <c r="CQ59" s="34"/>
    </row>
    <row r="60" spans="2:95" x14ac:dyDescent="0.3">
      <c r="B60" s="34">
        <v>58</v>
      </c>
      <c r="C60" s="34">
        <v>2023</v>
      </c>
      <c r="D60" s="34" t="s">
        <v>109</v>
      </c>
      <c r="E60" s="34">
        <v>42</v>
      </c>
      <c r="F60" s="34" t="s">
        <v>79</v>
      </c>
      <c r="G60" s="34" t="s">
        <v>152</v>
      </c>
      <c r="H60" s="34" t="s">
        <v>151</v>
      </c>
      <c r="I60" s="34" t="s">
        <v>85</v>
      </c>
      <c r="J60" s="34" t="s">
        <v>91</v>
      </c>
      <c r="K60" s="34" t="s">
        <v>325</v>
      </c>
      <c r="L60" s="34" t="s">
        <v>171</v>
      </c>
      <c r="M60" s="34" t="s">
        <v>471</v>
      </c>
      <c r="N60" s="123">
        <v>0.27777777777777779</v>
      </c>
      <c r="O60" s="123">
        <v>0.29166666666666669</v>
      </c>
      <c r="P60" s="123" t="s">
        <v>59</v>
      </c>
      <c r="Q60" s="123">
        <v>0.70833333333333337</v>
      </c>
      <c r="R60" s="123" t="s">
        <v>69</v>
      </c>
      <c r="S60" s="123">
        <v>0.72222222222222221</v>
      </c>
      <c r="T60" s="34" t="s">
        <v>149</v>
      </c>
      <c r="U60" s="34" t="s">
        <v>326</v>
      </c>
      <c r="V60" s="34" t="s">
        <v>149</v>
      </c>
      <c r="W60" s="34" t="s">
        <v>326</v>
      </c>
      <c r="X60" s="34" t="s">
        <v>326</v>
      </c>
      <c r="Y60" s="34" t="s">
        <v>326</v>
      </c>
      <c r="Z60" s="34" t="s">
        <v>149</v>
      </c>
      <c r="AA60" s="34" t="s">
        <v>149</v>
      </c>
      <c r="AB60" s="95">
        <v>0</v>
      </c>
      <c r="AC60" s="34" t="s">
        <v>149</v>
      </c>
      <c r="AD60" s="34" t="s">
        <v>149</v>
      </c>
      <c r="AE60" s="95">
        <v>0</v>
      </c>
      <c r="AF60" s="96">
        <v>10</v>
      </c>
      <c r="AG60" s="97">
        <v>0</v>
      </c>
      <c r="AH60" s="96">
        <v>0</v>
      </c>
      <c r="AI60" s="97" t="s">
        <v>326</v>
      </c>
      <c r="AJ60" s="96">
        <v>19.999999999999968</v>
      </c>
      <c r="AK60" s="96">
        <v>69.233791748526414</v>
      </c>
      <c r="AL60" s="96" t="s">
        <v>94</v>
      </c>
      <c r="AM60" s="95">
        <v>6.9233791748526521</v>
      </c>
      <c r="AN60" s="95">
        <v>0</v>
      </c>
      <c r="AO60" s="98" t="s">
        <v>326</v>
      </c>
      <c r="AP60" s="98">
        <v>0</v>
      </c>
      <c r="AQ60" s="98" t="s">
        <v>326</v>
      </c>
      <c r="AR60" s="98">
        <v>1.1333333333333315</v>
      </c>
      <c r="AS60" s="98">
        <v>3.9232481990831634</v>
      </c>
      <c r="AT60" s="99" t="s">
        <v>98</v>
      </c>
      <c r="AU60" s="98">
        <v>0</v>
      </c>
      <c r="AV60" s="98">
        <v>0</v>
      </c>
      <c r="AW60" s="98">
        <v>0</v>
      </c>
      <c r="AX60" s="98">
        <v>0</v>
      </c>
      <c r="AY60" s="98">
        <v>6.8055555555555456</v>
      </c>
      <c r="AZ60" s="98">
        <v>23.558720803318018</v>
      </c>
      <c r="BA60" s="100">
        <v>0</v>
      </c>
      <c r="BB60" s="100">
        <v>0</v>
      </c>
      <c r="BC60" s="101">
        <v>0</v>
      </c>
      <c r="BD60" s="101">
        <v>0</v>
      </c>
      <c r="BE60" s="96">
        <v>39.999999999999936</v>
      </c>
      <c r="BF60" s="96">
        <v>138.46758349705283</v>
      </c>
      <c r="BG60" s="95">
        <v>0</v>
      </c>
      <c r="BH60" s="95">
        <v>3.461689587426326</v>
      </c>
      <c r="BI60" s="96" t="s">
        <v>326</v>
      </c>
      <c r="CA60"/>
      <c r="CB60"/>
      <c r="CC60"/>
      <c r="CD60" s="34"/>
      <c r="CE60" s="17" t="s">
        <v>87</v>
      </c>
      <c r="CF60" s="17" t="s">
        <v>89</v>
      </c>
      <c r="CG60" s="17">
        <f t="shared" si="6"/>
        <v>0</v>
      </c>
      <c r="CH60" s="34"/>
      <c r="CI60" s="34"/>
      <c r="CJ60" s="34"/>
      <c r="CK60" s="34"/>
      <c r="CL60" s="34"/>
      <c r="CM60" s="34"/>
      <c r="CN60" s="34"/>
      <c r="CO60" s="34"/>
      <c r="CP60" s="34"/>
      <c r="CQ60" s="34"/>
    </row>
    <row r="61" spans="2:95" x14ac:dyDescent="0.3">
      <c r="B61" s="34">
        <v>59</v>
      </c>
      <c r="C61" s="34">
        <v>2023</v>
      </c>
      <c r="D61" s="34" t="s">
        <v>109</v>
      </c>
      <c r="E61" s="34">
        <v>31</v>
      </c>
      <c r="F61" s="34" t="s">
        <v>78</v>
      </c>
      <c r="G61" s="34" t="s">
        <v>154</v>
      </c>
      <c r="H61" s="34" t="s">
        <v>151</v>
      </c>
      <c r="I61" s="34" t="s">
        <v>82</v>
      </c>
      <c r="J61" s="34" t="s">
        <v>89</v>
      </c>
      <c r="K61" s="34" t="s">
        <v>325</v>
      </c>
      <c r="L61" s="34" t="s">
        <v>185</v>
      </c>
      <c r="M61" s="34" t="s">
        <v>484</v>
      </c>
      <c r="N61" s="123">
        <v>0.25</v>
      </c>
      <c r="O61" s="123">
        <v>0.33333333333333331</v>
      </c>
      <c r="P61" s="123" t="s">
        <v>60</v>
      </c>
      <c r="Q61" s="123">
        <v>0.66666666666666663</v>
      </c>
      <c r="R61" s="123" t="s">
        <v>68</v>
      </c>
      <c r="S61" s="123">
        <v>0.75</v>
      </c>
      <c r="T61" s="34" t="s">
        <v>28</v>
      </c>
      <c r="U61" s="34" t="s">
        <v>48</v>
      </c>
      <c r="V61" s="34" t="s">
        <v>43</v>
      </c>
      <c r="W61" s="34" t="s">
        <v>326</v>
      </c>
      <c r="X61" s="34" t="s">
        <v>326</v>
      </c>
      <c r="Y61" s="34" t="s">
        <v>326</v>
      </c>
      <c r="Z61" s="34" t="s">
        <v>28</v>
      </c>
      <c r="AA61" s="34" t="s">
        <v>43</v>
      </c>
      <c r="AB61" s="95">
        <v>0</v>
      </c>
      <c r="AC61" s="34" t="s">
        <v>28</v>
      </c>
      <c r="AD61" s="34" t="s">
        <v>43</v>
      </c>
      <c r="AE61" s="95">
        <v>0</v>
      </c>
      <c r="AF61" s="96">
        <v>8</v>
      </c>
      <c r="AG61" s="97">
        <v>0</v>
      </c>
      <c r="AH61" s="96">
        <v>0</v>
      </c>
      <c r="AI61" s="97" t="s">
        <v>326</v>
      </c>
      <c r="AJ61" s="96">
        <v>120.00000000000001</v>
      </c>
      <c r="AK61" s="96">
        <v>415.40275049115917</v>
      </c>
      <c r="AL61" s="96" t="s">
        <v>97</v>
      </c>
      <c r="AM61" s="95">
        <v>6.9233791748526521</v>
      </c>
      <c r="AN61" s="95">
        <v>0</v>
      </c>
      <c r="AO61" s="98" t="s">
        <v>326</v>
      </c>
      <c r="AP61" s="98">
        <v>0</v>
      </c>
      <c r="AQ61" s="98" t="s">
        <v>326</v>
      </c>
      <c r="AR61" s="98">
        <v>38.613012999999995</v>
      </c>
      <c r="AS61" s="98">
        <v>133.66626504125736</v>
      </c>
      <c r="AT61" s="99" t="s">
        <v>102</v>
      </c>
      <c r="AU61" s="98">
        <v>2217.4972188353381</v>
      </c>
      <c r="AV61" s="98">
        <v>7676.2870325891272</v>
      </c>
      <c r="AW61" s="98">
        <v>291.08271338461537</v>
      </c>
      <c r="AX61" s="98">
        <v>1007.6379980033247</v>
      </c>
      <c r="AY61" s="98">
        <v>40.833333333333343</v>
      </c>
      <c r="AZ61" s="98">
        <v>141.35232481990835</v>
      </c>
      <c r="BA61" s="100">
        <v>10112794.520547943</v>
      </c>
      <c r="BB61" s="100">
        <v>35007355.491562821</v>
      </c>
      <c r="BC61" s="101">
        <v>0.42136643835616427</v>
      </c>
      <c r="BD61" s="101">
        <v>1.4586398121484507</v>
      </c>
      <c r="BE61" s="96">
        <v>0</v>
      </c>
      <c r="BF61" s="96">
        <v>0</v>
      </c>
      <c r="BG61" s="95">
        <v>3.461689587426326</v>
      </c>
      <c r="BH61" s="95">
        <v>3.461689587426326</v>
      </c>
      <c r="BI61" s="96" t="s">
        <v>326</v>
      </c>
      <c r="CA61"/>
      <c r="CB61"/>
      <c r="CC61"/>
      <c r="CD61" s="34"/>
      <c r="CE61" s="17" t="s">
        <v>87</v>
      </c>
      <c r="CF61" s="17" t="s">
        <v>90</v>
      </c>
      <c r="CG61" s="17">
        <f t="shared" si="6"/>
        <v>0</v>
      </c>
      <c r="CH61" s="34"/>
      <c r="CI61" s="34"/>
      <c r="CJ61" s="34"/>
      <c r="CK61" s="34"/>
      <c r="CL61" s="34"/>
      <c r="CM61" s="34"/>
      <c r="CN61" s="34"/>
      <c r="CO61" s="34"/>
      <c r="CP61" s="34"/>
      <c r="CQ61" s="34"/>
    </row>
    <row r="62" spans="2:95" x14ac:dyDescent="0.3">
      <c r="B62" s="34">
        <v>60</v>
      </c>
      <c r="C62" s="34">
        <v>2023</v>
      </c>
      <c r="D62" s="34" t="s">
        <v>110</v>
      </c>
      <c r="E62" s="34">
        <v>44</v>
      </c>
      <c r="F62" s="34" t="s">
        <v>79</v>
      </c>
      <c r="G62" s="34" t="s">
        <v>152</v>
      </c>
      <c r="H62" s="34" t="s">
        <v>151</v>
      </c>
      <c r="I62" s="34" t="s">
        <v>83</v>
      </c>
      <c r="J62" s="34" t="s">
        <v>89</v>
      </c>
      <c r="K62" s="34" t="s">
        <v>325</v>
      </c>
      <c r="L62" s="34" t="s">
        <v>175</v>
      </c>
      <c r="M62" s="34" t="s">
        <v>472</v>
      </c>
      <c r="N62" s="123">
        <v>0.1875</v>
      </c>
      <c r="O62" s="123">
        <v>0.23611111111111113</v>
      </c>
      <c r="P62" s="123" t="s">
        <v>57</v>
      </c>
      <c r="Q62" s="123">
        <v>0.52083333333333337</v>
      </c>
      <c r="R62" s="123" t="s">
        <v>64</v>
      </c>
      <c r="S62" s="123">
        <v>0.58333333333333337</v>
      </c>
      <c r="T62" s="34" t="s">
        <v>27</v>
      </c>
      <c r="U62" s="34" t="s">
        <v>326</v>
      </c>
      <c r="V62" s="34" t="s">
        <v>42</v>
      </c>
      <c r="W62" s="34" t="s">
        <v>33</v>
      </c>
      <c r="X62" s="34" t="s">
        <v>42</v>
      </c>
      <c r="Y62" s="34" t="s">
        <v>326</v>
      </c>
      <c r="Z62" s="34" t="s">
        <v>27</v>
      </c>
      <c r="AA62" s="34" t="s">
        <v>42</v>
      </c>
      <c r="AB62" s="95">
        <v>0</v>
      </c>
      <c r="AC62" s="34" t="s">
        <v>27</v>
      </c>
      <c r="AD62" s="34" t="s">
        <v>42</v>
      </c>
      <c r="AE62" s="95">
        <v>0</v>
      </c>
      <c r="AF62" s="96">
        <v>6.833333333333333</v>
      </c>
      <c r="AG62" s="97">
        <v>10</v>
      </c>
      <c r="AH62" s="96">
        <v>34.616895874263264</v>
      </c>
      <c r="AI62" s="97" t="s">
        <v>148</v>
      </c>
      <c r="AJ62" s="96">
        <v>80.000000000000014</v>
      </c>
      <c r="AK62" s="96">
        <v>276.93516699410611</v>
      </c>
      <c r="AL62" s="96" t="s">
        <v>96</v>
      </c>
      <c r="AM62" s="95">
        <v>6.9233791748526521</v>
      </c>
      <c r="AN62" s="95">
        <v>6.9233791748526521</v>
      </c>
      <c r="AO62" s="98">
        <v>2.833333333333333</v>
      </c>
      <c r="AP62" s="98">
        <v>9.8081204977079235</v>
      </c>
      <c r="AQ62" s="98" t="s">
        <v>107</v>
      </c>
      <c r="AR62" s="98">
        <v>12.518900000000002</v>
      </c>
      <c r="AS62" s="98">
        <v>43.336545776031443</v>
      </c>
      <c r="AT62" s="99" t="s">
        <v>101</v>
      </c>
      <c r="AU62" s="98">
        <v>360.90791240000004</v>
      </c>
      <c r="AV62" s="98">
        <v>1249.3511623748527</v>
      </c>
      <c r="AW62" s="98">
        <v>44.45116666666668</v>
      </c>
      <c r="AX62" s="98">
        <v>153.87614079895224</v>
      </c>
      <c r="AY62" s="98">
        <v>27.222222222222225</v>
      </c>
      <c r="AZ62" s="98">
        <v>94.234883213272212</v>
      </c>
      <c r="BA62" s="100">
        <v>2352000</v>
      </c>
      <c r="BB62" s="100">
        <v>8141893.9096267186</v>
      </c>
      <c r="BC62" s="101">
        <v>9.8000000000000004E-2</v>
      </c>
      <c r="BD62" s="101">
        <v>0.33924557956777995</v>
      </c>
      <c r="BE62" s="96">
        <v>0</v>
      </c>
      <c r="BF62" s="96">
        <v>0</v>
      </c>
      <c r="BG62" s="95">
        <v>3.461689587426326</v>
      </c>
      <c r="BH62" s="95">
        <v>3.461689587426326</v>
      </c>
      <c r="BI62" s="96" t="s">
        <v>326</v>
      </c>
      <c r="CA62"/>
      <c r="CB62"/>
      <c r="CC62"/>
      <c r="CD62" s="34"/>
      <c r="CE62" s="17" t="s">
        <v>87</v>
      </c>
      <c r="CF62" s="17" t="s">
        <v>91</v>
      </c>
      <c r="CG62" s="17">
        <f t="shared" si="6"/>
        <v>0</v>
      </c>
      <c r="CH62" s="34"/>
      <c r="CI62" s="34"/>
      <c r="CJ62" s="34"/>
      <c r="CK62" s="34"/>
      <c r="CL62" s="34"/>
      <c r="CM62" s="34"/>
      <c r="CN62" s="34"/>
      <c r="CO62" s="34"/>
      <c r="CP62" s="34"/>
      <c r="CQ62" s="34"/>
    </row>
    <row r="63" spans="2:95" x14ac:dyDescent="0.3">
      <c r="B63" s="34">
        <v>61</v>
      </c>
      <c r="C63" s="34">
        <v>2023</v>
      </c>
      <c r="D63" s="34" t="s">
        <v>110</v>
      </c>
      <c r="E63" s="34">
        <v>20</v>
      </c>
      <c r="F63" s="34" t="s">
        <v>77</v>
      </c>
      <c r="G63" s="34" t="s">
        <v>152</v>
      </c>
      <c r="H63" s="34" t="s">
        <v>151</v>
      </c>
      <c r="I63" s="34" t="s">
        <v>84</v>
      </c>
      <c r="J63" s="34" t="s">
        <v>89</v>
      </c>
      <c r="K63" s="34" t="s">
        <v>325</v>
      </c>
      <c r="L63" s="34" t="s">
        <v>168</v>
      </c>
      <c r="M63" s="34" t="s">
        <v>473</v>
      </c>
      <c r="N63" s="123">
        <v>0.25</v>
      </c>
      <c r="O63" s="123">
        <v>0.32291666666666669</v>
      </c>
      <c r="P63" s="123" t="s">
        <v>59</v>
      </c>
      <c r="Q63" s="123">
        <v>0.6875</v>
      </c>
      <c r="R63" s="123" t="s">
        <v>68</v>
      </c>
      <c r="S63" s="123">
        <v>0.77777777777777779</v>
      </c>
      <c r="T63" s="34" t="s">
        <v>24</v>
      </c>
      <c r="U63" s="34" t="s">
        <v>326</v>
      </c>
      <c r="V63" s="34" t="s">
        <v>42</v>
      </c>
      <c r="W63" s="34" t="s">
        <v>31</v>
      </c>
      <c r="X63" s="34" t="s">
        <v>42</v>
      </c>
      <c r="Y63" s="34" t="s">
        <v>326</v>
      </c>
      <c r="Z63" s="34" t="s">
        <v>24</v>
      </c>
      <c r="AA63" s="34" t="s">
        <v>42</v>
      </c>
      <c r="AB63" s="95">
        <v>0</v>
      </c>
      <c r="AC63" s="34" t="s">
        <v>24</v>
      </c>
      <c r="AD63" s="34" t="s">
        <v>42</v>
      </c>
      <c r="AE63" s="95">
        <v>0</v>
      </c>
      <c r="AF63" s="96">
        <v>8.75</v>
      </c>
      <c r="AG63" s="97">
        <v>20</v>
      </c>
      <c r="AH63" s="96">
        <v>69.233791748526528</v>
      </c>
      <c r="AI63" s="97" t="s">
        <v>103</v>
      </c>
      <c r="AJ63" s="96">
        <v>117.50000000000003</v>
      </c>
      <c r="AK63" s="96">
        <v>406.74852652259341</v>
      </c>
      <c r="AL63" s="96" t="s">
        <v>96</v>
      </c>
      <c r="AM63" s="95">
        <v>6.9233791748526521</v>
      </c>
      <c r="AN63" s="95">
        <v>6.9233791748526521</v>
      </c>
      <c r="AO63" s="98">
        <v>5.43</v>
      </c>
      <c r="AP63" s="98">
        <v>18.79697445972495</v>
      </c>
      <c r="AQ63" s="98" t="s">
        <v>108</v>
      </c>
      <c r="AR63" s="98">
        <v>22.087606000000008</v>
      </c>
      <c r="AS63" s="98">
        <v>76.460435701375275</v>
      </c>
      <c r="AT63" s="99" t="s">
        <v>102</v>
      </c>
      <c r="AU63" s="98">
        <v>140.479743696969</v>
      </c>
      <c r="AV63" s="98">
        <v>486.29726600011662</v>
      </c>
      <c r="AW63" s="98">
        <v>17.302165693291091</v>
      </c>
      <c r="AX63" s="98">
        <v>59.894726820390765</v>
      </c>
      <c r="AY63" s="98">
        <v>39.982638888888893</v>
      </c>
      <c r="AZ63" s="98">
        <v>138.40748471949357</v>
      </c>
      <c r="BA63" s="100">
        <v>1470000</v>
      </c>
      <c r="BB63" s="100">
        <v>5088683.6935166996</v>
      </c>
      <c r="BC63" s="101">
        <v>6.1249999999999999E-2</v>
      </c>
      <c r="BD63" s="101">
        <v>0.21202848722986248</v>
      </c>
      <c r="BE63" s="96">
        <v>40</v>
      </c>
      <c r="BF63" s="96">
        <v>138.46758349705306</v>
      </c>
      <c r="BG63" s="95">
        <v>0</v>
      </c>
      <c r="BH63" s="95">
        <v>3.461689587426326</v>
      </c>
      <c r="BI63" s="96" t="s">
        <v>326</v>
      </c>
      <c r="CA63" s="34"/>
      <c r="CB63" s="34"/>
      <c r="CC63" s="34"/>
      <c r="CD63" s="34"/>
      <c r="CE63" s="17" t="s">
        <v>87</v>
      </c>
      <c r="CF63" s="17" t="s">
        <v>92</v>
      </c>
      <c r="CG63" s="17">
        <f t="shared" si="6"/>
        <v>0</v>
      </c>
      <c r="CH63" s="34"/>
      <c r="CI63" s="34"/>
      <c r="CJ63" s="34"/>
      <c r="CK63" s="34"/>
      <c r="CL63" s="34"/>
      <c r="CM63" s="34"/>
      <c r="CN63" s="34"/>
      <c r="CO63" s="34"/>
      <c r="CP63" s="34"/>
      <c r="CQ63" s="34"/>
    </row>
    <row r="64" spans="2:95" x14ac:dyDescent="0.3">
      <c r="B64" s="34">
        <v>62</v>
      </c>
      <c r="C64" s="34">
        <v>2023</v>
      </c>
      <c r="D64" s="34" t="s">
        <v>109</v>
      </c>
      <c r="E64" s="34">
        <v>49</v>
      </c>
      <c r="F64" s="34" t="s">
        <v>79</v>
      </c>
      <c r="G64" s="34" t="s">
        <v>153</v>
      </c>
      <c r="H64" s="34" t="s">
        <v>151</v>
      </c>
      <c r="I64" s="34" t="s">
        <v>84</v>
      </c>
      <c r="J64" s="34" t="s">
        <v>90</v>
      </c>
      <c r="K64" s="34" t="s">
        <v>325</v>
      </c>
      <c r="L64" s="34" t="s">
        <v>179</v>
      </c>
      <c r="M64" s="34" t="s">
        <v>471</v>
      </c>
      <c r="N64" s="123">
        <v>0.3125</v>
      </c>
      <c r="O64" s="123">
        <v>0.33333333333333331</v>
      </c>
      <c r="P64" s="123" t="s">
        <v>60</v>
      </c>
      <c r="Q64" s="123">
        <v>0.6875</v>
      </c>
      <c r="R64" s="123" t="s">
        <v>68</v>
      </c>
      <c r="S64" s="123">
        <v>0.70833333333333337</v>
      </c>
      <c r="T64" s="34" t="s">
        <v>30</v>
      </c>
      <c r="U64" s="34" t="s">
        <v>48</v>
      </c>
      <c r="V64" s="34" t="s">
        <v>44</v>
      </c>
      <c r="W64" s="34" t="s">
        <v>326</v>
      </c>
      <c r="X64" s="34" t="s">
        <v>326</v>
      </c>
      <c r="Y64" s="34" t="s">
        <v>326</v>
      </c>
      <c r="Z64" s="34" t="s">
        <v>35</v>
      </c>
      <c r="AA64" s="34" t="s">
        <v>2</v>
      </c>
      <c r="AB64" s="95">
        <v>3.461689587426326</v>
      </c>
      <c r="AC64" s="34" t="s">
        <v>35</v>
      </c>
      <c r="AD64" s="34" t="s">
        <v>2</v>
      </c>
      <c r="AE64" s="95">
        <v>3.461689587426326</v>
      </c>
      <c r="AF64" s="96">
        <v>8.5</v>
      </c>
      <c r="AG64" s="97">
        <v>0</v>
      </c>
      <c r="AH64" s="96">
        <v>0</v>
      </c>
      <c r="AI64" s="97" t="s">
        <v>326</v>
      </c>
      <c r="AJ64" s="96">
        <v>30.000000000000014</v>
      </c>
      <c r="AK64" s="96">
        <v>103.85068762278983</v>
      </c>
      <c r="AL64" s="96" t="s">
        <v>95</v>
      </c>
      <c r="AM64" s="95">
        <v>6.9233791748526521</v>
      </c>
      <c r="AN64" s="95">
        <v>0</v>
      </c>
      <c r="AO64" s="98" t="s">
        <v>326</v>
      </c>
      <c r="AP64" s="98">
        <v>0</v>
      </c>
      <c r="AQ64" s="98" t="s">
        <v>326</v>
      </c>
      <c r="AR64" s="98">
        <v>4.4969639999999913</v>
      </c>
      <c r="AS64" s="98">
        <v>15.56709345383101</v>
      </c>
      <c r="AT64" s="99" t="s">
        <v>99</v>
      </c>
      <c r="AU64" s="98">
        <v>239.80825013879948</v>
      </c>
      <c r="AV64" s="98">
        <v>830.14172248440991</v>
      </c>
      <c r="AW64" s="98">
        <v>31.478747999999932</v>
      </c>
      <c r="AX64" s="98">
        <v>108.96965417681704</v>
      </c>
      <c r="AY64" s="98">
        <v>10.208333333333337</v>
      </c>
      <c r="AZ64" s="98">
        <v>35.338081204977094</v>
      </c>
      <c r="BA64" s="100">
        <v>1176000</v>
      </c>
      <c r="BB64" s="100">
        <v>4070946.9548133593</v>
      </c>
      <c r="BC64" s="101">
        <v>2.4500000000000001E-2</v>
      </c>
      <c r="BD64" s="101">
        <v>8.4811394891944988E-2</v>
      </c>
      <c r="BE64" s="96">
        <v>0</v>
      </c>
      <c r="BF64" s="96">
        <v>0</v>
      </c>
      <c r="BG64" s="95">
        <v>3.461689587426326</v>
      </c>
      <c r="BH64" s="95">
        <v>3.461689587426326</v>
      </c>
      <c r="BI64" s="96" t="s">
        <v>326</v>
      </c>
      <c r="CA64" s="34"/>
      <c r="CB64" s="34"/>
      <c r="CC64" s="34"/>
      <c r="CD64" s="34"/>
      <c r="CE64" s="17" t="s">
        <v>87</v>
      </c>
      <c r="CF64" s="17" t="s">
        <v>93</v>
      </c>
      <c r="CG64" s="17">
        <f t="shared" si="6"/>
        <v>0</v>
      </c>
      <c r="CH64" s="34"/>
      <c r="CI64" s="34"/>
      <c r="CJ64" s="34"/>
      <c r="CK64" s="34"/>
      <c r="CL64" s="34"/>
      <c r="CM64" s="34"/>
      <c r="CN64" s="34"/>
      <c r="CO64" s="34"/>
      <c r="CP64" s="34"/>
      <c r="CQ64" s="34"/>
    </row>
    <row r="65" spans="2:95" x14ac:dyDescent="0.3">
      <c r="B65" s="34">
        <v>63</v>
      </c>
      <c r="C65" s="34">
        <v>2023</v>
      </c>
      <c r="D65" s="34" t="s">
        <v>110</v>
      </c>
      <c r="E65" s="34">
        <v>50</v>
      </c>
      <c r="F65" s="34" t="s">
        <v>80</v>
      </c>
      <c r="G65" s="34" t="s">
        <v>152</v>
      </c>
      <c r="H65" s="34" t="s">
        <v>151</v>
      </c>
      <c r="I65" s="34" t="s">
        <v>84</v>
      </c>
      <c r="J65" s="34" t="s">
        <v>89</v>
      </c>
      <c r="K65" s="34" t="s">
        <v>325</v>
      </c>
      <c r="L65" s="34" t="s">
        <v>180</v>
      </c>
      <c r="M65" s="34" t="s">
        <v>471</v>
      </c>
      <c r="N65" s="123">
        <v>0.23958333333333334</v>
      </c>
      <c r="O65" s="123">
        <v>0.29166666666666669</v>
      </c>
      <c r="P65" s="123" t="s">
        <v>59</v>
      </c>
      <c r="Q65" s="123">
        <v>0.66666666666666663</v>
      </c>
      <c r="R65" s="123" t="s">
        <v>68</v>
      </c>
      <c r="S65" s="123">
        <v>0.72916666666666663</v>
      </c>
      <c r="T65" s="34" t="s">
        <v>24</v>
      </c>
      <c r="U65" s="34" t="s">
        <v>326</v>
      </c>
      <c r="V65" s="34" t="s">
        <v>42</v>
      </c>
      <c r="W65" s="34" t="s">
        <v>149</v>
      </c>
      <c r="X65" s="34" t="s">
        <v>149</v>
      </c>
      <c r="Y65" s="34" t="s">
        <v>326</v>
      </c>
      <c r="Z65" s="34" t="s">
        <v>24</v>
      </c>
      <c r="AA65" s="34" t="s">
        <v>42</v>
      </c>
      <c r="AB65" s="95">
        <v>0</v>
      </c>
      <c r="AC65" s="34" t="s">
        <v>24</v>
      </c>
      <c r="AD65" s="34" t="s">
        <v>42</v>
      </c>
      <c r="AE65" s="95">
        <v>0</v>
      </c>
      <c r="AF65" s="96">
        <v>8.9999999999999982</v>
      </c>
      <c r="AG65" s="97">
        <v>15</v>
      </c>
      <c r="AH65" s="96">
        <v>51.925343811394889</v>
      </c>
      <c r="AI65" s="97" t="s">
        <v>103</v>
      </c>
      <c r="AJ65" s="96">
        <v>82.5</v>
      </c>
      <c r="AK65" s="96">
        <v>285.58939096267187</v>
      </c>
      <c r="AL65" s="96" t="s">
        <v>96</v>
      </c>
      <c r="AM65" s="95">
        <v>6.9233791748526521</v>
      </c>
      <c r="AN65" s="95">
        <v>6.9233791748526521</v>
      </c>
      <c r="AO65" s="98">
        <v>0.85000000000000009</v>
      </c>
      <c r="AP65" s="98">
        <v>2.9424361493123774</v>
      </c>
      <c r="AQ65" s="98" t="s">
        <v>106</v>
      </c>
      <c r="AR65" s="98">
        <v>11.326204000000004</v>
      </c>
      <c r="AS65" s="98">
        <v>39.207802451866421</v>
      </c>
      <c r="AT65" s="99" t="s">
        <v>101</v>
      </c>
      <c r="AU65" s="98">
        <v>62.618109680336573</v>
      </c>
      <c r="AV65" s="98">
        <v>216.76445826474074</v>
      </c>
      <c r="AW65" s="98">
        <v>7.7123496995192342</v>
      </c>
      <c r="AX65" s="98">
        <v>26.697760649416288</v>
      </c>
      <c r="AY65" s="98">
        <v>28.072916666666668</v>
      </c>
      <c r="AZ65" s="98">
        <v>97.179723313686964</v>
      </c>
      <c r="BA65" s="100">
        <v>1445500</v>
      </c>
      <c r="BB65" s="100">
        <v>5003872.298624754</v>
      </c>
      <c r="BC65" s="101">
        <v>6.0229166666666667E-2</v>
      </c>
      <c r="BD65" s="101">
        <v>0.20849467910936476</v>
      </c>
      <c r="BE65" s="96">
        <v>30</v>
      </c>
      <c r="BF65" s="96">
        <v>103.85068762278978</v>
      </c>
      <c r="BG65" s="95">
        <v>0</v>
      </c>
      <c r="BH65" s="95">
        <v>3.461689587426326</v>
      </c>
      <c r="BI65" s="96" t="s">
        <v>326</v>
      </c>
      <c r="CD65" s="35"/>
      <c r="CE65" s="35"/>
      <c r="CF65" s="35"/>
      <c r="CG65" s="35"/>
      <c r="CH65" s="35"/>
      <c r="CI65" s="35"/>
      <c r="CJ65" s="35"/>
      <c r="CK65" s="34"/>
      <c r="CL65" s="34"/>
      <c r="CM65" s="34"/>
      <c r="CN65" s="34"/>
      <c r="CO65" s="34"/>
      <c r="CP65" s="34"/>
      <c r="CQ65" s="34"/>
    </row>
    <row r="66" spans="2:95" x14ac:dyDescent="0.3">
      <c r="B66" s="34">
        <v>64</v>
      </c>
      <c r="C66" s="34">
        <v>2023</v>
      </c>
      <c r="D66" s="34" t="s">
        <v>110</v>
      </c>
      <c r="E66" s="34">
        <v>42</v>
      </c>
      <c r="F66" s="34" t="s">
        <v>79</v>
      </c>
      <c r="G66" s="34" t="s">
        <v>152</v>
      </c>
      <c r="H66" s="34" t="s">
        <v>151</v>
      </c>
      <c r="I66" s="34" t="s">
        <v>84</v>
      </c>
      <c r="J66" s="34" t="s">
        <v>89</v>
      </c>
      <c r="K66" s="34" t="s">
        <v>325</v>
      </c>
      <c r="L66" s="34" t="s">
        <v>183</v>
      </c>
      <c r="M66" s="34" t="s">
        <v>488</v>
      </c>
      <c r="N66" s="123">
        <v>0.27083333333333331</v>
      </c>
      <c r="O66" s="123">
        <v>0.29166666666666669</v>
      </c>
      <c r="P66" s="123" t="s">
        <v>59</v>
      </c>
      <c r="Q66" s="123">
        <v>0.6875</v>
      </c>
      <c r="R66" s="123" t="s">
        <v>68</v>
      </c>
      <c r="S66" s="123">
        <v>0.72916666666666663</v>
      </c>
      <c r="T66" s="34" t="s">
        <v>29</v>
      </c>
      <c r="U66" s="34" t="s">
        <v>326</v>
      </c>
      <c r="V66" s="34" t="s">
        <v>42</v>
      </c>
      <c r="W66" s="34" t="s">
        <v>326</v>
      </c>
      <c r="X66" s="34" t="s">
        <v>326</v>
      </c>
      <c r="Y66" s="34" t="s">
        <v>326</v>
      </c>
      <c r="Z66" s="34" t="s">
        <v>29</v>
      </c>
      <c r="AA66" s="34" t="s">
        <v>42</v>
      </c>
      <c r="AB66" s="95">
        <v>0</v>
      </c>
      <c r="AC66" s="34" t="s">
        <v>27</v>
      </c>
      <c r="AD66" s="34" t="s">
        <v>42</v>
      </c>
      <c r="AE66" s="95">
        <v>3.461689587426326</v>
      </c>
      <c r="AF66" s="96">
        <v>9.5</v>
      </c>
      <c r="AG66" s="97">
        <v>0</v>
      </c>
      <c r="AH66" s="96">
        <v>0</v>
      </c>
      <c r="AI66" s="97" t="s">
        <v>326</v>
      </c>
      <c r="AJ66" s="96">
        <v>45</v>
      </c>
      <c r="AK66" s="96">
        <v>155.77603143418466</v>
      </c>
      <c r="AL66" s="96" t="s">
        <v>95</v>
      </c>
      <c r="AM66" s="95">
        <v>6.9233791748526521</v>
      </c>
      <c r="AN66" s="95">
        <v>0</v>
      </c>
      <c r="AO66" s="98" t="s">
        <v>326</v>
      </c>
      <c r="AP66" s="98">
        <v>0</v>
      </c>
      <c r="AQ66" s="98" t="s">
        <v>326</v>
      </c>
      <c r="AR66" s="98">
        <v>9.7495589999999908</v>
      </c>
      <c r="AS66" s="98">
        <v>33.749946872298594</v>
      </c>
      <c r="AT66" s="99" t="s">
        <v>100</v>
      </c>
      <c r="AU66" s="98">
        <v>1516.4094397821234</v>
      </c>
      <c r="AV66" s="98">
        <v>5249.3387679687648</v>
      </c>
      <c r="AW66" s="98">
        <v>199.0534962499998</v>
      </c>
      <c r="AX66" s="98">
        <v>689.06141530942955</v>
      </c>
      <c r="AY66" s="98">
        <v>15.3125</v>
      </c>
      <c r="AZ66" s="98">
        <v>53.007121807465616</v>
      </c>
      <c r="BA66" s="100">
        <v>3675000</v>
      </c>
      <c r="BB66" s="100">
        <v>12721709.233791748</v>
      </c>
      <c r="BC66" s="101">
        <v>0.15312500000000001</v>
      </c>
      <c r="BD66" s="101">
        <v>0.53007121807465618</v>
      </c>
      <c r="BE66" s="96">
        <v>0</v>
      </c>
      <c r="BF66" s="96">
        <v>0</v>
      </c>
      <c r="BG66" s="95">
        <v>3.461689587426326</v>
      </c>
      <c r="BH66" s="95">
        <v>3.461689587426326</v>
      </c>
      <c r="BI66" s="96" t="s">
        <v>326</v>
      </c>
      <c r="CA66" s="42" t="s">
        <v>111</v>
      </c>
      <c r="CB66" s="42" t="s">
        <v>112</v>
      </c>
      <c r="CC66" t="s">
        <v>307</v>
      </c>
      <c r="CD66" s="35"/>
      <c r="CE66" s="18" t="s">
        <v>111</v>
      </c>
      <c r="CF66" s="18" t="s">
        <v>112</v>
      </c>
      <c r="CG66" s="18" t="s">
        <v>4</v>
      </c>
      <c r="CH66" s="35"/>
      <c r="CI66" s="18" t="s">
        <v>111</v>
      </c>
      <c r="CJ66" s="18" t="s">
        <v>4</v>
      </c>
      <c r="CK66" s="34"/>
      <c r="CL66" s="35"/>
      <c r="CM66" s="35"/>
      <c r="CN66" s="35"/>
      <c r="CO66" s="34"/>
      <c r="CP66" s="34"/>
      <c r="CQ66" s="34"/>
    </row>
    <row r="67" spans="2:95" x14ac:dyDescent="0.3">
      <c r="B67" s="34">
        <v>65</v>
      </c>
      <c r="C67" s="34">
        <v>2023</v>
      </c>
      <c r="D67" s="34" t="s">
        <v>110</v>
      </c>
      <c r="E67" s="34">
        <v>22</v>
      </c>
      <c r="F67" s="34" t="s">
        <v>77</v>
      </c>
      <c r="G67" s="34" t="s">
        <v>152</v>
      </c>
      <c r="H67" s="34" t="s">
        <v>151</v>
      </c>
      <c r="I67" s="34" t="s">
        <v>83</v>
      </c>
      <c r="J67" s="34" t="s">
        <v>89</v>
      </c>
      <c r="K67" s="34" t="s">
        <v>325</v>
      </c>
      <c r="L67" s="34" t="s">
        <v>178</v>
      </c>
      <c r="M67" s="34" t="s">
        <v>253</v>
      </c>
      <c r="N67" s="123">
        <v>0.29166666666666669</v>
      </c>
      <c r="O67" s="123">
        <v>0.33333333333333331</v>
      </c>
      <c r="P67" s="123" t="s">
        <v>60</v>
      </c>
      <c r="Q67" s="123">
        <v>0.70833333333333337</v>
      </c>
      <c r="R67" s="123" t="s">
        <v>69</v>
      </c>
      <c r="S67" s="123">
        <v>0.77083333333333337</v>
      </c>
      <c r="T67" s="34" t="s">
        <v>28</v>
      </c>
      <c r="U67" s="34" t="s">
        <v>48</v>
      </c>
      <c r="V67" s="34" t="s">
        <v>43</v>
      </c>
      <c r="W67" s="34" t="s">
        <v>326</v>
      </c>
      <c r="X67" s="34" t="s">
        <v>326</v>
      </c>
      <c r="Y67" s="34" t="s">
        <v>326</v>
      </c>
      <c r="Z67" s="34" t="s">
        <v>28</v>
      </c>
      <c r="AA67" s="34" t="s">
        <v>43</v>
      </c>
      <c r="AB67" s="95">
        <v>0</v>
      </c>
      <c r="AC67" s="34" t="s">
        <v>28</v>
      </c>
      <c r="AD67" s="34" t="s">
        <v>43</v>
      </c>
      <c r="AE67" s="95">
        <v>0</v>
      </c>
      <c r="AF67" s="96">
        <v>9.0000000000000018</v>
      </c>
      <c r="AG67" s="97">
        <v>0</v>
      </c>
      <c r="AH67" s="96">
        <v>0</v>
      </c>
      <c r="AI67" s="97" t="s">
        <v>326</v>
      </c>
      <c r="AJ67" s="96">
        <v>74.999999999999972</v>
      </c>
      <c r="AK67" s="96">
        <v>259.62671905697437</v>
      </c>
      <c r="AL67" s="96" t="s">
        <v>96</v>
      </c>
      <c r="AM67" s="95">
        <v>6.9233791748526521</v>
      </c>
      <c r="AN67" s="95">
        <v>0</v>
      </c>
      <c r="AO67" s="98" t="s">
        <v>326</v>
      </c>
      <c r="AP67" s="98">
        <v>0</v>
      </c>
      <c r="AQ67" s="98" t="s">
        <v>326</v>
      </c>
      <c r="AR67" s="98">
        <v>27.392074499999993</v>
      </c>
      <c r="AS67" s="98">
        <v>94.822859074656165</v>
      </c>
      <c r="AT67" s="99" t="s">
        <v>102</v>
      </c>
      <c r="AU67" s="98">
        <v>1048.7284691973382</v>
      </c>
      <c r="AV67" s="98">
        <v>3630.372421857976</v>
      </c>
      <c r="AW67" s="98">
        <v>137.66273338461534</v>
      </c>
      <c r="AX67" s="98">
        <v>476.54565073416939</v>
      </c>
      <c r="AY67" s="98">
        <v>25.520833333333325</v>
      </c>
      <c r="AZ67" s="98">
        <v>88.345203012442667</v>
      </c>
      <c r="BA67" s="100">
        <v>4958173.5159817357</v>
      </c>
      <c r="BB67" s="100">
        <v>17163657.632926952</v>
      </c>
      <c r="BC67" s="101">
        <v>0.20659056316590566</v>
      </c>
      <c r="BD67" s="101">
        <v>0.71515240137195635</v>
      </c>
      <c r="BE67" s="96">
        <v>0</v>
      </c>
      <c r="BF67" s="96">
        <v>0</v>
      </c>
      <c r="BG67" s="95">
        <v>3.461689587426326</v>
      </c>
      <c r="BH67" s="95">
        <v>3.461689587426326</v>
      </c>
      <c r="BI67" s="96" t="s">
        <v>326</v>
      </c>
      <c r="CA67" t="s">
        <v>153</v>
      </c>
      <c r="CB67"/>
      <c r="CC67" s="44">
        <v>3.461689587426326</v>
      </c>
      <c r="CD67" s="34"/>
      <c r="CE67" s="17" t="s">
        <v>153</v>
      </c>
      <c r="CF67" s="17" t="s">
        <v>151</v>
      </c>
      <c r="CG67" s="17">
        <f>IFERROR(GETPIVOTDATA("Colaboradores",$CA$66,"Etnia",CE67,"Discapacidad",CF67),0)</f>
        <v>3.461689587426326</v>
      </c>
      <c r="CH67" s="34"/>
      <c r="CI67" s="17" t="s">
        <v>154</v>
      </c>
      <c r="CJ67" s="17">
        <f t="shared" ref="CJ67:CJ74" si="8">SUMIFS($CG$67:$CG$130,$CE$67:$CE$130,CI67)</f>
        <v>0</v>
      </c>
      <c r="CK67" s="34"/>
      <c r="CL67" s="34"/>
      <c r="CM67" s="34"/>
      <c r="CN67" s="34"/>
      <c r="CO67" s="34"/>
      <c r="CP67" s="34"/>
      <c r="CQ67" s="34"/>
    </row>
    <row r="68" spans="2:95" x14ac:dyDescent="0.3">
      <c r="B68" s="34">
        <v>66</v>
      </c>
      <c r="C68" s="34">
        <v>2023</v>
      </c>
      <c r="D68" s="34" t="s">
        <v>110</v>
      </c>
      <c r="E68" s="34">
        <v>42</v>
      </c>
      <c r="F68" s="34" t="s">
        <v>79</v>
      </c>
      <c r="G68" s="34" t="s">
        <v>152</v>
      </c>
      <c r="H68" s="34" t="s">
        <v>151</v>
      </c>
      <c r="I68" s="34" t="s">
        <v>85</v>
      </c>
      <c r="J68" s="34" t="s">
        <v>89</v>
      </c>
      <c r="K68" s="34" t="s">
        <v>325</v>
      </c>
      <c r="L68" s="34" t="s">
        <v>174</v>
      </c>
      <c r="M68" s="34" t="s">
        <v>253</v>
      </c>
      <c r="N68" s="123">
        <v>0.29166666666666669</v>
      </c>
      <c r="O68" s="123">
        <v>0.32291666666666669</v>
      </c>
      <c r="P68" s="123" t="s">
        <v>59</v>
      </c>
      <c r="Q68" s="123">
        <v>0.875</v>
      </c>
      <c r="R68" s="123" t="s">
        <v>73</v>
      </c>
      <c r="S68" s="123">
        <v>0.91666666666666663</v>
      </c>
      <c r="T68" s="34" t="s">
        <v>24</v>
      </c>
      <c r="U68" s="34" t="s">
        <v>326</v>
      </c>
      <c r="V68" s="34" t="s">
        <v>42</v>
      </c>
      <c r="W68" s="34" t="s">
        <v>326</v>
      </c>
      <c r="X68" s="34" t="s">
        <v>326</v>
      </c>
      <c r="Y68" s="34" t="s">
        <v>326</v>
      </c>
      <c r="Z68" s="34" t="s">
        <v>32</v>
      </c>
      <c r="AA68" s="34" t="s">
        <v>45</v>
      </c>
      <c r="AB68" s="95">
        <v>3.461689587426326</v>
      </c>
      <c r="AC68" s="34" t="s">
        <v>24</v>
      </c>
      <c r="AD68" s="34" t="s">
        <v>42</v>
      </c>
      <c r="AE68" s="95">
        <v>0</v>
      </c>
      <c r="AF68" s="96">
        <v>13.249999999999998</v>
      </c>
      <c r="AG68" s="97">
        <v>0</v>
      </c>
      <c r="AH68" s="96">
        <v>0</v>
      </c>
      <c r="AI68" s="97" t="s">
        <v>326</v>
      </c>
      <c r="AJ68" s="96">
        <v>52.499999999999972</v>
      </c>
      <c r="AK68" s="96">
        <v>181.73870333988202</v>
      </c>
      <c r="AL68" s="96" t="s">
        <v>95</v>
      </c>
      <c r="AM68" s="95">
        <v>6.9233791748526521</v>
      </c>
      <c r="AN68" s="95">
        <v>0</v>
      </c>
      <c r="AO68" s="98" t="s">
        <v>326</v>
      </c>
      <c r="AP68" s="98">
        <v>0</v>
      </c>
      <c r="AQ68" s="98" t="s">
        <v>326</v>
      </c>
      <c r="AR68" s="98">
        <v>6.1</v>
      </c>
      <c r="AS68" s="98">
        <v>21.116306483300587</v>
      </c>
      <c r="AT68" s="99" t="s">
        <v>100</v>
      </c>
      <c r="AU68" s="98">
        <v>36.460770432692307</v>
      </c>
      <c r="AV68" s="98">
        <v>126.21586935639262</v>
      </c>
      <c r="AW68" s="98">
        <v>4.4906850961538467</v>
      </c>
      <c r="AX68" s="98">
        <v>15.54535783776636</v>
      </c>
      <c r="AY68" s="98">
        <v>17.864583333333325</v>
      </c>
      <c r="AZ68" s="98">
        <v>61.841642108709856</v>
      </c>
      <c r="BA68" s="100">
        <v>1445500</v>
      </c>
      <c r="BB68" s="100">
        <v>5003872.298624754</v>
      </c>
      <c r="BC68" s="101">
        <v>6.0229166666666667E-2</v>
      </c>
      <c r="BD68" s="101">
        <v>0.20849467910936476</v>
      </c>
      <c r="BE68" s="96">
        <v>0</v>
      </c>
      <c r="BF68" s="96">
        <v>0</v>
      </c>
      <c r="BG68" s="95">
        <v>3.461689587426326</v>
      </c>
      <c r="BH68" s="95">
        <v>3.461689587426326</v>
      </c>
      <c r="BI68" s="96" t="s">
        <v>326</v>
      </c>
      <c r="CA68"/>
      <c r="CB68" t="s">
        <v>151</v>
      </c>
      <c r="CC68" s="44">
        <v>3.461689587426326</v>
      </c>
      <c r="CD68" s="34"/>
      <c r="CE68" s="17" t="s">
        <v>153</v>
      </c>
      <c r="CF68" s="17" t="s">
        <v>162</v>
      </c>
      <c r="CG68" s="17">
        <f t="shared" ref="CG68:CG130" si="9">IFERROR(GETPIVOTDATA("Colaboradores",$CA$66,"Etnia",CE68,"Discapacidad",CF68),0)</f>
        <v>0</v>
      </c>
      <c r="CH68" s="34"/>
      <c r="CI68" s="17" t="s">
        <v>152</v>
      </c>
      <c r="CJ68" s="17">
        <f t="shared" si="8"/>
        <v>17.308447937131632</v>
      </c>
      <c r="CK68" s="34"/>
      <c r="CL68" s="34"/>
      <c r="CM68" s="34"/>
      <c r="CN68" s="34"/>
      <c r="CO68" s="34"/>
      <c r="CP68" s="34"/>
      <c r="CQ68" s="34"/>
    </row>
    <row r="69" spans="2:95" x14ac:dyDescent="0.3">
      <c r="B69" s="34">
        <v>67</v>
      </c>
      <c r="C69" s="34">
        <v>2023</v>
      </c>
      <c r="D69" s="34" t="s">
        <v>110</v>
      </c>
      <c r="E69" s="34">
        <v>59</v>
      </c>
      <c r="F69" s="34" t="s">
        <v>80</v>
      </c>
      <c r="G69" s="34" t="s">
        <v>154</v>
      </c>
      <c r="H69" s="34" t="s">
        <v>151</v>
      </c>
      <c r="I69" s="34" t="s">
        <v>84</v>
      </c>
      <c r="J69" s="34" t="s">
        <v>89</v>
      </c>
      <c r="K69" s="34" t="s">
        <v>325</v>
      </c>
      <c r="L69" s="34" t="s">
        <v>175</v>
      </c>
      <c r="M69" s="34" t="s">
        <v>475</v>
      </c>
      <c r="N69" s="123">
        <v>0.25</v>
      </c>
      <c r="O69" s="123">
        <v>0.29166666666666669</v>
      </c>
      <c r="P69" s="123" t="s">
        <v>59</v>
      </c>
      <c r="Q69" s="123">
        <v>0.70833333333333337</v>
      </c>
      <c r="R69" s="123" t="s">
        <v>69</v>
      </c>
      <c r="S69" s="123">
        <v>0.75</v>
      </c>
      <c r="T69" s="34" t="s">
        <v>24</v>
      </c>
      <c r="U69" s="34" t="s">
        <v>326</v>
      </c>
      <c r="V69" s="34" t="s">
        <v>42</v>
      </c>
      <c r="W69" s="34" t="s">
        <v>27</v>
      </c>
      <c r="X69" s="34" t="s">
        <v>42</v>
      </c>
      <c r="Y69" s="34" t="s">
        <v>326</v>
      </c>
      <c r="Z69" s="34" t="s">
        <v>24</v>
      </c>
      <c r="AA69" s="34" t="s">
        <v>42</v>
      </c>
      <c r="AB69" s="95">
        <v>0</v>
      </c>
      <c r="AC69" s="34" t="s">
        <v>24</v>
      </c>
      <c r="AD69" s="34" t="s">
        <v>42</v>
      </c>
      <c r="AE69" s="95">
        <v>0</v>
      </c>
      <c r="AF69" s="96">
        <v>10</v>
      </c>
      <c r="AG69" s="97">
        <v>15</v>
      </c>
      <c r="AH69" s="96">
        <v>51.925343811394889</v>
      </c>
      <c r="AI69" s="97" t="s">
        <v>103</v>
      </c>
      <c r="AJ69" s="96">
        <v>59.999999999999986</v>
      </c>
      <c r="AK69" s="96">
        <v>207.70137524557953</v>
      </c>
      <c r="AL69" s="96" t="s">
        <v>95</v>
      </c>
      <c r="AM69" s="95">
        <v>6.9233791748526521</v>
      </c>
      <c r="AN69" s="95">
        <v>6.9233791748526521</v>
      </c>
      <c r="AO69" s="98">
        <v>4.1500000000000004</v>
      </c>
      <c r="AP69" s="98">
        <v>14.366011787819254</v>
      </c>
      <c r="AQ69" s="98" t="s">
        <v>99</v>
      </c>
      <c r="AR69" s="98">
        <v>12.518900000000002</v>
      </c>
      <c r="AS69" s="98">
        <v>43.336545776031443</v>
      </c>
      <c r="AT69" s="99" t="s">
        <v>101</v>
      </c>
      <c r="AU69" s="98">
        <v>149.72282590999512</v>
      </c>
      <c r="AV69" s="98">
        <v>518.29394745267462</v>
      </c>
      <c r="AW69" s="98">
        <v>18.440588470538373</v>
      </c>
      <c r="AX69" s="98">
        <v>63.835593094476643</v>
      </c>
      <c r="AY69" s="98">
        <v>20.416666666666661</v>
      </c>
      <c r="AZ69" s="98">
        <v>70.676162409954131</v>
      </c>
      <c r="BA69" s="100">
        <v>1543500</v>
      </c>
      <c r="BB69" s="100">
        <v>5343117.8781925347</v>
      </c>
      <c r="BC69" s="101">
        <v>6.4312499999999995E-2</v>
      </c>
      <c r="BD69" s="101">
        <v>0.22262991159135556</v>
      </c>
      <c r="BE69" s="96">
        <v>0</v>
      </c>
      <c r="BF69" s="96">
        <v>0</v>
      </c>
      <c r="BG69" s="95">
        <v>3.461689587426326</v>
      </c>
      <c r="BH69" s="95">
        <v>3.461689587426326</v>
      </c>
      <c r="BI69" s="96" t="s">
        <v>326</v>
      </c>
      <c r="CA69" t="s">
        <v>152</v>
      </c>
      <c r="CB69"/>
      <c r="CC69" s="44">
        <v>17.308447937131632</v>
      </c>
      <c r="CD69" s="34"/>
      <c r="CE69" s="17" t="s">
        <v>153</v>
      </c>
      <c r="CF69" s="17" t="s">
        <v>161</v>
      </c>
      <c r="CG69" s="17">
        <f t="shared" si="9"/>
        <v>0</v>
      </c>
      <c r="CH69" s="34"/>
      <c r="CI69" s="17" t="s">
        <v>153</v>
      </c>
      <c r="CJ69" s="17">
        <f t="shared" si="8"/>
        <v>3.461689587426326</v>
      </c>
      <c r="CK69" s="34"/>
      <c r="CL69" s="34"/>
      <c r="CM69" s="34"/>
      <c r="CN69" s="34"/>
      <c r="CO69" s="34"/>
      <c r="CP69" s="34"/>
      <c r="CQ69" s="34"/>
    </row>
    <row r="70" spans="2:95" x14ac:dyDescent="0.3">
      <c r="B70" s="34">
        <v>68</v>
      </c>
      <c r="C70" s="34">
        <v>2023</v>
      </c>
      <c r="D70" s="34" t="s">
        <v>109</v>
      </c>
      <c r="E70" s="34">
        <v>30</v>
      </c>
      <c r="F70" s="34" t="s">
        <v>78</v>
      </c>
      <c r="G70" s="34" t="s">
        <v>155</v>
      </c>
      <c r="H70" s="34" t="s">
        <v>151</v>
      </c>
      <c r="I70" s="34" t="s">
        <v>84</v>
      </c>
      <c r="J70" s="34" t="s">
        <v>90</v>
      </c>
      <c r="K70" s="34" t="s">
        <v>325</v>
      </c>
      <c r="L70" s="34" t="s">
        <v>172</v>
      </c>
      <c r="M70" s="34" t="s">
        <v>475</v>
      </c>
      <c r="N70" s="123">
        <v>0.22916666666666666</v>
      </c>
      <c r="O70" s="123">
        <v>0.2638888888888889</v>
      </c>
      <c r="P70" s="123" t="s">
        <v>58</v>
      </c>
      <c r="Q70" s="123">
        <v>0.8125</v>
      </c>
      <c r="R70" s="123" t="s">
        <v>71</v>
      </c>
      <c r="S70" s="123">
        <v>0.84027777777777779</v>
      </c>
      <c r="T70" s="34" t="s">
        <v>28</v>
      </c>
      <c r="U70" s="34" t="s">
        <v>48</v>
      </c>
      <c r="V70" s="34" t="s">
        <v>43</v>
      </c>
      <c r="W70" s="34" t="s">
        <v>326</v>
      </c>
      <c r="X70" s="34" t="s">
        <v>326</v>
      </c>
      <c r="Y70" s="34" t="s">
        <v>326</v>
      </c>
      <c r="Z70" s="34" t="s">
        <v>28</v>
      </c>
      <c r="AA70" s="34" t="s">
        <v>43</v>
      </c>
      <c r="AB70" s="95">
        <v>0</v>
      </c>
      <c r="AC70" s="34" t="s">
        <v>28</v>
      </c>
      <c r="AD70" s="34" t="s">
        <v>43</v>
      </c>
      <c r="AE70" s="95">
        <v>0</v>
      </c>
      <c r="AF70" s="96">
        <v>13.166666666666668</v>
      </c>
      <c r="AG70" s="97">
        <v>0</v>
      </c>
      <c r="AH70" s="96">
        <v>0</v>
      </c>
      <c r="AI70" s="97" t="s">
        <v>326</v>
      </c>
      <c r="AJ70" s="96">
        <v>45.000000000000014</v>
      </c>
      <c r="AK70" s="96">
        <v>155.77603143418472</v>
      </c>
      <c r="AL70" s="96" t="s">
        <v>95</v>
      </c>
      <c r="AM70" s="95">
        <v>6.9233791748526521</v>
      </c>
      <c r="AN70" s="95">
        <v>0</v>
      </c>
      <c r="AO70" s="98" t="s">
        <v>326</v>
      </c>
      <c r="AP70" s="98">
        <v>0</v>
      </c>
      <c r="AQ70" s="98" t="s">
        <v>326</v>
      </c>
      <c r="AR70" s="98">
        <v>6.1208019999999976</v>
      </c>
      <c r="AS70" s="98">
        <v>21.188316550098222</v>
      </c>
      <c r="AT70" s="99" t="s">
        <v>100</v>
      </c>
      <c r="AU70" s="98">
        <v>820.19007326444068</v>
      </c>
      <c r="AV70" s="98">
        <v>2839.2434363299499</v>
      </c>
      <c r="AW70" s="98">
        <v>107.66333774358968</v>
      </c>
      <c r="AX70" s="98">
        <v>372.69705521454813</v>
      </c>
      <c r="AY70" s="98">
        <v>15.312500000000005</v>
      </c>
      <c r="AZ70" s="98">
        <v>53.007121807465637</v>
      </c>
      <c r="BA70" s="100">
        <v>1249835.616438356</v>
      </c>
      <c r="BB70" s="100">
        <v>4326542.9394192202</v>
      </c>
      <c r="BC70" s="101">
        <v>2.6038242009132417E-2</v>
      </c>
      <c r="BD70" s="101">
        <v>9.0136311237900432E-2</v>
      </c>
      <c r="BE70" s="96">
        <v>0</v>
      </c>
      <c r="BF70" s="96">
        <v>0</v>
      </c>
      <c r="BG70" s="95">
        <v>3.461689587426326</v>
      </c>
      <c r="BH70" s="95">
        <v>3.461689587426326</v>
      </c>
      <c r="BI70" s="96" t="s">
        <v>326</v>
      </c>
      <c r="CA70"/>
      <c r="CB70" t="s">
        <v>151</v>
      </c>
      <c r="CC70" s="44">
        <v>17.308447937131632</v>
      </c>
      <c r="CD70" s="34"/>
      <c r="CE70" s="17" t="s">
        <v>153</v>
      </c>
      <c r="CF70" s="17" t="s">
        <v>160</v>
      </c>
      <c r="CG70" s="17">
        <f t="shared" si="9"/>
        <v>0</v>
      </c>
      <c r="CH70" s="34"/>
      <c r="CI70" s="17" t="s">
        <v>155</v>
      </c>
      <c r="CJ70" s="17">
        <f t="shared" si="8"/>
        <v>0</v>
      </c>
      <c r="CK70" s="34"/>
      <c r="CL70" s="34"/>
      <c r="CM70" s="34"/>
      <c r="CN70" s="34"/>
      <c r="CO70" s="34"/>
      <c r="CP70" s="34"/>
      <c r="CQ70" s="34"/>
    </row>
    <row r="71" spans="2:95" x14ac:dyDescent="0.3">
      <c r="B71" s="34">
        <v>69</v>
      </c>
      <c r="C71" s="34">
        <v>2023</v>
      </c>
      <c r="D71" s="34" t="s">
        <v>110</v>
      </c>
      <c r="E71" s="34">
        <v>45</v>
      </c>
      <c r="F71" s="34" t="s">
        <v>79</v>
      </c>
      <c r="G71" s="34" t="s">
        <v>155</v>
      </c>
      <c r="H71" s="34" t="s">
        <v>151</v>
      </c>
      <c r="I71" s="34" t="s">
        <v>84</v>
      </c>
      <c r="J71" s="34" t="s">
        <v>90</v>
      </c>
      <c r="K71" s="34" t="s">
        <v>325</v>
      </c>
      <c r="L71" s="34" t="s">
        <v>167</v>
      </c>
      <c r="M71" s="34" t="s">
        <v>471</v>
      </c>
      <c r="N71" s="123">
        <v>0.20833333333333334</v>
      </c>
      <c r="O71" s="123">
        <v>0.29166666666666669</v>
      </c>
      <c r="P71" s="123" t="s">
        <v>59</v>
      </c>
      <c r="Q71" s="123">
        <v>0.6875</v>
      </c>
      <c r="R71" s="123" t="s">
        <v>68</v>
      </c>
      <c r="S71" s="123">
        <v>0.78472222222222221</v>
      </c>
      <c r="T71" s="34" t="s">
        <v>24</v>
      </c>
      <c r="U71" s="34" t="s">
        <v>326</v>
      </c>
      <c r="V71" s="34" t="s">
        <v>42</v>
      </c>
      <c r="W71" s="34" t="s">
        <v>149</v>
      </c>
      <c r="X71" s="34" t="s">
        <v>149</v>
      </c>
      <c r="Y71" s="34" t="s">
        <v>326</v>
      </c>
      <c r="Z71" s="34" t="s">
        <v>24</v>
      </c>
      <c r="AA71" s="34" t="s">
        <v>42</v>
      </c>
      <c r="AB71" s="95">
        <v>0</v>
      </c>
      <c r="AC71" s="34" t="s">
        <v>24</v>
      </c>
      <c r="AD71" s="34" t="s">
        <v>42</v>
      </c>
      <c r="AE71" s="95">
        <v>0</v>
      </c>
      <c r="AF71" s="96">
        <v>9.5</v>
      </c>
      <c r="AG71" s="97">
        <v>12.5</v>
      </c>
      <c r="AH71" s="96">
        <v>43.271119842829073</v>
      </c>
      <c r="AI71" s="97" t="s">
        <v>148</v>
      </c>
      <c r="AJ71" s="96">
        <v>130</v>
      </c>
      <c r="AK71" s="96">
        <v>450.01964636542237</v>
      </c>
      <c r="AL71" s="96" t="s">
        <v>97</v>
      </c>
      <c r="AM71" s="95">
        <v>6.9233791748526521</v>
      </c>
      <c r="AN71" s="95">
        <v>6.9233791748526521</v>
      </c>
      <c r="AO71" s="98">
        <v>0.70833333333333326</v>
      </c>
      <c r="AP71" s="98">
        <v>2.4520301244269809</v>
      </c>
      <c r="AQ71" s="98" t="s">
        <v>106</v>
      </c>
      <c r="AR71" s="98">
        <v>14.600259999999992</v>
      </c>
      <c r="AS71" s="98">
        <v>50.541568015717061</v>
      </c>
      <c r="AT71" s="99" t="s">
        <v>101</v>
      </c>
      <c r="AU71" s="98">
        <v>33.21379338105767</v>
      </c>
      <c r="AV71" s="98">
        <v>114.97584270613676</v>
      </c>
      <c r="AW71" s="98">
        <v>4.0907716746794849</v>
      </c>
      <c r="AX71" s="98">
        <v>14.160981710776527</v>
      </c>
      <c r="AY71" s="98">
        <v>44.236111111111107</v>
      </c>
      <c r="AZ71" s="98">
        <v>153.13168522156732</v>
      </c>
      <c r="BA71" s="100">
        <v>588000</v>
      </c>
      <c r="BB71" s="100">
        <v>2035473.4774066797</v>
      </c>
      <c r="BC71" s="101">
        <v>1.225E-2</v>
      </c>
      <c r="BD71" s="101">
        <v>4.2405697445972494E-2</v>
      </c>
      <c r="BE71" s="96">
        <v>25</v>
      </c>
      <c r="BF71" s="96">
        <v>86.542239685658146</v>
      </c>
      <c r="BG71" s="95">
        <v>3.461689587426326</v>
      </c>
      <c r="BH71" s="95">
        <v>3.461689587426326</v>
      </c>
      <c r="BI71" s="96" t="s">
        <v>326</v>
      </c>
      <c r="CA71" t="s">
        <v>198</v>
      </c>
      <c r="CB71"/>
      <c r="CC71" s="44">
        <v>20.77013752455796</v>
      </c>
      <c r="CD71" s="34"/>
      <c r="CE71" s="17" t="s">
        <v>153</v>
      </c>
      <c r="CF71" s="17" t="s">
        <v>165</v>
      </c>
      <c r="CG71" s="17">
        <f t="shared" si="9"/>
        <v>0</v>
      </c>
      <c r="CH71" s="34"/>
      <c r="CI71" s="17" t="s">
        <v>156</v>
      </c>
      <c r="CJ71" s="17">
        <f t="shared" si="8"/>
        <v>0</v>
      </c>
      <c r="CK71" s="34"/>
      <c r="CL71" s="34"/>
      <c r="CM71" s="34"/>
      <c r="CN71" s="34"/>
      <c r="CO71" s="34"/>
      <c r="CP71" s="34"/>
      <c r="CQ71" s="34"/>
    </row>
    <row r="72" spans="2:95" x14ac:dyDescent="0.3">
      <c r="B72" s="34">
        <v>70</v>
      </c>
      <c r="C72" s="34">
        <v>2023</v>
      </c>
      <c r="D72" s="34" t="s">
        <v>110</v>
      </c>
      <c r="E72" s="34">
        <v>56</v>
      </c>
      <c r="F72" s="34" t="s">
        <v>80</v>
      </c>
      <c r="G72" s="34" t="s">
        <v>153</v>
      </c>
      <c r="H72" s="34" t="s">
        <v>151</v>
      </c>
      <c r="I72" s="34" t="s">
        <v>84</v>
      </c>
      <c r="J72" s="34" t="s">
        <v>89</v>
      </c>
      <c r="K72" s="34" t="s">
        <v>325</v>
      </c>
      <c r="L72" s="34" t="s">
        <v>172</v>
      </c>
      <c r="M72" s="34" t="s">
        <v>471</v>
      </c>
      <c r="N72" s="123">
        <v>0.27430555555555552</v>
      </c>
      <c r="O72" s="123">
        <v>0.32291666666666669</v>
      </c>
      <c r="P72" s="123" t="s">
        <v>59</v>
      </c>
      <c r="Q72" s="123">
        <v>0.6875</v>
      </c>
      <c r="R72" s="123" t="s">
        <v>68</v>
      </c>
      <c r="S72" s="123">
        <v>0.74652777777777779</v>
      </c>
      <c r="T72" s="34" t="s">
        <v>27</v>
      </c>
      <c r="U72" s="34" t="s">
        <v>326</v>
      </c>
      <c r="V72" s="34" t="s">
        <v>42</v>
      </c>
      <c r="W72" s="34" t="s">
        <v>326</v>
      </c>
      <c r="X72" s="34" t="s">
        <v>326</v>
      </c>
      <c r="Y72" s="34" t="s">
        <v>326</v>
      </c>
      <c r="Z72" s="34" t="s">
        <v>29</v>
      </c>
      <c r="AA72" s="34" t="s">
        <v>42</v>
      </c>
      <c r="AB72" s="95">
        <v>3.461689587426326</v>
      </c>
      <c r="AC72" s="34" t="s">
        <v>27</v>
      </c>
      <c r="AD72" s="34" t="s">
        <v>42</v>
      </c>
      <c r="AE72" s="95">
        <v>0</v>
      </c>
      <c r="AF72" s="96">
        <v>8.75</v>
      </c>
      <c r="AG72" s="97">
        <v>0</v>
      </c>
      <c r="AH72" s="96">
        <v>0</v>
      </c>
      <c r="AI72" s="97" t="s">
        <v>326</v>
      </c>
      <c r="AJ72" s="96">
        <v>77.500000000000043</v>
      </c>
      <c r="AK72" s="96">
        <v>268.28094302554041</v>
      </c>
      <c r="AL72" s="96" t="s">
        <v>96</v>
      </c>
      <c r="AM72" s="95">
        <v>6.9233791748526521</v>
      </c>
      <c r="AN72" s="95">
        <v>0</v>
      </c>
      <c r="AO72" s="98" t="s">
        <v>326</v>
      </c>
      <c r="AP72" s="98">
        <v>0</v>
      </c>
      <c r="AQ72" s="98" t="s">
        <v>326</v>
      </c>
      <c r="AR72" s="98">
        <v>8.623818</v>
      </c>
      <c r="AS72" s="98">
        <v>29.852980974459726</v>
      </c>
      <c r="AT72" s="99" t="s">
        <v>100</v>
      </c>
      <c r="AU72" s="98">
        <v>207.18035339217388</v>
      </c>
      <c r="AV72" s="98">
        <v>717.19407205699486</v>
      </c>
      <c r="AW72" s="98">
        <v>25.517335869565215</v>
      </c>
      <c r="AX72" s="98">
        <v>88.333095878534195</v>
      </c>
      <c r="AY72" s="98">
        <v>26.371527777777796</v>
      </c>
      <c r="AZ72" s="98">
        <v>91.290043112857518</v>
      </c>
      <c r="BA72" s="100">
        <v>1347500</v>
      </c>
      <c r="BB72" s="100">
        <v>4664626.7190569742</v>
      </c>
      <c r="BC72" s="101">
        <v>5.6145833333333332E-2</v>
      </c>
      <c r="BD72" s="101">
        <v>0.19435944662737392</v>
      </c>
      <c r="BE72" s="96">
        <v>0</v>
      </c>
      <c r="BF72" s="96">
        <v>0</v>
      </c>
      <c r="BG72" s="95">
        <v>3.461689587426326</v>
      </c>
      <c r="BH72" s="95">
        <v>3.461689587426326</v>
      </c>
      <c r="BI72" s="96" t="s">
        <v>326</v>
      </c>
      <c r="CA72"/>
      <c r="CB72"/>
      <c r="CC72"/>
      <c r="CD72" s="34"/>
      <c r="CE72" s="17" t="s">
        <v>153</v>
      </c>
      <c r="CF72" s="17" t="s">
        <v>164</v>
      </c>
      <c r="CG72" s="17">
        <f t="shared" si="9"/>
        <v>0</v>
      </c>
      <c r="CH72" s="34"/>
      <c r="CI72" s="17" t="s">
        <v>157</v>
      </c>
      <c r="CJ72" s="17">
        <f t="shared" si="8"/>
        <v>0</v>
      </c>
      <c r="CK72" s="34"/>
      <c r="CL72" s="34"/>
      <c r="CM72" s="34"/>
      <c r="CN72" s="34"/>
      <c r="CO72" s="34"/>
      <c r="CP72" s="34"/>
      <c r="CQ72" s="34"/>
    </row>
    <row r="73" spans="2:95" x14ac:dyDescent="0.3">
      <c r="B73" s="34">
        <v>71</v>
      </c>
      <c r="C73" s="34">
        <v>2023</v>
      </c>
      <c r="D73" s="34" t="s">
        <v>109</v>
      </c>
      <c r="E73" s="34">
        <v>51</v>
      </c>
      <c r="F73" s="34" t="s">
        <v>80</v>
      </c>
      <c r="G73" s="34" t="s">
        <v>153</v>
      </c>
      <c r="H73" s="34" t="s">
        <v>151</v>
      </c>
      <c r="I73" s="34" t="s">
        <v>84</v>
      </c>
      <c r="J73" s="34" t="s">
        <v>90</v>
      </c>
      <c r="K73" s="34" t="s">
        <v>325</v>
      </c>
      <c r="L73" s="34" t="s">
        <v>168</v>
      </c>
      <c r="M73" s="34" t="s">
        <v>472</v>
      </c>
      <c r="N73" s="123">
        <v>0.20833333333333334</v>
      </c>
      <c r="O73" s="123">
        <v>0.70833333333333337</v>
      </c>
      <c r="P73" s="123" t="s">
        <v>69</v>
      </c>
      <c r="Q73" s="123">
        <v>0.70833333333333337</v>
      </c>
      <c r="R73" s="123" t="s">
        <v>69</v>
      </c>
      <c r="S73" s="123">
        <v>0.75</v>
      </c>
      <c r="T73" s="34" t="s">
        <v>32</v>
      </c>
      <c r="U73" s="34" t="s">
        <v>47</v>
      </c>
      <c r="V73" s="34" t="s">
        <v>45</v>
      </c>
      <c r="W73" s="34" t="s">
        <v>326</v>
      </c>
      <c r="X73" s="34" t="s">
        <v>326</v>
      </c>
      <c r="Y73" s="34" t="s">
        <v>326</v>
      </c>
      <c r="Z73" s="34" t="s">
        <v>32</v>
      </c>
      <c r="AA73" s="34" t="s">
        <v>45</v>
      </c>
      <c r="AB73" s="95">
        <v>0</v>
      </c>
      <c r="AC73" s="34" t="s">
        <v>28</v>
      </c>
      <c r="AD73" s="34" t="s">
        <v>43</v>
      </c>
      <c r="AE73" s="95">
        <v>0</v>
      </c>
      <c r="AF73" s="96">
        <v>0</v>
      </c>
      <c r="AG73" s="97">
        <v>0</v>
      </c>
      <c r="AH73" s="96">
        <v>0</v>
      </c>
      <c r="AI73" s="97" t="s">
        <v>326</v>
      </c>
      <c r="AJ73" s="96">
        <v>390</v>
      </c>
      <c r="AK73" s="96">
        <v>0</v>
      </c>
      <c r="AL73" s="96" t="s">
        <v>97</v>
      </c>
      <c r="AM73" s="95">
        <v>0</v>
      </c>
      <c r="AN73" s="95">
        <v>0</v>
      </c>
      <c r="AO73" s="98" t="s">
        <v>326</v>
      </c>
      <c r="AP73" s="98">
        <v>0</v>
      </c>
      <c r="AQ73" s="98" t="s">
        <v>326</v>
      </c>
      <c r="AR73" s="98">
        <v>9.5687060000000059</v>
      </c>
      <c r="AS73" s="98">
        <v>0</v>
      </c>
      <c r="AT73" s="99" t="s">
        <v>100</v>
      </c>
      <c r="AU73" s="98">
        <v>0</v>
      </c>
      <c r="AV73" s="98">
        <v>0</v>
      </c>
      <c r="AW73" s="98">
        <v>0</v>
      </c>
      <c r="AX73" s="98">
        <v>0</v>
      </c>
      <c r="AY73" s="98">
        <v>132.70833333333334</v>
      </c>
      <c r="AZ73" s="98">
        <v>0</v>
      </c>
      <c r="BA73" s="100">
        <v>187945.20547945207</v>
      </c>
      <c r="BB73" s="100">
        <v>0</v>
      </c>
      <c r="BC73" s="101">
        <v>3.9155251141552517E-3</v>
      </c>
      <c r="BD73" s="101">
        <v>0</v>
      </c>
      <c r="BE73" s="96">
        <v>780</v>
      </c>
      <c r="BF73" s="96">
        <v>0</v>
      </c>
      <c r="BG73" s="95">
        <v>0</v>
      </c>
      <c r="BH73" s="95">
        <v>0</v>
      </c>
      <c r="BI73" s="96" t="s">
        <v>492</v>
      </c>
      <c r="CA73"/>
      <c r="CB73"/>
      <c r="CC73"/>
      <c r="CD73" s="34"/>
      <c r="CE73" s="17" t="s">
        <v>153</v>
      </c>
      <c r="CF73" s="17" t="s">
        <v>166</v>
      </c>
      <c r="CG73" s="17">
        <f t="shared" si="9"/>
        <v>0</v>
      </c>
      <c r="CH73" s="34"/>
      <c r="CI73" s="17" t="s">
        <v>158</v>
      </c>
      <c r="CJ73" s="17">
        <f t="shared" si="8"/>
        <v>0</v>
      </c>
      <c r="CK73" s="34"/>
      <c r="CL73" s="34"/>
      <c r="CM73" s="34"/>
      <c r="CN73" s="34"/>
      <c r="CO73" s="34"/>
      <c r="CP73" s="34"/>
      <c r="CQ73" s="34"/>
    </row>
    <row r="74" spans="2:95" x14ac:dyDescent="0.3">
      <c r="B74" s="34">
        <v>72</v>
      </c>
      <c r="C74" s="34">
        <v>2023</v>
      </c>
      <c r="D74" s="34" t="s">
        <v>110</v>
      </c>
      <c r="E74" s="34">
        <v>58</v>
      </c>
      <c r="F74" s="34" t="s">
        <v>80</v>
      </c>
      <c r="G74" s="34" t="s">
        <v>152</v>
      </c>
      <c r="H74" s="34" t="s">
        <v>151</v>
      </c>
      <c r="I74" s="34" t="s">
        <v>84</v>
      </c>
      <c r="J74" s="34" t="s">
        <v>89</v>
      </c>
      <c r="K74" s="34" t="s">
        <v>325</v>
      </c>
      <c r="L74" s="34" t="s">
        <v>172</v>
      </c>
      <c r="M74" s="34" t="s">
        <v>488</v>
      </c>
      <c r="N74" s="123">
        <v>0.27083333333333331</v>
      </c>
      <c r="O74" s="123">
        <v>0.28819444444444448</v>
      </c>
      <c r="P74" s="123" t="s">
        <v>58</v>
      </c>
      <c r="Q74" s="123">
        <v>0.70833333333333337</v>
      </c>
      <c r="R74" s="123" t="s">
        <v>69</v>
      </c>
      <c r="S74" s="123">
        <v>0.72916666666666663</v>
      </c>
      <c r="T74" s="34" t="s">
        <v>32</v>
      </c>
      <c r="U74" s="34" t="s">
        <v>47</v>
      </c>
      <c r="V74" s="34" t="s">
        <v>45</v>
      </c>
      <c r="W74" s="34" t="s">
        <v>149</v>
      </c>
      <c r="X74" s="34" t="s">
        <v>149</v>
      </c>
      <c r="Y74" s="34" t="s">
        <v>326</v>
      </c>
      <c r="Z74" s="34" t="s">
        <v>32</v>
      </c>
      <c r="AA74" s="34" t="s">
        <v>45</v>
      </c>
      <c r="AB74" s="95">
        <v>0</v>
      </c>
      <c r="AC74" s="34" t="s">
        <v>32</v>
      </c>
      <c r="AD74" s="34" t="s">
        <v>45</v>
      </c>
      <c r="AE74" s="95">
        <v>0</v>
      </c>
      <c r="AF74" s="96">
        <v>10.083333333333334</v>
      </c>
      <c r="AG74" s="97">
        <v>15</v>
      </c>
      <c r="AH74" s="96">
        <v>51.925343811394889</v>
      </c>
      <c r="AI74" s="97" t="s">
        <v>103</v>
      </c>
      <c r="AJ74" s="96">
        <v>27.499999999999982</v>
      </c>
      <c r="AK74" s="96">
        <v>95.196463654223905</v>
      </c>
      <c r="AL74" s="96" t="s">
        <v>94</v>
      </c>
      <c r="AM74" s="95">
        <v>6.9233791748526521</v>
      </c>
      <c r="AN74" s="95">
        <v>6.9233791748526521</v>
      </c>
      <c r="AO74" s="98">
        <v>0.85</v>
      </c>
      <c r="AP74" s="98">
        <v>2.942436149312377</v>
      </c>
      <c r="AQ74" s="98" t="s">
        <v>106</v>
      </c>
      <c r="AR74" s="98">
        <v>3.9749999999999952</v>
      </c>
      <c r="AS74" s="98">
        <v>13.760216110019629</v>
      </c>
      <c r="AT74" s="99" t="s">
        <v>99</v>
      </c>
      <c r="AU74" s="98">
        <v>0</v>
      </c>
      <c r="AV74" s="98">
        <v>0</v>
      </c>
      <c r="AW74" s="98">
        <v>0</v>
      </c>
      <c r="AX74" s="98">
        <v>0</v>
      </c>
      <c r="AY74" s="98">
        <v>9.357638888888884</v>
      </c>
      <c r="AZ74" s="98">
        <v>32.393241104562307</v>
      </c>
      <c r="BA74" s="100">
        <v>67123.287671232873</v>
      </c>
      <c r="BB74" s="100">
        <v>232359.98600532871</v>
      </c>
      <c r="BC74" s="101">
        <v>2.7968036529680365E-3</v>
      </c>
      <c r="BD74" s="101">
        <v>9.6816660835553642E-3</v>
      </c>
      <c r="BE74" s="96">
        <v>54.999999999999964</v>
      </c>
      <c r="BF74" s="96">
        <v>190.39292730844781</v>
      </c>
      <c r="BG74" s="95">
        <v>0</v>
      </c>
      <c r="BH74" s="95">
        <v>3.461689587426326</v>
      </c>
      <c r="BI74" s="96" t="s">
        <v>326</v>
      </c>
      <c r="CA74"/>
      <c r="CB74"/>
      <c r="CC74"/>
      <c r="CD74" s="34"/>
      <c r="CE74" s="17" t="s">
        <v>153</v>
      </c>
      <c r="CF74" s="17" t="s">
        <v>163</v>
      </c>
      <c r="CG74" s="17">
        <f t="shared" si="9"/>
        <v>0</v>
      </c>
      <c r="CH74" s="34"/>
      <c r="CI74" s="17" t="s">
        <v>159</v>
      </c>
      <c r="CJ74" s="17">
        <f t="shared" si="8"/>
        <v>0</v>
      </c>
      <c r="CK74" s="34"/>
      <c r="CL74" s="34"/>
      <c r="CM74" s="34"/>
      <c r="CN74" s="34"/>
      <c r="CO74" s="34"/>
      <c r="CP74" s="34"/>
      <c r="CQ74" s="34"/>
    </row>
    <row r="75" spans="2:95" x14ac:dyDescent="0.3">
      <c r="B75" s="34">
        <v>73</v>
      </c>
      <c r="C75" s="34">
        <v>2023</v>
      </c>
      <c r="D75" s="34" t="s">
        <v>110</v>
      </c>
      <c r="E75" s="34">
        <v>47</v>
      </c>
      <c r="F75" s="34" t="s">
        <v>79</v>
      </c>
      <c r="G75" s="34" t="s">
        <v>152</v>
      </c>
      <c r="H75" s="34" t="s">
        <v>151</v>
      </c>
      <c r="I75" s="34" t="s">
        <v>85</v>
      </c>
      <c r="J75" s="34" t="s">
        <v>91</v>
      </c>
      <c r="K75" s="34" t="s">
        <v>325</v>
      </c>
      <c r="L75" s="34" t="s">
        <v>173</v>
      </c>
      <c r="M75" s="34" t="s">
        <v>254</v>
      </c>
      <c r="N75" s="123">
        <v>0.375</v>
      </c>
      <c r="O75" s="123">
        <v>0.3923611111111111</v>
      </c>
      <c r="P75" s="123" t="s">
        <v>61</v>
      </c>
      <c r="Q75" s="123">
        <v>0.72916666666666663</v>
      </c>
      <c r="R75" s="123" t="s">
        <v>69</v>
      </c>
      <c r="S75" s="123">
        <v>0.75694444444444453</v>
      </c>
      <c r="T75" s="34" t="s">
        <v>30</v>
      </c>
      <c r="U75" s="34" t="s">
        <v>48</v>
      </c>
      <c r="V75" s="34" t="s">
        <v>44</v>
      </c>
      <c r="W75" s="34" t="s">
        <v>326</v>
      </c>
      <c r="X75" s="34" t="s">
        <v>326</v>
      </c>
      <c r="Y75" s="34" t="s">
        <v>326</v>
      </c>
      <c r="Z75" s="34" t="s">
        <v>30</v>
      </c>
      <c r="AA75" s="34" t="s">
        <v>44</v>
      </c>
      <c r="AB75" s="95">
        <v>0</v>
      </c>
      <c r="AC75" s="34" t="s">
        <v>30</v>
      </c>
      <c r="AD75" s="34" t="s">
        <v>44</v>
      </c>
      <c r="AE75" s="95">
        <v>0</v>
      </c>
      <c r="AF75" s="96">
        <v>8.0833333333333321</v>
      </c>
      <c r="AG75" s="97">
        <v>0</v>
      </c>
      <c r="AH75" s="96">
        <v>0</v>
      </c>
      <c r="AI75" s="97" t="s">
        <v>326</v>
      </c>
      <c r="AJ75" s="96">
        <v>32.500000000000085</v>
      </c>
      <c r="AK75" s="96">
        <v>112.50491159135589</v>
      </c>
      <c r="AL75" s="96" t="s">
        <v>95</v>
      </c>
      <c r="AM75" s="95">
        <v>6.9233791748526521</v>
      </c>
      <c r="AN75" s="95">
        <v>0</v>
      </c>
      <c r="AO75" s="98" t="s">
        <v>326</v>
      </c>
      <c r="AP75" s="98">
        <v>0</v>
      </c>
      <c r="AQ75" s="98" t="s">
        <v>326</v>
      </c>
      <c r="AR75" s="98">
        <v>12.806249999999999</v>
      </c>
      <c r="AS75" s="98">
        <v>44.331262278978386</v>
      </c>
      <c r="AT75" s="99" t="s">
        <v>101</v>
      </c>
      <c r="AU75" s="98">
        <v>455.27670124999992</v>
      </c>
      <c r="AV75" s="98">
        <v>1576.0266161149309</v>
      </c>
      <c r="AW75" s="98">
        <v>59.762499999999996</v>
      </c>
      <c r="AX75" s="98">
        <v>206.87922396856578</v>
      </c>
      <c r="AY75" s="98">
        <v>11.059027777777807</v>
      </c>
      <c r="AZ75" s="98">
        <v>38.282921305391937</v>
      </c>
      <c r="BA75" s="100">
        <v>1078000</v>
      </c>
      <c r="BB75" s="100">
        <v>3731701.3752455795</v>
      </c>
      <c r="BC75" s="101">
        <v>1.3820512820512821E-2</v>
      </c>
      <c r="BD75" s="101">
        <v>4.7842325323661276E-2</v>
      </c>
      <c r="BE75" s="96">
        <v>0</v>
      </c>
      <c r="BF75" s="96">
        <v>0</v>
      </c>
      <c r="BG75" s="95">
        <v>3.461689587426326</v>
      </c>
      <c r="BH75" s="95">
        <v>3.461689587426326</v>
      </c>
      <c r="BI75" s="96" t="s">
        <v>326</v>
      </c>
      <c r="CA75"/>
      <c r="CB75"/>
      <c r="CC75"/>
      <c r="CD75" s="34"/>
      <c r="CE75" s="17" t="s">
        <v>158</v>
      </c>
      <c r="CF75" s="17" t="s">
        <v>151</v>
      </c>
      <c r="CG75" s="17">
        <f t="shared" si="9"/>
        <v>0</v>
      </c>
      <c r="CH75" s="34"/>
      <c r="CI75" s="34"/>
      <c r="CJ75" s="34"/>
      <c r="CK75" s="34"/>
      <c r="CL75" s="35"/>
      <c r="CM75" s="35"/>
      <c r="CN75" s="35"/>
      <c r="CO75" s="34"/>
      <c r="CP75" s="34"/>
      <c r="CQ75" s="34"/>
    </row>
    <row r="76" spans="2:95" x14ac:dyDescent="0.3">
      <c r="B76" s="34">
        <v>74</v>
      </c>
      <c r="C76" s="34">
        <v>2023</v>
      </c>
      <c r="D76" s="34" t="s">
        <v>110</v>
      </c>
      <c r="E76" s="34">
        <v>41</v>
      </c>
      <c r="F76" s="34" t="s">
        <v>79</v>
      </c>
      <c r="G76" s="34" t="s">
        <v>153</v>
      </c>
      <c r="H76" s="34" t="s">
        <v>151</v>
      </c>
      <c r="I76" s="34" t="s">
        <v>87</v>
      </c>
      <c r="J76" s="34" t="s">
        <v>92</v>
      </c>
      <c r="K76" s="34" t="s">
        <v>493</v>
      </c>
      <c r="L76" s="34" t="s">
        <v>170</v>
      </c>
      <c r="M76" s="34" t="s">
        <v>471</v>
      </c>
      <c r="N76" s="123">
        <v>0.1875</v>
      </c>
      <c r="O76" s="123">
        <v>0.29166666666666669</v>
      </c>
      <c r="P76" s="123" t="s">
        <v>59</v>
      </c>
      <c r="Q76" s="123">
        <v>0.6875</v>
      </c>
      <c r="R76" s="123" t="s">
        <v>68</v>
      </c>
      <c r="S76" s="123">
        <v>0.8125</v>
      </c>
      <c r="T76" s="34" t="s">
        <v>26</v>
      </c>
      <c r="U76" s="34" t="s">
        <v>48</v>
      </c>
      <c r="V76" s="34" t="s">
        <v>43</v>
      </c>
      <c r="W76" s="34" t="s">
        <v>326</v>
      </c>
      <c r="X76" s="34" t="s">
        <v>326</v>
      </c>
      <c r="Y76" s="34" t="s">
        <v>326</v>
      </c>
      <c r="Z76" s="34" t="s">
        <v>26</v>
      </c>
      <c r="AA76" s="34" t="s">
        <v>43</v>
      </c>
      <c r="AB76" s="95">
        <v>0</v>
      </c>
      <c r="AC76" s="34" t="s">
        <v>26</v>
      </c>
      <c r="AD76" s="34" t="s">
        <v>43</v>
      </c>
      <c r="AE76" s="95">
        <v>0</v>
      </c>
      <c r="AF76" s="96">
        <v>9.5</v>
      </c>
      <c r="AG76" s="97">
        <v>0</v>
      </c>
      <c r="AH76" s="96">
        <v>0</v>
      </c>
      <c r="AI76" s="97" t="s">
        <v>326</v>
      </c>
      <c r="AJ76" s="96">
        <v>165</v>
      </c>
      <c r="AK76" s="96">
        <v>571.17878192534374</v>
      </c>
      <c r="AL76" s="96" t="s">
        <v>97</v>
      </c>
      <c r="AM76" s="95">
        <v>6.9233791748526521</v>
      </c>
      <c r="AN76" s="95">
        <v>0</v>
      </c>
      <c r="AO76" s="98" t="s">
        <v>326</v>
      </c>
      <c r="AP76" s="98">
        <v>0</v>
      </c>
      <c r="AQ76" s="98" t="s">
        <v>326</v>
      </c>
      <c r="AR76" s="98">
        <v>33.727532999999994</v>
      </c>
      <c r="AS76" s="98">
        <v>116.75424979567778</v>
      </c>
      <c r="AT76" s="99" t="s">
        <v>102</v>
      </c>
      <c r="AU76" s="98">
        <v>799.36801512493309</v>
      </c>
      <c r="AV76" s="98">
        <v>2767.1639344796308</v>
      </c>
      <c r="AW76" s="98">
        <v>104.93010266666664</v>
      </c>
      <c r="AX76" s="98">
        <v>363.2354438087753</v>
      </c>
      <c r="AY76" s="98">
        <v>56.145833333333336</v>
      </c>
      <c r="AZ76" s="98">
        <v>194.35944662737393</v>
      </c>
      <c r="BA76" s="100">
        <v>5589132.4200913245</v>
      </c>
      <c r="BB76" s="100">
        <v>19347841.501377039</v>
      </c>
      <c r="BC76" s="101">
        <v>5.1751226111956705E-2</v>
      </c>
      <c r="BD76" s="101">
        <v>0.1791466805683059</v>
      </c>
      <c r="BE76" s="96">
        <v>0</v>
      </c>
      <c r="BF76" s="96">
        <v>0</v>
      </c>
      <c r="BG76" s="95">
        <v>3.461689587426326</v>
      </c>
      <c r="BH76" s="95">
        <v>3.461689587426326</v>
      </c>
      <c r="BI76" s="96" t="s">
        <v>326</v>
      </c>
      <c r="CA76"/>
      <c r="CB76"/>
      <c r="CC76"/>
      <c r="CD76" s="34"/>
      <c r="CE76" s="17" t="s">
        <v>158</v>
      </c>
      <c r="CF76" s="17" t="s">
        <v>162</v>
      </c>
      <c r="CG76" s="17">
        <f t="shared" si="9"/>
        <v>0</v>
      </c>
      <c r="CH76" s="34"/>
      <c r="CI76" s="18" t="s">
        <v>112</v>
      </c>
      <c r="CJ76" s="18" t="s">
        <v>4</v>
      </c>
      <c r="CK76" s="34"/>
      <c r="CL76" s="34"/>
      <c r="CM76" s="34"/>
      <c r="CN76" s="34"/>
      <c r="CO76" s="34"/>
      <c r="CP76" s="34"/>
      <c r="CQ76" s="34"/>
    </row>
    <row r="77" spans="2:95" x14ac:dyDescent="0.3">
      <c r="B77" s="34">
        <v>75</v>
      </c>
      <c r="C77" s="34">
        <v>2023</v>
      </c>
      <c r="D77" s="34" t="s">
        <v>109</v>
      </c>
      <c r="E77" s="34">
        <v>48</v>
      </c>
      <c r="F77" s="34" t="s">
        <v>79</v>
      </c>
      <c r="G77" s="34" t="s">
        <v>152</v>
      </c>
      <c r="H77" s="34" t="s">
        <v>151</v>
      </c>
      <c r="I77" s="34" t="s">
        <v>84</v>
      </c>
      <c r="J77" s="34" t="s">
        <v>90</v>
      </c>
      <c r="K77" s="34" t="s">
        <v>325</v>
      </c>
      <c r="L77" s="34" t="s">
        <v>168</v>
      </c>
      <c r="M77" s="34" t="s">
        <v>473</v>
      </c>
      <c r="N77" s="123">
        <v>0.20833333333333334</v>
      </c>
      <c r="O77" s="123">
        <v>0.27083333333333331</v>
      </c>
      <c r="P77" s="123" t="s">
        <v>58</v>
      </c>
      <c r="Q77" s="123">
        <v>0.81944444444444453</v>
      </c>
      <c r="R77" s="123" t="s">
        <v>71</v>
      </c>
      <c r="S77" s="123">
        <v>0.85416666666666663</v>
      </c>
      <c r="T77" s="34" t="s">
        <v>24</v>
      </c>
      <c r="U77" s="34" t="s">
        <v>326</v>
      </c>
      <c r="V77" s="34" t="s">
        <v>42</v>
      </c>
      <c r="W77" s="34" t="s">
        <v>27</v>
      </c>
      <c r="X77" s="34" t="s">
        <v>42</v>
      </c>
      <c r="Y77" s="34" t="s">
        <v>326</v>
      </c>
      <c r="Z77" s="34" t="s">
        <v>24</v>
      </c>
      <c r="AA77" s="34" t="s">
        <v>42</v>
      </c>
      <c r="AB77" s="95">
        <v>0</v>
      </c>
      <c r="AC77" s="34" t="s">
        <v>24</v>
      </c>
      <c r="AD77" s="34" t="s">
        <v>42</v>
      </c>
      <c r="AE77" s="95">
        <v>0</v>
      </c>
      <c r="AF77" s="96">
        <v>13.166666666666668</v>
      </c>
      <c r="AG77" s="97">
        <v>10</v>
      </c>
      <c r="AH77" s="96">
        <v>34.616895874263264</v>
      </c>
      <c r="AI77" s="97" t="s">
        <v>148</v>
      </c>
      <c r="AJ77" s="96">
        <v>69.999999999999886</v>
      </c>
      <c r="AK77" s="96">
        <v>242.31827111984242</v>
      </c>
      <c r="AL77" s="96" t="s">
        <v>96</v>
      </c>
      <c r="AM77" s="95">
        <v>6.9233791748526521</v>
      </c>
      <c r="AN77" s="95">
        <v>6.9233791748526521</v>
      </c>
      <c r="AO77" s="98">
        <v>2.7666666666666666</v>
      </c>
      <c r="AP77" s="98">
        <v>9.5773411918795013</v>
      </c>
      <c r="AQ77" s="98" t="s">
        <v>107</v>
      </c>
      <c r="AR77" s="98">
        <v>21.796183952380915</v>
      </c>
      <c r="AS77" s="98">
        <v>75.451623033585804</v>
      </c>
      <c r="AT77" s="99" t="s">
        <v>102</v>
      </c>
      <c r="AU77" s="98">
        <v>144.16778038696197</v>
      </c>
      <c r="AV77" s="98">
        <v>499.06410420791156</v>
      </c>
      <c r="AW77" s="98">
        <v>17.756402156242235</v>
      </c>
      <c r="AX77" s="98">
        <v>61.467152454418105</v>
      </c>
      <c r="AY77" s="98">
        <v>23.819444444444404</v>
      </c>
      <c r="AZ77" s="98">
        <v>82.455522811613037</v>
      </c>
      <c r="BA77" s="100">
        <v>1156400</v>
      </c>
      <c r="BB77" s="100">
        <v>4003097.8388998033</v>
      </c>
      <c r="BC77" s="101">
        <v>2.4091666666666667E-2</v>
      </c>
      <c r="BD77" s="101">
        <v>8.3397871643745902E-2</v>
      </c>
      <c r="BE77" s="96">
        <v>0</v>
      </c>
      <c r="BF77" s="96">
        <v>0</v>
      </c>
      <c r="BG77" s="95">
        <v>3.461689587426326</v>
      </c>
      <c r="BH77" s="95">
        <v>3.461689587426326</v>
      </c>
      <c r="BI77" s="96" t="s">
        <v>326</v>
      </c>
      <c r="CA77"/>
      <c r="CB77"/>
      <c r="CC77"/>
      <c r="CD77" s="34"/>
      <c r="CE77" s="17" t="s">
        <v>158</v>
      </c>
      <c r="CF77" s="17" t="s">
        <v>161</v>
      </c>
      <c r="CG77" s="17">
        <f t="shared" si="9"/>
        <v>0</v>
      </c>
      <c r="CH77" s="34"/>
      <c r="CI77" s="17" t="s">
        <v>151</v>
      </c>
      <c r="CJ77" s="17">
        <f t="shared" ref="CJ77:CJ84" si="10">SUMIFS($CG$67:$CG$130,$CF$67:$CF$130,CI77)</f>
        <v>20.77013752455796</v>
      </c>
      <c r="CK77" s="34"/>
      <c r="CL77" s="34"/>
      <c r="CM77" s="34"/>
      <c r="CN77" s="34"/>
      <c r="CO77" s="34"/>
      <c r="CP77" s="34"/>
      <c r="CQ77" s="34"/>
    </row>
    <row r="78" spans="2:95" x14ac:dyDescent="0.3">
      <c r="B78" s="34">
        <v>76</v>
      </c>
      <c r="C78" s="34">
        <v>2023</v>
      </c>
      <c r="D78" s="34" t="s">
        <v>110</v>
      </c>
      <c r="E78" s="34">
        <v>42</v>
      </c>
      <c r="F78" s="34" t="s">
        <v>79</v>
      </c>
      <c r="G78" s="34" t="s">
        <v>152</v>
      </c>
      <c r="H78" s="34" t="s">
        <v>151</v>
      </c>
      <c r="I78" s="34" t="s">
        <v>84</v>
      </c>
      <c r="J78" s="34" t="s">
        <v>90</v>
      </c>
      <c r="K78" s="34" t="s">
        <v>325</v>
      </c>
      <c r="L78" s="34" t="s">
        <v>182</v>
      </c>
      <c r="M78" s="34" t="s">
        <v>471</v>
      </c>
      <c r="N78" s="123">
        <v>0.33333333333333331</v>
      </c>
      <c r="O78" s="123">
        <v>0.35416666666666669</v>
      </c>
      <c r="P78" s="123" t="s">
        <v>60</v>
      </c>
      <c r="Q78" s="123">
        <v>0.79166666666666663</v>
      </c>
      <c r="R78" s="123" t="s">
        <v>71</v>
      </c>
      <c r="S78" s="123">
        <v>0.8125</v>
      </c>
      <c r="T78" s="34" t="s">
        <v>24</v>
      </c>
      <c r="U78" s="34" t="s">
        <v>326</v>
      </c>
      <c r="V78" s="34" t="s">
        <v>42</v>
      </c>
      <c r="W78" s="34" t="s">
        <v>27</v>
      </c>
      <c r="X78" s="34" t="s">
        <v>42</v>
      </c>
      <c r="Y78" s="34" t="s">
        <v>326</v>
      </c>
      <c r="Z78" s="34" t="s">
        <v>24</v>
      </c>
      <c r="AA78" s="34" t="s">
        <v>42</v>
      </c>
      <c r="AB78" s="95">
        <v>0</v>
      </c>
      <c r="AC78" s="34" t="s">
        <v>24</v>
      </c>
      <c r="AD78" s="34" t="s">
        <v>42</v>
      </c>
      <c r="AE78" s="95">
        <v>0</v>
      </c>
      <c r="AF78" s="96">
        <v>10.499999999999998</v>
      </c>
      <c r="AG78" s="97">
        <v>22.5</v>
      </c>
      <c r="AH78" s="96">
        <v>77.88801571709233</v>
      </c>
      <c r="AI78" s="97" t="s">
        <v>103</v>
      </c>
      <c r="AJ78" s="96">
        <v>30.000000000000053</v>
      </c>
      <c r="AK78" s="96">
        <v>103.85068762278996</v>
      </c>
      <c r="AL78" s="96" t="s">
        <v>95</v>
      </c>
      <c r="AM78" s="95">
        <v>6.9233791748526521</v>
      </c>
      <c r="AN78" s="95">
        <v>6.9233791748526521</v>
      </c>
      <c r="AO78" s="98">
        <v>6.2250000000000005</v>
      </c>
      <c r="AP78" s="98">
        <v>21.549017681728881</v>
      </c>
      <c r="AQ78" s="98" t="s">
        <v>108</v>
      </c>
      <c r="AR78" s="98">
        <v>9.6425000000000249</v>
      </c>
      <c r="AS78" s="98">
        <v>33.379341846758436</v>
      </c>
      <c r="AT78" s="99" t="s">
        <v>100</v>
      </c>
      <c r="AU78" s="98">
        <v>169.97766024900724</v>
      </c>
      <c r="AV78" s="98">
        <v>588.40989657907812</v>
      </c>
      <c r="AW78" s="98">
        <v>20.93527197864411</v>
      </c>
      <c r="AX78" s="98">
        <v>72.471413018410459</v>
      </c>
      <c r="AY78" s="98">
        <v>10.208333333333352</v>
      </c>
      <c r="AZ78" s="98">
        <v>35.338081204977144</v>
      </c>
      <c r="BA78" s="100">
        <v>2143750</v>
      </c>
      <c r="BB78" s="100">
        <v>7420997.0530451862</v>
      </c>
      <c r="BC78" s="101">
        <v>4.4661458333333334E-2</v>
      </c>
      <c r="BD78" s="101">
        <v>0.15460410527177473</v>
      </c>
      <c r="BE78" s="96">
        <v>0</v>
      </c>
      <c r="BF78" s="96">
        <v>0</v>
      </c>
      <c r="BG78" s="95">
        <v>3.461689587426326</v>
      </c>
      <c r="BH78" s="95">
        <v>3.461689587426326</v>
      </c>
      <c r="BI78" s="96" t="s">
        <v>326</v>
      </c>
      <c r="CA78"/>
      <c r="CB78"/>
      <c r="CC78"/>
      <c r="CD78" s="34"/>
      <c r="CE78" s="17" t="s">
        <v>158</v>
      </c>
      <c r="CF78" s="17" t="s">
        <v>160</v>
      </c>
      <c r="CG78" s="17">
        <f t="shared" si="9"/>
        <v>0</v>
      </c>
      <c r="CH78" s="34"/>
      <c r="CI78" s="17" t="s">
        <v>160</v>
      </c>
      <c r="CJ78" s="17">
        <f t="shared" si="10"/>
        <v>0</v>
      </c>
      <c r="CK78" s="34"/>
      <c r="CL78" s="34"/>
      <c r="CM78" s="34"/>
      <c r="CN78" s="34"/>
      <c r="CO78" s="34"/>
      <c r="CP78" s="34"/>
      <c r="CQ78" s="34"/>
    </row>
    <row r="79" spans="2:95" x14ac:dyDescent="0.3">
      <c r="B79" s="34">
        <v>77</v>
      </c>
      <c r="C79" s="34">
        <v>2023</v>
      </c>
      <c r="D79" s="34" t="s">
        <v>110</v>
      </c>
      <c r="E79" s="34">
        <v>61</v>
      </c>
      <c r="F79" s="34" t="s">
        <v>81</v>
      </c>
      <c r="G79" s="34" t="s">
        <v>152</v>
      </c>
      <c r="H79" s="34" t="s">
        <v>151</v>
      </c>
      <c r="I79" s="34" t="s">
        <v>85</v>
      </c>
      <c r="J79" s="34" t="s">
        <v>90</v>
      </c>
      <c r="K79" s="34" t="s">
        <v>325</v>
      </c>
      <c r="L79" s="34" t="s">
        <v>174</v>
      </c>
      <c r="M79" s="34" t="s">
        <v>494</v>
      </c>
      <c r="N79" s="123">
        <v>0.25</v>
      </c>
      <c r="O79" s="123">
        <v>0.26041666666666669</v>
      </c>
      <c r="P79" s="123" t="s">
        <v>58</v>
      </c>
      <c r="Q79" s="123">
        <v>0.6875</v>
      </c>
      <c r="R79" s="123" t="s">
        <v>68</v>
      </c>
      <c r="S79" s="123">
        <v>0.71875</v>
      </c>
      <c r="T79" s="34" t="s">
        <v>26</v>
      </c>
      <c r="U79" s="34" t="s">
        <v>48</v>
      </c>
      <c r="V79" s="34" t="s">
        <v>43</v>
      </c>
      <c r="W79" s="34" t="s">
        <v>326</v>
      </c>
      <c r="X79" s="34" t="s">
        <v>326</v>
      </c>
      <c r="Y79" s="34" t="s">
        <v>326</v>
      </c>
      <c r="Z79" s="34" t="s">
        <v>26</v>
      </c>
      <c r="AA79" s="34" t="s">
        <v>43</v>
      </c>
      <c r="AB79" s="95">
        <v>0</v>
      </c>
      <c r="AC79" s="34" t="s">
        <v>26</v>
      </c>
      <c r="AD79" s="34" t="s">
        <v>43</v>
      </c>
      <c r="AE79" s="95">
        <v>0</v>
      </c>
      <c r="AF79" s="96">
        <v>10.25</v>
      </c>
      <c r="AG79" s="97">
        <v>0</v>
      </c>
      <c r="AH79" s="96">
        <v>0</v>
      </c>
      <c r="AI79" s="97" t="s">
        <v>326</v>
      </c>
      <c r="AJ79" s="96">
        <v>30.000000000000014</v>
      </c>
      <c r="AK79" s="96">
        <v>103.85068762278983</v>
      </c>
      <c r="AL79" s="96" t="s">
        <v>95</v>
      </c>
      <c r="AM79" s="95">
        <v>6.9233791748526521</v>
      </c>
      <c r="AN79" s="95">
        <v>0</v>
      </c>
      <c r="AO79" s="98" t="s">
        <v>326</v>
      </c>
      <c r="AP79" s="98">
        <v>0</v>
      </c>
      <c r="AQ79" s="98" t="s">
        <v>326</v>
      </c>
      <c r="AR79" s="98">
        <v>5.6228680000000111</v>
      </c>
      <c r="AS79" s="98">
        <v>19.464623607072728</v>
      </c>
      <c r="AT79" s="99" t="s">
        <v>100</v>
      </c>
      <c r="AU79" s="98">
        <v>999.4966499186686</v>
      </c>
      <c r="AV79" s="98">
        <v>3459.9471456909509</v>
      </c>
      <c r="AW79" s="98">
        <v>131.20025333333359</v>
      </c>
      <c r="AX79" s="98">
        <v>454.17455083169705</v>
      </c>
      <c r="AY79" s="98">
        <v>10.208333333333337</v>
      </c>
      <c r="AZ79" s="98">
        <v>35.338081204977094</v>
      </c>
      <c r="BA79" s="100">
        <v>4172831.0502283107</v>
      </c>
      <c r="BB79" s="100">
        <v>14445045.796664603</v>
      </c>
      <c r="BC79" s="101">
        <v>8.6933980213089804E-2</v>
      </c>
      <c r="BD79" s="101">
        <v>0.30093845409717923</v>
      </c>
      <c r="BE79" s="96">
        <v>0</v>
      </c>
      <c r="BF79" s="96">
        <v>0</v>
      </c>
      <c r="BG79" s="95">
        <v>3.461689587426326</v>
      </c>
      <c r="BH79" s="95">
        <v>3.461689587426326</v>
      </c>
      <c r="BI79" s="96" t="s">
        <v>326</v>
      </c>
      <c r="CA79"/>
      <c r="CB79"/>
      <c r="CC79"/>
      <c r="CD79" s="34"/>
      <c r="CE79" s="17" t="s">
        <v>158</v>
      </c>
      <c r="CF79" s="17" t="s">
        <v>165</v>
      </c>
      <c r="CG79" s="17">
        <f t="shared" si="9"/>
        <v>0</v>
      </c>
      <c r="CH79" s="34"/>
      <c r="CI79" s="17" t="s">
        <v>162</v>
      </c>
      <c r="CJ79" s="17">
        <f t="shared" si="10"/>
        <v>0</v>
      </c>
      <c r="CK79" s="34"/>
      <c r="CL79" s="34"/>
      <c r="CM79" s="34"/>
      <c r="CN79" s="34"/>
      <c r="CO79" s="34"/>
      <c r="CP79" s="34"/>
      <c r="CQ79" s="34"/>
    </row>
    <row r="80" spans="2:95" x14ac:dyDescent="0.3">
      <c r="B80" s="34">
        <v>78</v>
      </c>
      <c r="C80" s="34">
        <v>2023</v>
      </c>
      <c r="D80" s="34" t="s">
        <v>109</v>
      </c>
      <c r="E80" s="34">
        <v>44</v>
      </c>
      <c r="F80" s="34" t="s">
        <v>79</v>
      </c>
      <c r="G80" s="34" t="s">
        <v>152</v>
      </c>
      <c r="H80" s="34" t="s">
        <v>151</v>
      </c>
      <c r="I80" s="34" t="s">
        <v>84</v>
      </c>
      <c r="J80" s="34" t="s">
        <v>89</v>
      </c>
      <c r="K80" s="34" t="s">
        <v>325</v>
      </c>
      <c r="L80" s="34" t="s">
        <v>172</v>
      </c>
      <c r="M80" s="34" t="s">
        <v>471</v>
      </c>
      <c r="N80" s="123">
        <v>0.3125</v>
      </c>
      <c r="O80" s="123">
        <v>0.375</v>
      </c>
      <c r="P80" s="123" t="s">
        <v>61</v>
      </c>
      <c r="Q80" s="123">
        <v>0.77083333333333337</v>
      </c>
      <c r="R80" s="123" t="s">
        <v>70</v>
      </c>
      <c r="S80" s="123">
        <v>0.85416666666666663</v>
      </c>
      <c r="T80" s="34" t="s">
        <v>24</v>
      </c>
      <c r="U80" s="34" t="s">
        <v>326</v>
      </c>
      <c r="V80" s="34" t="s">
        <v>42</v>
      </c>
      <c r="W80" s="34" t="s">
        <v>326</v>
      </c>
      <c r="X80" s="34" t="s">
        <v>326</v>
      </c>
      <c r="Y80" s="34" t="s">
        <v>326</v>
      </c>
      <c r="Z80" s="34" t="s">
        <v>24</v>
      </c>
      <c r="AA80" s="34" t="s">
        <v>42</v>
      </c>
      <c r="AB80" s="95">
        <v>0</v>
      </c>
      <c r="AC80" s="34" t="s">
        <v>24</v>
      </c>
      <c r="AD80" s="34" t="s">
        <v>42</v>
      </c>
      <c r="AE80" s="95">
        <v>0</v>
      </c>
      <c r="AF80" s="96">
        <v>9.5</v>
      </c>
      <c r="AG80" s="97">
        <v>0</v>
      </c>
      <c r="AH80" s="96">
        <v>0</v>
      </c>
      <c r="AI80" s="97" t="s">
        <v>326</v>
      </c>
      <c r="AJ80" s="96">
        <v>104.99999999999994</v>
      </c>
      <c r="AK80" s="96">
        <v>363.47740667976404</v>
      </c>
      <c r="AL80" s="96" t="s">
        <v>96</v>
      </c>
      <c r="AM80" s="95">
        <v>6.9233791748526521</v>
      </c>
      <c r="AN80" s="95">
        <v>0</v>
      </c>
      <c r="AO80" s="98" t="s">
        <v>326</v>
      </c>
      <c r="AP80" s="98">
        <v>0</v>
      </c>
      <c r="AQ80" s="98" t="s">
        <v>326</v>
      </c>
      <c r="AR80" s="98">
        <v>8.623818</v>
      </c>
      <c r="AS80" s="98">
        <v>29.852980974459726</v>
      </c>
      <c r="AT80" s="99" t="s">
        <v>100</v>
      </c>
      <c r="AU80" s="98">
        <v>20.618429400086537</v>
      </c>
      <c r="AV80" s="98">
        <v>71.374602363364403</v>
      </c>
      <c r="AW80" s="98">
        <v>2.539465637019231</v>
      </c>
      <c r="AX80" s="98">
        <v>8.7908417532964336</v>
      </c>
      <c r="AY80" s="98">
        <v>35.72916666666665</v>
      </c>
      <c r="AZ80" s="98">
        <v>123.68328421741971</v>
      </c>
      <c r="BA80" s="100">
        <v>588000</v>
      </c>
      <c r="BB80" s="100">
        <v>2035473.4774066797</v>
      </c>
      <c r="BC80" s="101">
        <v>2.4500000000000001E-2</v>
      </c>
      <c r="BD80" s="101">
        <v>8.4811394891944988E-2</v>
      </c>
      <c r="BE80" s="96">
        <v>0</v>
      </c>
      <c r="BF80" s="96">
        <v>0</v>
      </c>
      <c r="BG80" s="95">
        <v>3.461689587426326</v>
      </c>
      <c r="BH80" s="95">
        <v>3.461689587426326</v>
      </c>
      <c r="BI80" s="96" t="s">
        <v>326</v>
      </c>
      <c r="CA80"/>
      <c r="CB80"/>
      <c r="CC80"/>
      <c r="CD80" s="34"/>
      <c r="CE80" s="17" t="s">
        <v>158</v>
      </c>
      <c r="CF80" s="17" t="s">
        <v>164</v>
      </c>
      <c r="CG80" s="17">
        <f t="shared" si="9"/>
        <v>0</v>
      </c>
      <c r="CH80" s="34"/>
      <c r="CI80" s="17" t="s">
        <v>161</v>
      </c>
      <c r="CJ80" s="17">
        <f t="shared" si="10"/>
        <v>0</v>
      </c>
      <c r="CK80" s="34"/>
      <c r="CL80" s="34"/>
      <c r="CM80" s="34"/>
      <c r="CN80" s="34"/>
      <c r="CO80" s="34"/>
      <c r="CP80" s="34"/>
      <c r="CQ80" s="34"/>
    </row>
    <row r="81" spans="2:95" x14ac:dyDescent="0.3">
      <c r="B81" s="34">
        <v>79</v>
      </c>
      <c r="C81" s="34">
        <v>2023</v>
      </c>
      <c r="D81" s="34" t="s">
        <v>109</v>
      </c>
      <c r="E81" s="34">
        <v>31</v>
      </c>
      <c r="F81" s="34" t="s">
        <v>78</v>
      </c>
      <c r="G81" s="34" t="s">
        <v>152</v>
      </c>
      <c r="H81" s="34" t="s">
        <v>151</v>
      </c>
      <c r="I81" s="34" t="s">
        <v>84</v>
      </c>
      <c r="J81" s="34" t="s">
        <v>90</v>
      </c>
      <c r="K81" s="34" t="s">
        <v>325</v>
      </c>
      <c r="L81" s="34" t="s">
        <v>172</v>
      </c>
      <c r="M81" s="34" t="s">
        <v>472</v>
      </c>
      <c r="N81" s="123">
        <v>0.20833333333333334</v>
      </c>
      <c r="O81" s="123">
        <v>0.22569444444444445</v>
      </c>
      <c r="P81" s="123" t="s">
        <v>57</v>
      </c>
      <c r="Q81" s="123">
        <v>0.73958333333333337</v>
      </c>
      <c r="R81" s="123" t="s">
        <v>69</v>
      </c>
      <c r="S81" s="123">
        <v>0.76041666666666663</v>
      </c>
      <c r="T81" s="34" t="s">
        <v>32</v>
      </c>
      <c r="U81" s="34" t="s">
        <v>47</v>
      </c>
      <c r="V81" s="34" t="s">
        <v>45</v>
      </c>
      <c r="W81" s="34" t="s">
        <v>28</v>
      </c>
      <c r="X81" s="34" t="s">
        <v>43</v>
      </c>
      <c r="Y81" s="34" t="s">
        <v>48</v>
      </c>
      <c r="Z81" s="34" t="s">
        <v>32</v>
      </c>
      <c r="AA81" s="34" t="s">
        <v>45</v>
      </c>
      <c r="AB81" s="95">
        <v>0</v>
      </c>
      <c r="AC81" s="34" t="s">
        <v>32</v>
      </c>
      <c r="AD81" s="34" t="s">
        <v>45</v>
      </c>
      <c r="AE81" s="95">
        <v>0</v>
      </c>
      <c r="AF81" s="96">
        <v>12.333333333333336</v>
      </c>
      <c r="AG81" s="97">
        <v>12.5</v>
      </c>
      <c r="AH81" s="96">
        <v>43.271119842829073</v>
      </c>
      <c r="AI81" s="97" t="s">
        <v>148</v>
      </c>
      <c r="AJ81" s="96">
        <v>27.499999999999943</v>
      </c>
      <c r="AK81" s="96">
        <v>95.196463654223763</v>
      </c>
      <c r="AL81" s="96" t="s">
        <v>94</v>
      </c>
      <c r="AM81" s="95">
        <v>6.9233791748526521</v>
      </c>
      <c r="AN81" s="95">
        <v>6.9233791748526521</v>
      </c>
      <c r="AO81" s="98">
        <v>5.0562500000000004</v>
      </c>
      <c r="AP81" s="98">
        <v>17.503167976424361</v>
      </c>
      <c r="AQ81" s="98" t="s">
        <v>108</v>
      </c>
      <c r="AR81" s="98">
        <v>6.1208019999999976</v>
      </c>
      <c r="AS81" s="98">
        <v>21.188316550098222</v>
      </c>
      <c r="AT81" s="99" t="s">
        <v>100</v>
      </c>
      <c r="AU81" s="98">
        <v>580.74827326923082</v>
      </c>
      <c r="AV81" s="98">
        <v>2010.3702504919149</v>
      </c>
      <c r="AW81" s="98">
        <v>76.232692307692318</v>
      </c>
      <c r="AX81" s="98">
        <v>263.89391718301346</v>
      </c>
      <c r="AY81" s="98">
        <v>9.3576388888888697</v>
      </c>
      <c r="AZ81" s="98">
        <v>32.393241104562257</v>
      </c>
      <c r="BA81" s="100">
        <v>1016917.8082191781</v>
      </c>
      <c r="BB81" s="100">
        <v>3520253.7879807306</v>
      </c>
      <c r="BC81" s="101">
        <v>2.1185787671232876E-2</v>
      </c>
      <c r="BD81" s="101">
        <v>7.3338620582931877E-2</v>
      </c>
      <c r="BE81" s="96">
        <v>29.999999999999886</v>
      </c>
      <c r="BF81" s="96">
        <v>103.85068762278939</v>
      </c>
      <c r="BG81" s="95">
        <v>3.461689587426326</v>
      </c>
      <c r="BH81" s="95">
        <v>3.461689587426326</v>
      </c>
      <c r="BI81" s="96" t="s">
        <v>326</v>
      </c>
      <c r="CA81"/>
      <c r="CB81"/>
      <c r="CC81"/>
      <c r="CD81" s="34"/>
      <c r="CE81" s="17" t="s">
        <v>158</v>
      </c>
      <c r="CF81" s="17" t="s">
        <v>166</v>
      </c>
      <c r="CG81" s="17">
        <f t="shared" si="9"/>
        <v>0</v>
      </c>
      <c r="CH81" s="34"/>
      <c r="CI81" s="17" t="s">
        <v>165</v>
      </c>
      <c r="CJ81" s="17">
        <f t="shared" si="10"/>
        <v>0</v>
      </c>
      <c r="CK81" s="34"/>
      <c r="CL81" s="34"/>
      <c r="CM81" s="34"/>
      <c r="CN81" s="34"/>
      <c r="CO81" s="34"/>
      <c r="CP81" s="34"/>
      <c r="CQ81" s="34"/>
    </row>
    <row r="82" spans="2:95" x14ac:dyDescent="0.3">
      <c r="B82" s="34">
        <v>80</v>
      </c>
      <c r="C82" s="34">
        <v>2023</v>
      </c>
      <c r="D82" s="34" t="s">
        <v>109</v>
      </c>
      <c r="E82" s="34">
        <v>61</v>
      </c>
      <c r="F82" s="34" t="s">
        <v>81</v>
      </c>
      <c r="G82" s="34" t="s">
        <v>152</v>
      </c>
      <c r="H82" s="34" t="s">
        <v>151</v>
      </c>
      <c r="I82" s="34" t="s">
        <v>83</v>
      </c>
      <c r="J82" s="34" t="s">
        <v>89</v>
      </c>
      <c r="K82" s="34" t="s">
        <v>325</v>
      </c>
      <c r="L82" s="34" t="s">
        <v>180</v>
      </c>
      <c r="M82" s="34" t="s">
        <v>476</v>
      </c>
      <c r="N82" s="123">
        <v>0.1875</v>
      </c>
      <c r="O82" s="123">
        <v>0.27083333333333331</v>
      </c>
      <c r="P82" s="123" t="s">
        <v>58</v>
      </c>
      <c r="Q82" s="123">
        <v>0.6875</v>
      </c>
      <c r="R82" s="123" t="s">
        <v>68</v>
      </c>
      <c r="S82" s="123">
        <v>0.77083333333333337</v>
      </c>
      <c r="T82" s="34" t="s">
        <v>24</v>
      </c>
      <c r="U82" s="34" t="s">
        <v>326</v>
      </c>
      <c r="V82" s="34" t="s">
        <v>42</v>
      </c>
      <c r="W82" s="34" t="s">
        <v>31</v>
      </c>
      <c r="X82" s="34" t="s">
        <v>42</v>
      </c>
      <c r="Y82" s="34" t="s">
        <v>326</v>
      </c>
      <c r="Z82" s="34" t="s">
        <v>24</v>
      </c>
      <c r="AA82" s="34" t="s">
        <v>42</v>
      </c>
      <c r="AB82" s="95">
        <v>0</v>
      </c>
      <c r="AC82" s="34" t="s">
        <v>24</v>
      </c>
      <c r="AD82" s="34" t="s">
        <v>42</v>
      </c>
      <c r="AE82" s="95">
        <v>0</v>
      </c>
      <c r="AF82" s="96">
        <v>10</v>
      </c>
      <c r="AG82" s="97">
        <v>30</v>
      </c>
      <c r="AH82" s="96">
        <v>103.85068762278978</v>
      </c>
      <c r="AI82" s="97" t="s">
        <v>95</v>
      </c>
      <c r="AJ82" s="96">
        <v>120.00000000000001</v>
      </c>
      <c r="AK82" s="96">
        <v>415.40275049115917</v>
      </c>
      <c r="AL82" s="96" t="s">
        <v>97</v>
      </c>
      <c r="AM82" s="95">
        <v>6.9233791748526521</v>
      </c>
      <c r="AN82" s="95">
        <v>6.9233791748526521</v>
      </c>
      <c r="AO82" s="98">
        <v>8.1449999999999996</v>
      </c>
      <c r="AP82" s="98">
        <v>28.195461689587425</v>
      </c>
      <c r="AQ82" s="98" t="s">
        <v>108</v>
      </c>
      <c r="AR82" s="98">
        <v>28.920958999999996</v>
      </c>
      <c r="AS82" s="98">
        <v>100.11538262868368</v>
      </c>
      <c r="AT82" s="99" t="s">
        <v>102</v>
      </c>
      <c r="AU82" s="98">
        <v>185.55301704244863</v>
      </c>
      <c r="AV82" s="98">
        <v>642.32694701138405</v>
      </c>
      <c r="AW82" s="98">
        <v>22.853608365657781</v>
      </c>
      <c r="AX82" s="98">
        <v>79.112098114516712</v>
      </c>
      <c r="AY82" s="98">
        <v>40.833333333333343</v>
      </c>
      <c r="AZ82" s="98">
        <v>141.35232481990835</v>
      </c>
      <c r="BA82" s="100">
        <v>1935500</v>
      </c>
      <c r="BB82" s="100">
        <v>6700100.1964636538</v>
      </c>
      <c r="BC82" s="101">
        <v>8.0645833333333333E-2</v>
      </c>
      <c r="BD82" s="101">
        <v>0.27917084151931892</v>
      </c>
      <c r="BE82" s="96">
        <v>60</v>
      </c>
      <c r="BF82" s="96">
        <v>207.70137524557956</v>
      </c>
      <c r="BG82" s="95">
        <v>0</v>
      </c>
      <c r="BH82" s="95">
        <v>3.461689587426326</v>
      </c>
      <c r="BI82" s="96" t="s">
        <v>326</v>
      </c>
      <c r="CA82"/>
      <c r="CB82"/>
      <c r="CC82"/>
      <c r="CD82" s="34"/>
      <c r="CE82" s="17" t="s">
        <v>158</v>
      </c>
      <c r="CF82" s="17" t="s">
        <v>163</v>
      </c>
      <c r="CG82" s="17">
        <f t="shared" si="9"/>
        <v>0</v>
      </c>
      <c r="CH82" s="34"/>
      <c r="CI82" s="17" t="s">
        <v>164</v>
      </c>
      <c r="CJ82" s="17">
        <f t="shared" si="10"/>
        <v>0</v>
      </c>
      <c r="CK82" s="34"/>
      <c r="CL82" s="34"/>
      <c r="CM82" s="34"/>
      <c r="CN82" s="34"/>
      <c r="CO82" s="34"/>
      <c r="CP82" s="34"/>
      <c r="CQ82" s="34"/>
    </row>
    <row r="83" spans="2:95" x14ac:dyDescent="0.3">
      <c r="B83" s="34">
        <v>81</v>
      </c>
      <c r="C83" s="34">
        <v>2023</v>
      </c>
      <c r="D83" s="34" t="s">
        <v>109</v>
      </c>
      <c r="E83" s="34">
        <v>42</v>
      </c>
      <c r="F83" s="34" t="s">
        <v>79</v>
      </c>
      <c r="G83" s="34" t="s">
        <v>152</v>
      </c>
      <c r="H83" s="34" t="s">
        <v>151</v>
      </c>
      <c r="I83" s="34" t="s">
        <v>85</v>
      </c>
      <c r="J83" s="34" t="s">
        <v>89</v>
      </c>
      <c r="K83" s="34" t="s">
        <v>325</v>
      </c>
      <c r="L83" s="34" t="s">
        <v>171</v>
      </c>
      <c r="M83" s="34" t="s">
        <v>253</v>
      </c>
      <c r="N83" s="123">
        <v>0.3125</v>
      </c>
      <c r="O83" s="123">
        <v>0.33333333333333331</v>
      </c>
      <c r="P83" s="123" t="s">
        <v>60</v>
      </c>
      <c r="Q83" s="123">
        <v>0.70833333333333337</v>
      </c>
      <c r="R83" s="123" t="s">
        <v>69</v>
      </c>
      <c r="S83" s="123">
        <v>0.72916666666666663</v>
      </c>
      <c r="T83" s="34" t="s">
        <v>149</v>
      </c>
      <c r="U83" s="34" t="s">
        <v>326</v>
      </c>
      <c r="V83" s="34" t="s">
        <v>149</v>
      </c>
      <c r="W83" s="34" t="s">
        <v>326</v>
      </c>
      <c r="X83" s="34" t="s">
        <v>326</v>
      </c>
      <c r="Y83" s="34" t="s">
        <v>326</v>
      </c>
      <c r="Z83" s="34" t="s">
        <v>26</v>
      </c>
      <c r="AA83" s="34" t="s">
        <v>43</v>
      </c>
      <c r="AB83" s="95">
        <v>3.461689587426326</v>
      </c>
      <c r="AC83" s="34" t="s">
        <v>40</v>
      </c>
      <c r="AD83" s="34" t="s">
        <v>42</v>
      </c>
      <c r="AE83" s="95">
        <v>3.461689587426326</v>
      </c>
      <c r="AF83" s="96">
        <v>9.0000000000000018</v>
      </c>
      <c r="AG83" s="97">
        <v>0</v>
      </c>
      <c r="AH83" s="96">
        <v>0</v>
      </c>
      <c r="AI83" s="97" t="s">
        <v>326</v>
      </c>
      <c r="AJ83" s="96">
        <v>29.999999999999932</v>
      </c>
      <c r="AK83" s="96">
        <v>103.85068762278955</v>
      </c>
      <c r="AL83" s="96" t="s">
        <v>94</v>
      </c>
      <c r="AM83" s="95">
        <v>6.9233791748526521</v>
      </c>
      <c r="AN83" s="95">
        <v>0</v>
      </c>
      <c r="AO83" s="98" t="s">
        <v>326</v>
      </c>
      <c r="AP83" s="98">
        <v>0</v>
      </c>
      <c r="AQ83" s="98" t="s">
        <v>326</v>
      </c>
      <c r="AR83" s="98">
        <v>1.6999999999999962</v>
      </c>
      <c r="AS83" s="98">
        <v>5.8848722986247415</v>
      </c>
      <c r="AT83" s="99" t="s">
        <v>98</v>
      </c>
      <c r="AU83" s="98">
        <v>0</v>
      </c>
      <c r="AV83" s="98">
        <v>0</v>
      </c>
      <c r="AW83" s="98">
        <v>0</v>
      </c>
      <c r="AX83" s="98">
        <v>0</v>
      </c>
      <c r="AY83" s="98">
        <v>10.208333333333311</v>
      </c>
      <c r="AZ83" s="98">
        <v>35.338081204977001</v>
      </c>
      <c r="BA83" s="100">
        <v>0</v>
      </c>
      <c r="BB83" s="100">
        <v>0</v>
      </c>
      <c r="BC83" s="101">
        <v>0</v>
      </c>
      <c r="BD83" s="101">
        <v>0</v>
      </c>
      <c r="BE83" s="96">
        <v>59.999999999999865</v>
      </c>
      <c r="BF83" s="96">
        <v>207.7013752455791</v>
      </c>
      <c r="BG83" s="95">
        <v>0</v>
      </c>
      <c r="BH83" s="95">
        <v>3.461689587426326</v>
      </c>
      <c r="BI83" s="96" t="s">
        <v>326</v>
      </c>
      <c r="CA83"/>
      <c r="CB83"/>
      <c r="CC83"/>
      <c r="CD83" s="34"/>
      <c r="CE83" s="17" t="s">
        <v>156</v>
      </c>
      <c r="CF83" s="17" t="s">
        <v>151</v>
      </c>
      <c r="CG83" s="17">
        <f t="shared" si="9"/>
        <v>0</v>
      </c>
      <c r="CH83" s="34"/>
      <c r="CI83" s="17" t="s">
        <v>166</v>
      </c>
      <c r="CJ83" s="17">
        <f t="shared" si="10"/>
        <v>0</v>
      </c>
      <c r="CK83" s="34"/>
      <c r="CL83" s="34"/>
      <c r="CM83" s="34"/>
      <c r="CN83" s="34"/>
      <c r="CO83" s="34"/>
      <c r="CP83" s="34"/>
      <c r="CQ83" s="34"/>
    </row>
    <row r="84" spans="2:95" x14ac:dyDescent="0.3">
      <c r="B84" s="34">
        <v>82</v>
      </c>
      <c r="C84" s="34">
        <v>2023</v>
      </c>
      <c r="D84" s="34" t="s">
        <v>110</v>
      </c>
      <c r="E84" s="34">
        <v>32</v>
      </c>
      <c r="F84" s="34" t="s">
        <v>78</v>
      </c>
      <c r="G84" s="34" t="s">
        <v>152</v>
      </c>
      <c r="H84" s="34" t="s">
        <v>151</v>
      </c>
      <c r="I84" s="34" t="s">
        <v>85</v>
      </c>
      <c r="J84" s="34" t="s">
        <v>89</v>
      </c>
      <c r="K84" s="34" t="s">
        <v>325</v>
      </c>
      <c r="L84" s="34" t="s">
        <v>174</v>
      </c>
      <c r="M84" s="34" t="s">
        <v>471</v>
      </c>
      <c r="N84" s="123">
        <v>0.27430555555555552</v>
      </c>
      <c r="O84" s="123">
        <v>0.28819444444444448</v>
      </c>
      <c r="P84" s="123" t="s">
        <v>58</v>
      </c>
      <c r="Q84" s="123">
        <v>0.6875</v>
      </c>
      <c r="R84" s="123" t="s">
        <v>68</v>
      </c>
      <c r="S84" s="123">
        <v>0.70138888888888884</v>
      </c>
      <c r="T84" s="34" t="s">
        <v>149</v>
      </c>
      <c r="U84" s="34" t="s">
        <v>326</v>
      </c>
      <c r="V84" s="34" t="s">
        <v>149</v>
      </c>
      <c r="W84" s="34" t="s">
        <v>326</v>
      </c>
      <c r="X84" s="34" t="s">
        <v>326</v>
      </c>
      <c r="Y84" s="34" t="s">
        <v>326</v>
      </c>
      <c r="Z84" s="34" t="s">
        <v>24</v>
      </c>
      <c r="AA84" s="34" t="s">
        <v>42</v>
      </c>
      <c r="AB84" s="95">
        <v>3.461689587426326</v>
      </c>
      <c r="AC84" s="34" t="s">
        <v>149</v>
      </c>
      <c r="AD84" s="34" t="s">
        <v>149</v>
      </c>
      <c r="AE84" s="95">
        <v>0</v>
      </c>
      <c r="AF84" s="96">
        <v>9.5833333333333321</v>
      </c>
      <c r="AG84" s="97">
        <v>0</v>
      </c>
      <c r="AH84" s="96">
        <v>0</v>
      </c>
      <c r="AI84" s="97" t="s">
        <v>326</v>
      </c>
      <c r="AJ84" s="96">
        <v>20.000000000000007</v>
      </c>
      <c r="AK84" s="96">
        <v>69.233791748526542</v>
      </c>
      <c r="AL84" s="96" t="s">
        <v>94</v>
      </c>
      <c r="AM84" s="95">
        <v>6.9233791748526521</v>
      </c>
      <c r="AN84" s="95">
        <v>0</v>
      </c>
      <c r="AO84" s="98" t="s">
        <v>326</v>
      </c>
      <c r="AP84" s="98">
        <v>0</v>
      </c>
      <c r="AQ84" s="98" t="s">
        <v>326</v>
      </c>
      <c r="AR84" s="98">
        <v>1.1333333333333337</v>
      </c>
      <c r="AS84" s="98">
        <v>3.9232481990831709</v>
      </c>
      <c r="AT84" s="99" t="s">
        <v>98</v>
      </c>
      <c r="AU84" s="98">
        <v>0</v>
      </c>
      <c r="AV84" s="98">
        <v>0</v>
      </c>
      <c r="AW84" s="98">
        <v>0</v>
      </c>
      <c r="AX84" s="98">
        <v>0</v>
      </c>
      <c r="AY84" s="98">
        <v>6.8055555555555571</v>
      </c>
      <c r="AZ84" s="98">
        <v>23.558720803318057</v>
      </c>
      <c r="BA84" s="100">
        <v>0</v>
      </c>
      <c r="BB84" s="100">
        <v>0</v>
      </c>
      <c r="BC84" s="101">
        <v>0</v>
      </c>
      <c r="BD84" s="101">
        <v>0</v>
      </c>
      <c r="BE84" s="96">
        <v>40.000000000000014</v>
      </c>
      <c r="BF84" s="96">
        <v>138.46758349705308</v>
      </c>
      <c r="BG84" s="95">
        <v>0</v>
      </c>
      <c r="BH84" s="95">
        <v>3.461689587426326</v>
      </c>
      <c r="BI84" s="96" t="s">
        <v>326</v>
      </c>
      <c r="CA84"/>
      <c r="CB84"/>
      <c r="CC84"/>
      <c r="CD84" s="34"/>
      <c r="CE84" s="17" t="s">
        <v>156</v>
      </c>
      <c r="CF84" s="17" t="s">
        <v>162</v>
      </c>
      <c r="CG84" s="17">
        <f t="shared" si="9"/>
        <v>0</v>
      </c>
      <c r="CH84" s="34"/>
      <c r="CI84" s="17" t="s">
        <v>163</v>
      </c>
      <c r="CJ84" s="17">
        <f t="shared" si="10"/>
        <v>0</v>
      </c>
      <c r="CK84" s="34"/>
      <c r="CL84" s="34"/>
      <c r="CM84" s="34"/>
      <c r="CN84" s="34"/>
      <c r="CO84" s="34"/>
      <c r="CP84" s="34"/>
      <c r="CQ84" s="34"/>
    </row>
    <row r="85" spans="2:95" x14ac:dyDescent="0.3">
      <c r="B85" s="34">
        <v>83</v>
      </c>
      <c r="C85" s="34">
        <v>2023</v>
      </c>
      <c r="D85" s="34" t="s">
        <v>110</v>
      </c>
      <c r="E85" s="34">
        <v>46</v>
      </c>
      <c r="F85" s="34" t="s">
        <v>79</v>
      </c>
      <c r="G85" s="34" t="s">
        <v>154</v>
      </c>
      <c r="H85" s="34" t="s">
        <v>151</v>
      </c>
      <c r="I85" s="34" t="s">
        <v>84</v>
      </c>
      <c r="J85" s="34" t="s">
        <v>89</v>
      </c>
      <c r="K85" s="34" t="s">
        <v>325</v>
      </c>
      <c r="L85" s="34" t="s">
        <v>167</v>
      </c>
      <c r="M85" s="34" t="s">
        <v>253</v>
      </c>
      <c r="N85" s="123">
        <v>0.41666666666666669</v>
      </c>
      <c r="O85" s="123">
        <v>0.79166666666666663</v>
      </c>
      <c r="P85" s="123" t="s">
        <v>71</v>
      </c>
      <c r="Q85" s="123">
        <v>0.70833333333333337</v>
      </c>
      <c r="R85" s="123" t="s">
        <v>69</v>
      </c>
      <c r="S85" s="123">
        <v>0.79166666666666663</v>
      </c>
      <c r="T85" s="34" t="s">
        <v>28</v>
      </c>
      <c r="U85" s="34" t="s">
        <v>48</v>
      </c>
      <c r="V85" s="34" t="s">
        <v>43</v>
      </c>
      <c r="W85" s="34" t="s">
        <v>326</v>
      </c>
      <c r="X85" s="34" t="s">
        <v>326</v>
      </c>
      <c r="Y85" s="34" t="s">
        <v>326</v>
      </c>
      <c r="Z85" s="34" t="s">
        <v>28</v>
      </c>
      <c r="AA85" s="34" t="s">
        <v>43</v>
      </c>
      <c r="AB85" s="95">
        <v>0</v>
      </c>
      <c r="AC85" s="34" t="s">
        <v>28</v>
      </c>
      <c r="AD85" s="34" t="s">
        <v>43</v>
      </c>
      <c r="AE85" s="95">
        <v>0</v>
      </c>
      <c r="AF85" s="96">
        <v>22</v>
      </c>
      <c r="AG85" s="97">
        <v>0</v>
      </c>
      <c r="AH85" s="96">
        <v>0</v>
      </c>
      <c r="AI85" s="97" t="s">
        <v>326</v>
      </c>
      <c r="AJ85" s="96">
        <v>329.99999999999989</v>
      </c>
      <c r="AK85" s="96">
        <v>0</v>
      </c>
      <c r="AL85" s="96" t="s">
        <v>97</v>
      </c>
      <c r="AM85" s="95">
        <v>0</v>
      </c>
      <c r="AN85" s="95">
        <v>0</v>
      </c>
      <c r="AO85" s="98" t="s">
        <v>326</v>
      </c>
      <c r="AP85" s="98">
        <v>0</v>
      </c>
      <c r="AQ85" s="98" t="s">
        <v>326</v>
      </c>
      <c r="AR85" s="98">
        <v>16.542873</v>
      </c>
      <c r="AS85" s="98">
        <v>0</v>
      </c>
      <c r="AT85" s="99" t="s">
        <v>102</v>
      </c>
      <c r="AU85" s="98">
        <v>791.69715118765384</v>
      </c>
      <c r="AV85" s="98">
        <v>0</v>
      </c>
      <c r="AW85" s="98">
        <v>103.92317653846153</v>
      </c>
      <c r="AX85" s="98">
        <v>0</v>
      </c>
      <c r="AY85" s="98">
        <v>112.29166666666663</v>
      </c>
      <c r="AZ85" s="98">
        <v>0</v>
      </c>
      <c r="BA85" s="100">
        <v>2847146.1187214614</v>
      </c>
      <c r="BB85" s="100">
        <v>0</v>
      </c>
      <c r="BC85" s="101">
        <v>0.11863108828006089</v>
      </c>
      <c r="BD85" s="101">
        <v>0</v>
      </c>
      <c r="BE85" s="96">
        <v>0</v>
      </c>
      <c r="BF85" s="96">
        <v>0</v>
      </c>
      <c r="BG85" s="95">
        <v>0</v>
      </c>
      <c r="BH85" s="95">
        <v>0</v>
      </c>
      <c r="BI85" s="96" t="s">
        <v>492</v>
      </c>
      <c r="CA85"/>
      <c r="CB85"/>
      <c r="CC85"/>
      <c r="CD85" s="34"/>
      <c r="CE85" s="17" t="s">
        <v>156</v>
      </c>
      <c r="CF85" s="17" t="s">
        <v>161</v>
      </c>
      <c r="CG85" s="17">
        <f t="shared" si="9"/>
        <v>0</v>
      </c>
      <c r="CH85" s="34"/>
      <c r="CI85" s="34"/>
      <c r="CJ85" s="34"/>
      <c r="CK85" s="34"/>
      <c r="CL85" s="34"/>
      <c r="CM85" s="34"/>
      <c r="CN85" s="34"/>
      <c r="CO85" s="34"/>
      <c r="CP85" s="34"/>
      <c r="CQ85" s="34"/>
    </row>
    <row r="86" spans="2:95" x14ac:dyDescent="0.3">
      <c r="B86" s="34">
        <v>84</v>
      </c>
      <c r="C86" s="34">
        <v>2023</v>
      </c>
      <c r="D86" s="34" t="s">
        <v>109</v>
      </c>
      <c r="E86" s="34">
        <v>46</v>
      </c>
      <c r="F86" s="34" t="s">
        <v>79</v>
      </c>
      <c r="G86" s="34" t="s">
        <v>152</v>
      </c>
      <c r="H86" s="34" t="s">
        <v>151</v>
      </c>
      <c r="I86" s="34" t="s">
        <v>84</v>
      </c>
      <c r="J86" s="34" t="s">
        <v>90</v>
      </c>
      <c r="K86" s="34" t="s">
        <v>327</v>
      </c>
      <c r="L86" s="34" t="s">
        <v>170</v>
      </c>
      <c r="M86" s="34" t="s">
        <v>471</v>
      </c>
      <c r="N86" s="123">
        <v>0.20833333333333334</v>
      </c>
      <c r="O86" s="123">
        <v>0.29166666666666669</v>
      </c>
      <c r="P86" s="123" t="s">
        <v>59</v>
      </c>
      <c r="Q86" s="123">
        <v>0.6875</v>
      </c>
      <c r="R86" s="123" t="s">
        <v>68</v>
      </c>
      <c r="S86" s="123">
        <v>0.76041666666666663</v>
      </c>
      <c r="T86" s="34" t="s">
        <v>24</v>
      </c>
      <c r="U86" s="34" t="s">
        <v>326</v>
      </c>
      <c r="V86" s="34" t="s">
        <v>42</v>
      </c>
      <c r="W86" s="34" t="s">
        <v>40</v>
      </c>
      <c r="X86" s="34" t="s">
        <v>42</v>
      </c>
      <c r="Y86" s="34" t="s">
        <v>326</v>
      </c>
      <c r="Z86" s="34" t="s">
        <v>24</v>
      </c>
      <c r="AA86" s="34" t="s">
        <v>42</v>
      </c>
      <c r="AB86" s="95">
        <v>0</v>
      </c>
      <c r="AC86" s="34" t="s">
        <v>24</v>
      </c>
      <c r="AD86" s="34" t="s">
        <v>42</v>
      </c>
      <c r="AE86" s="95">
        <v>0</v>
      </c>
      <c r="AF86" s="96">
        <v>9.5</v>
      </c>
      <c r="AG86" s="97">
        <v>30</v>
      </c>
      <c r="AH86" s="96">
        <v>103.85068762278978</v>
      </c>
      <c r="AI86" s="97" t="s">
        <v>95</v>
      </c>
      <c r="AJ86" s="96">
        <v>112.49999999999997</v>
      </c>
      <c r="AK86" s="96">
        <v>389.44007858546161</v>
      </c>
      <c r="AL86" s="96" t="s">
        <v>96</v>
      </c>
      <c r="AM86" s="95">
        <v>6.9233791748526521</v>
      </c>
      <c r="AN86" s="95">
        <v>6.9233791748526521</v>
      </c>
      <c r="AO86" s="98">
        <v>8.5</v>
      </c>
      <c r="AP86" s="98">
        <v>29.424361493123772</v>
      </c>
      <c r="AQ86" s="98" t="s">
        <v>108</v>
      </c>
      <c r="AR86" s="98">
        <v>30.919868000000008</v>
      </c>
      <c r="AS86" s="98">
        <v>107.03498510019649</v>
      </c>
      <c r="AT86" s="99" t="s">
        <v>102</v>
      </c>
      <c r="AU86" s="98">
        <v>314.65101093270835</v>
      </c>
      <c r="AV86" s="98">
        <v>1089.2241282189236</v>
      </c>
      <c r="AW86" s="98">
        <v>38.753942621527784</v>
      </c>
      <c r="AX86" s="98">
        <v>134.15411964466003</v>
      </c>
      <c r="AY86" s="98">
        <v>38.281249999999993</v>
      </c>
      <c r="AZ86" s="98">
        <v>132.51780451866401</v>
      </c>
      <c r="BA86" s="100">
        <v>2793000</v>
      </c>
      <c r="BB86" s="100">
        <v>9668499.017681729</v>
      </c>
      <c r="BC86" s="101">
        <v>5.8187500000000003E-2</v>
      </c>
      <c r="BD86" s="101">
        <v>0.20142706286836937</v>
      </c>
      <c r="BE86" s="96">
        <v>0</v>
      </c>
      <c r="BF86" s="96">
        <v>0</v>
      </c>
      <c r="BG86" s="95">
        <v>3.461689587426326</v>
      </c>
      <c r="BH86" s="95">
        <v>3.461689587426326</v>
      </c>
      <c r="BI86" s="96" t="s">
        <v>326</v>
      </c>
      <c r="CA86"/>
      <c r="CB86"/>
      <c r="CC86"/>
      <c r="CD86" s="34"/>
      <c r="CE86" s="17" t="s">
        <v>156</v>
      </c>
      <c r="CF86" s="17" t="s">
        <v>160</v>
      </c>
      <c r="CG86" s="17">
        <f t="shared" si="9"/>
        <v>0</v>
      </c>
      <c r="CH86" s="34"/>
      <c r="CI86" s="34"/>
      <c r="CJ86" s="34"/>
      <c r="CK86" s="34"/>
      <c r="CL86" s="34"/>
      <c r="CM86" s="34"/>
      <c r="CN86" s="34"/>
      <c r="CO86" s="34"/>
      <c r="CP86" s="34"/>
      <c r="CQ86" s="34"/>
    </row>
    <row r="87" spans="2:95" x14ac:dyDescent="0.3">
      <c r="B87" s="34">
        <v>85</v>
      </c>
      <c r="C87" s="34">
        <v>2023</v>
      </c>
      <c r="D87" s="34" t="s">
        <v>109</v>
      </c>
      <c r="E87" s="34">
        <v>51</v>
      </c>
      <c r="F87" s="34" t="s">
        <v>80</v>
      </c>
      <c r="G87" s="34" t="s">
        <v>154</v>
      </c>
      <c r="H87" s="34" t="s">
        <v>151</v>
      </c>
      <c r="I87" s="34" t="s">
        <v>84</v>
      </c>
      <c r="J87" s="34" t="s">
        <v>89</v>
      </c>
      <c r="K87" s="34" t="s">
        <v>325</v>
      </c>
      <c r="L87" s="34" t="s">
        <v>176</v>
      </c>
      <c r="M87" s="34" t="s">
        <v>480</v>
      </c>
      <c r="N87" s="123">
        <v>0.25</v>
      </c>
      <c r="O87" s="123">
        <v>0.29166666666666669</v>
      </c>
      <c r="P87" s="123" t="s">
        <v>59</v>
      </c>
      <c r="Q87" s="123">
        <v>0.69444444444444453</v>
      </c>
      <c r="R87" s="123" t="s">
        <v>68</v>
      </c>
      <c r="S87" s="123">
        <v>0.73611111111111116</v>
      </c>
      <c r="T87" s="34" t="s">
        <v>27</v>
      </c>
      <c r="U87" s="34" t="s">
        <v>326</v>
      </c>
      <c r="V87" s="34" t="s">
        <v>42</v>
      </c>
      <c r="W87" s="34" t="s">
        <v>149</v>
      </c>
      <c r="X87" s="34" t="s">
        <v>149</v>
      </c>
      <c r="Y87" s="34" t="s">
        <v>326</v>
      </c>
      <c r="Z87" s="34" t="s">
        <v>30</v>
      </c>
      <c r="AA87" s="34" t="s">
        <v>44</v>
      </c>
      <c r="AB87" s="95">
        <v>3.461689587426326</v>
      </c>
      <c r="AC87" s="34" t="s">
        <v>27</v>
      </c>
      <c r="AD87" s="34" t="s">
        <v>42</v>
      </c>
      <c r="AE87" s="95">
        <v>0</v>
      </c>
      <c r="AF87" s="96">
        <v>9.6666666666666679</v>
      </c>
      <c r="AG87" s="97">
        <v>10</v>
      </c>
      <c r="AH87" s="96">
        <v>34.616895874263264</v>
      </c>
      <c r="AI87" s="97" t="s">
        <v>148</v>
      </c>
      <c r="AJ87" s="96">
        <v>59.999999999999986</v>
      </c>
      <c r="AK87" s="96">
        <v>207.70137524557953</v>
      </c>
      <c r="AL87" s="96" t="s">
        <v>95</v>
      </c>
      <c r="AM87" s="95">
        <v>6.9233791748526521</v>
      </c>
      <c r="AN87" s="95">
        <v>6.9233791748526521</v>
      </c>
      <c r="AO87" s="98">
        <v>0.56666666666666665</v>
      </c>
      <c r="AP87" s="98">
        <v>1.9616240995415848</v>
      </c>
      <c r="AQ87" s="98" t="s">
        <v>106</v>
      </c>
      <c r="AR87" s="98">
        <v>3.6287569999999931</v>
      </c>
      <c r="AS87" s="98">
        <v>12.561630322200369</v>
      </c>
      <c r="AT87" s="99" t="s">
        <v>99</v>
      </c>
      <c r="AU87" s="98">
        <v>73.56427946169066</v>
      </c>
      <c r="AV87" s="98">
        <v>254.6567002190549</v>
      </c>
      <c r="AW87" s="98">
        <v>9.0605329911432975</v>
      </c>
      <c r="AX87" s="98">
        <v>31.364752711973455</v>
      </c>
      <c r="AY87" s="98">
        <v>20.416666666666661</v>
      </c>
      <c r="AZ87" s="98">
        <v>70.676162409954131</v>
      </c>
      <c r="BA87" s="100">
        <v>1470000</v>
      </c>
      <c r="BB87" s="100">
        <v>5088683.6935166996</v>
      </c>
      <c r="BC87" s="101">
        <v>6.1249999999999999E-2</v>
      </c>
      <c r="BD87" s="101">
        <v>0.21202848722986248</v>
      </c>
      <c r="BE87" s="96">
        <v>20</v>
      </c>
      <c r="BF87" s="96">
        <v>69.233791748526528</v>
      </c>
      <c r="BG87" s="95">
        <v>3.461689587426326</v>
      </c>
      <c r="BH87" s="95">
        <v>3.461689587426326</v>
      </c>
      <c r="BI87" s="96" t="s">
        <v>326</v>
      </c>
      <c r="CA87"/>
      <c r="CB87"/>
      <c r="CC87"/>
      <c r="CD87" s="34"/>
      <c r="CE87" s="17" t="s">
        <v>156</v>
      </c>
      <c r="CF87" s="17" t="s">
        <v>165</v>
      </c>
      <c r="CG87" s="17">
        <f t="shared" si="9"/>
        <v>0</v>
      </c>
      <c r="CH87" s="34"/>
      <c r="CI87" s="34"/>
      <c r="CJ87" s="34"/>
      <c r="CK87" s="34"/>
      <c r="CL87" s="34"/>
      <c r="CM87" s="34"/>
      <c r="CN87" s="34"/>
      <c r="CO87" s="34"/>
      <c r="CP87" s="34"/>
      <c r="CQ87" s="34"/>
    </row>
    <row r="88" spans="2:95" x14ac:dyDescent="0.3">
      <c r="B88" s="34">
        <v>86</v>
      </c>
      <c r="C88" s="34">
        <v>2023</v>
      </c>
      <c r="D88" s="34" t="s">
        <v>110</v>
      </c>
      <c r="E88" s="34">
        <v>46</v>
      </c>
      <c r="F88" s="34" t="s">
        <v>79</v>
      </c>
      <c r="G88" s="34" t="s">
        <v>152</v>
      </c>
      <c r="H88" s="34" t="s">
        <v>151</v>
      </c>
      <c r="I88" s="34" t="s">
        <v>84</v>
      </c>
      <c r="J88" s="34" t="s">
        <v>90</v>
      </c>
      <c r="K88" s="34" t="s">
        <v>325</v>
      </c>
      <c r="L88" s="34" t="s">
        <v>168</v>
      </c>
      <c r="M88" s="34" t="s">
        <v>471</v>
      </c>
      <c r="N88" s="123">
        <v>0.27083333333333331</v>
      </c>
      <c r="O88" s="123">
        <v>0.29166666666666669</v>
      </c>
      <c r="P88" s="123" t="s">
        <v>59</v>
      </c>
      <c r="Q88" s="123">
        <v>0.6875</v>
      </c>
      <c r="R88" s="123" t="s">
        <v>68</v>
      </c>
      <c r="S88" s="123">
        <v>0.70833333333333337</v>
      </c>
      <c r="T88" s="34" t="s">
        <v>32</v>
      </c>
      <c r="U88" s="34" t="s">
        <v>51</v>
      </c>
      <c r="V88" s="34" t="s">
        <v>45</v>
      </c>
      <c r="W88" s="34" t="s">
        <v>326</v>
      </c>
      <c r="X88" s="34" t="s">
        <v>326</v>
      </c>
      <c r="Y88" s="34" t="s">
        <v>326</v>
      </c>
      <c r="Z88" s="34" t="s">
        <v>27</v>
      </c>
      <c r="AA88" s="34" t="s">
        <v>42</v>
      </c>
      <c r="AB88" s="95">
        <v>3.461689587426326</v>
      </c>
      <c r="AC88" s="34" t="s">
        <v>32</v>
      </c>
      <c r="AD88" s="34" t="s">
        <v>45</v>
      </c>
      <c r="AE88" s="95">
        <v>0</v>
      </c>
      <c r="AF88" s="96">
        <v>9.5</v>
      </c>
      <c r="AG88" s="97">
        <v>0</v>
      </c>
      <c r="AH88" s="96">
        <v>0</v>
      </c>
      <c r="AI88" s="97" t="s">
        <v>326</v>
      </c>
      <c r="AJ88" s="96">
        <v>30.000000000000053</v>
      </c>
      <c r="AK88" s="96">
        <v>103.85068762278996</v>
      </c>
      <c r="AL88" s="96" t="s">
        <v>95</v>
      </c>
      <c r="AM88" s="95">
        <v>6.9233791748526521</v>
      </c>
      <c r="AN88" s="95">
        <v>0</v>
      </c>
      <c r="AO88" s="98" t="s">
        <v>326</v>
      </c>
      <c r="AP88" s="98">
        <v>0</v>
      </c>
      <c r="AQ88" s="98" t="s">
        <v>326</v>
      </c>
      <c r="AR88" s="98">
        <v>7.5000000000000133</v>
      </c>
      <c r="AS88" s="98">
        <v>25.962671905697491</v>
      </c>
      <c r="AT88" s="99" t="s">
        <v>100</v>
      </c>
      <c r="AU88" s="98">
        <v>0</v>
      </c>
      <c r="AV88" s="98">
        <v>0</v>
      </c>
      <c r="AW88" s="98">
        <v>0</v>
      </c>
      <c r="AX88" s="98">
        <v>0</v>
      </c>
      <c r="AY88" s="98">
        <v>10.208333333333352</v>
      </c>
      <c r="AZ88" s="98">
        <v>35.338081204977144</v>
      </c>
      <c r="BA88" s="100">
        <v>162214.61187214608</v>
      </c>
      <c r="BB88" s="100">
        <v>561536.63284621097</v>
      </c>
      <c r="BC88" s="101">
        <v>3.3794710806697098E-3</v>
      </c>
      <c r="BD88" s="101">
        <v>1.1698679850962727E-2</v>
      </c>
      <c r="BE88" s="96">
        <v>60.000000000000107</v>
      </c>
      <c r="BF88" s="96">
        <v>207.70137524557992</v>
      </c>
      <c r="BG88" s="95">
        <v>0</v>
      </c>
      <c r="BH88" s="95">
        <v>3.461689587426326</v>
      </c>
      <c r="BI88" s="96" t="s">
        <v>326</v>
      </c>
      <c r="CA88"/>
      <c r="CB88"/>
      <c r="CC88"/>
      <c r="CD88" s="34"/>
      <c r="CE88" s="17" t="s">
        <v>156</v>
      </c>
      <c r="CF88" s="17" t="s">
        <v>164</v>
      </c>
      <c r="CG88" s="17">
        <f t="shared" si="9"/>
        <v>0</v>
      </c>
      <c r="CH88" s="34"/>
      <c r="CI88" s="34"/>
      <c r="CJ88" s="34"/>
      <c r="CK88" s="34"/>
      <c r="CL88" s="34"/>
      <c r="CM88" s="34"/>
      <c r="CN88" s="34"/>
      <c r="CO88" s="34"/>
      <c r="CP88" s="34"/>
      <c r="CQ88" s="34"/>
    </row>
    <row r="89" spans="2:95" x14ac:dyDescent="0.3">
      <c r="B89" s="34">
        <v>87</v>
      </c>
      <c r="C89" s="34">
        <v>2023</v>
      </c>
      <c r="D89" s="34" t="s">
        <v>110</v>
      </c>
      <c r="E89" s="34">
        <v>44</v>
      </c>
      <c r="F89" s="34" t="s">
        <v>79</v>
      </c>
      <c r="G89" s="34" t="s">
        <v>152</v>
      </c>
      <c r="H89" s="34" t="s">
        <v>151</v>
      </c>
      <c r="I89" s="34" t="s">
        <v>82</v>
      </c>
      <c r="J89" s="34" t="s">
        <v>89</v>
      </c>
      <c r="K89" s="34" t="s">
        <v>325</v>
      </c>
      <c r="L89" s="34" t="s">
        <v>178</v>
      </c>
      <c r="M89" s="34" t="s">
        <v>473</v>
      </c>
      <c r="N89" s="123">
        <v>0.22916666666666666</v>
      </c>
      <c r="O89" s="123">
        <v>0.2638888888888889</v>
      </c>
      <c r="P89" s="123" t="s">
        <v>58</v>
      </c>
      <c r="Q89" s="123">
        <v>0.8125</v>
      </c>
      <c r="R89" s="123" t="s">
        <v>71</v>
      </c>
      <c r="S89" s="123">
        <v>0.85416666666666663</v>
      </c>
      <c r="T89" s="34" t="s">
        <v>28</v>
      </c>
      <c r="U89" s="34" t="s">
        <v>48</v>
      </c>
      <c r="V89" s="34" t="s">
        <v>43</v>
      </c>
      <c r="W89" s="34" t="s">
        <v>326</v>
      </c>
      <c r="X89" s="34" t="s">
        <v>326</v>
      </c>
      <c r="Y89" s="34" t="s">
        <v>326</v>
      </c>
      <c r="Z89" s="34" t="s">
        <v>26</v>
      </c>
      <c r="AA89" s="34" t="s">
        <v>43</v>
      </c>
      <c r="AB89" s="95">
        <v>3.461689587426326</v>
      </c>
      <c r="AC89" s="34" t="s">
        <v>28</v>
      </c>
      <c r="AD89" s="34" t="s">
        <v>43</v>
      </c>
      <c r="AE89" s="95">
        <v>0</v>
      </c>
      <c r="AF89" s="96">
        <v>13.166666666666668</v>
      </c>
      <c r="AG89" s="97">
        <v>0</v>
      </c>
      <c r="AH89" s="96">
        <v>0</v>
      </c>
      <c r="AI89" s="97" t="s">
        <v>326</v>
      </c>
      <c r="AJ89" s="96">
        <v>54.999999999999986</v>
      </c>
      <c r="AK89" s="96">
        <v>190.3929273084479</v>
      </c>
      <c r="AL89" s="96" t="s">
        <v>95</v>
      </c>
      <c r="AM89" s="95">
        <v>6.9233791748526521</v>
      </c>
      <c r="AN89" s="95">
        <v>0</v>
      </c>
      <c r="AO89" s="98" t="s">
        <v>326</v>
      </c>
      <c r="AP89" s="98">
        <v>0</v>
      </c>
      <c r="AQ89" s="98" t="s">
        <v>326</v>
      </c>
      <c r="AR89" s="98">
        <v>17.980343000000005</v>
      </c>
      <c r="AS89" s="98">
        <v>62.242366141453843</v>
      </c>
      <c r="AT89" s="99" t="s">
        <v>102</v>
      </c>
      <c r="AU89" s="98">
        <v>2065.1773844328309</v>
      </c>
      <c r="AV89" s="98">
        <v>7149.0030478794652</v>
      </c>
      <c r="AW89" s="98">
        <v>271.08824830769231</v>
      </c>
      <c r="AX89" s="98">
        <v>938.42336644038085</v>
      </c>
      <c r="AY89" s="98">
        <v>18.715277777777771</v>
      </c>
      <c r="AZ89" s="98">
        <v>64.786482209124628</v>
      </c>
      <c r="BA89" s="100">
        <v>2239232.8767123288</v>
      </c>
      <c r="BB89" s="100">
        <v>7751529.1331377663</v>
      </c>
      <c r="BC89" s="101">
        <v>9.3301369863013697E-2</v>
      </c>
      <c r="BD89" s="101">
        <v>0.32298038054740691</v>
      </c>
      <c r="BE89" s="96">
        <v>0</v>
      </c>
      <c r="BF89" s="96">
        <v>0</v>
      </c>
      <c r="BG89" s="95">
        <v>3.461689587426326</v>
      </c>
      <c r="BH89" s="95">
        <v>3.461689587426326</v>
      </c>
      <c r="BI89" s="96" t="s">
        <v>326</v>
      </c>
      <c r="CA89"/>
      <c r="CB89"/>
      <c r="CC89"/>
      <c r="CD89" s="34"/>
      <c r="CE89" s="17" t="s">
        <v>156</v>
      </c>
      <c r="CF89" s="17" t="s">
        <v>166</v>
      </c>
      <c r="CG89" s="17">
        <f t="shared" si="9"/>
        <v>0</v>
      </c>
      <c r="CH89" s="34"/>
      <c r="CI89" s="34"/>
      <c r="CJ89" s="34"/>
      <c r="CK89" s="34"/>
      <c r="CL89" s="34"/>
      <c r="CM89" s="34"/>
      <c r="CN89" s="34"/>
      <c r="CO89" s="34"/>
      <c r="CP89" s="34"/>
      <c r="CQ89" s="34"/>
    </row>
    <row r="90" spans="2:95" x14ac:dyDescent="0.3">
      <c r="B90" s="34">
        <v>88</v>
      </c>
      <c r="C90" s="34">
        <v>2023</v>
      </c>
      <c r="D90" s="34" t="s">
        <v>110</v>
      </c>
      <c r="E90" s="34">
        <v>38</v>
      </c>
      <c r="F90" s="34" t="s">
        <v>78</v>
      </c>
      <c r="G90" s="34" t="s">
        <v>152</v>
      </c>
      <c r="H90" s="34" t="s">
        <v>151</v>
      </c>
      <c r="I90" s="34" t="s">
        <v>84</v>
      </c>
      <c r="J90" s="34" t="s">
        <v>89</v>
      </c>
      <c r="K90" s="34" t="s">
        <v>325</v>
      </c>
      <c r="L90" s="34" t="s">
        <v>176</v>
      </c>
      <c r="M90" s="34" t="s">
        <v>472</v>
      </c>
      <c r="N90" s="123">
        <v>0.1875</v>
      </c>
      <c r="O90" s="123">
        <v>0.20833333333333334</v>
      </c>
      <c r="P90" s="123" t="s">
        <v>57</v>
      </c>
      <c r="Q90" s="123">
        <v>0.5</v>
      </c>
      <c r="R90" s="123" t="s">
        <v>64</v>
      </c>
      <c r="S90" s="123">
        <v>0.54861111111111105</v>
      </c>
      <c r="T90" s="34" t="s">
        <v>27</v>
      </c>
      <c r="U90" s="34" t="s">
        <v>326</v>
      </c>
      <c r="V90" s="34" t="s">
        <v>42</v>
      </c>
      <c r="W90" s="34" t="s">
        <v>149</v>
      </c>
      <c r="X90" s="34" t="s">
        <v>149</v>
      </c>
      <c r="Y90" s="34" t="s">
        <v>326</v>
      </c>
      <c r="Z90" s="34" t="s">
        <v>27</v>
      </c>
      <c r="AA90" s="34" t="s">
        <v>42</v>
      </c>
      <c r="AB90" s="95">
        <v>0</v>
      </c>
      <c r="AC90" s="34" t="s">
        <v>27</v>
      </c>
      <c r="AD90" s="34" t="s">
        <v>42</v>
      </c>
      <c r="AE90" s="95">
        <v>0</v>
      </c>
      <c r="AF90" s="96">
        <v>6.9999999999999991</v>
      </c>
      <c r="AG90" s="97">
        <v>15</v>
      </c>
      <c r="AH90" s="96">
        <v>51.925343811394889</v>
      </c>
      <c r="AI90" s="97" t="s">
        <v>103</v>
      </c>
      <c r="AJ90" s="96">
        <v>49.999999999999964</v>
      </c>
      <c r="AK90" s="96">
        <v>173.08447937131618</v>
      </c>
      <c r="AL90" s="96" t="s">
        <v>95</v>
      </c>
      <c r="AM90" s="95">
        <v>6.9233791748526521</v>
      </c>
      <c r="AN90" s="95">
        <v>6.9233791748526521</v>
      </c>
      <c r="AO90" s="98">
        <v>0.84999999999999987</v>
      </c>
      <c r="AP90" s="98">
        <v>2.9424361493123765</v>
      </c>
      <c r="AQ90" s="98" t="s">
        <v>106</v>
      </c>
      <c r="AR90" s="98">
        <v>8.3600000000000012</v>
      </c>
      <c r="AS90" s="98">
        <v>28.939724950884091</v>
      </c>
      <c r="AT90" s="99" t="s">
        <v>100</v>
      </c>
      <c r="AU90" s="98">
        <v>216.50611652173919</v>
      </c>
      <c r="AV90" s="98">
        <v>749.47696917741541</v>
      </c>
      <c r="AW90" s="98">
        <v>26.665942028985516</v>
      </c>
      <c r="AX90" s="98">
        <v>92.309213860653202</v>
      </c>
      <c r="AY90" s="98">
        <v>17.013888888888875</v>
      </c>
      <c r="AZ90" s="98">
        <v>58.896802008295083</v>
      </c>
      <c r="BA90" s="100">
        <v>1764000</v>
      </c>
      <c r="BB90" s="100">
        <v>6106420.432220039</v>
      </c>
      <c r="BC90" s="101">
        <v>7.3499999999999996E-2</v>
      </c>
      <c r="BD90" s="101">
        <v>0.25443418467583495</v>
      </c>
      <c r="BE90" s="96">
        <v>30</v>
      </c>
      <c r="BF90" s="96">
        <v>103.85068762278978</v>
      </c>
      <c r="BG90" s="95">
        <v>0</v>
      </c>
      <c r="BH90" s="95">
        <v>3.461689587426326</v>
      </c>
      <c r="BI90" s="96" t="s">
        <v>326</v>
      </c>
      <c r="CA90"/>
      <c r="CB90"/>
      <c r="CC90"/>
      <c r="CD90" s="34"/>
      <c r="CE90" s="17" t="s">
        <v>156</v>
      </c>
      <c r="CF90" s="17" t="s">
        <v>163</v>
      </c>
      <c r="CG90" s="17">
        <f t="shared" si="9"/>
        <v>0</v>
      </c>
      <c r="CH90" s="34"/>
      <c r="CI90" s="34"/>
      <c r="CJ90" s="34"/>
      <c r="CK90" s="34"/>
      <c r="CL90" s="34"/>
      <c r="CM90" s="34"/>
      <c r="CN90" s="34"/>
      <c r="CO90" s="34"/>
      <c r="CP90" s="34"/>
      <c r="CQ90" s="34"/>
    </row>
    <row r="91" spans="2:95" x14ac:dyDescent="0.3">
      <c r="B91" s="34">
        <v>89</v>
      </c>
      <c r="C91" s="34">
        <v>2023</v>
      </c>
      <c r="D91" s="34" t="s">
        <v>109</v>
      </c>
      <c r="E91" s="34">
        <v>53</v>
      </c>
      <c r="F91" s="34" t="s">
        <v>80</v>
      </c>
      <c r="G91" s="34" t="s">
        <v>153</v>
      </c>
      <c r="H91" s="34" t="s">
        <v>151</v>
      </c>
      <c r="I91" s="34" t="s">
        <v>85</v>
      </c>
      <c r="J91" s="34" t="s">
        <v>90</v>
      </c>
      <c r="K91" s="34" t="s">
        <v>325</v>
      </c>
      <c r="L91" s="34" t="s">
        <v>167</v>
      </c>
      <c r="M91" s="34" t="s">
        <v>471</v>
      </c>
      <c r="N91" s="123">
        <v>0.26041666666666669</v>
      </c>
      <c r="O91" s="123">
        <v>0.29166666666666669</v>
      </c>
      <c r="P91" s="123" t="s">
        <v>59</v>
      </c>
      <c r="Q91" s="123">
        <v>0.69791666666666663</v>
      </c>
      <c r="R91" s="123" t="s">
        <v>68</v>
      </c>
      <c r="S91" s="123">
        <v>0.75</v>
      </c>
      <c r="T91" s="34" t="s">
        <v>24</v>
      </c>
      <c r="U91" s="34" t="s">
        <v>326</v>
      </c>
      <c r="V91" s="34" t="s">
        <v>42</v>
      </c>
      <c r="W91" s="34" t="s">
        <v>326</v>
      </c>
      <c r="X91" s="34" t="s">
        <v>326</v>
      </c>
      <c r="Y91" s="34" t="s">
        <v>326</v>
      </c>
      <c r="Z91" s="34" t="s">
        <v>24</v>
      </c>
      <c r="AA91" s="34" t="s">
        <v>42</v>
      </c>
      <c r="AB91" s="95">
        <v>0</v>
      </c>
      <c r="AC91" s="34" t="s">
        <v>24</v>
      </c>
      <c r="AD91" s="34" t="s">
        <v>42</v>
      </c>
      <c r="AE91" s="95">
        <v>0</v>
      </c>
      <c r="AF91" s="96">
        <v>9.7499999999999982</v>
      </c>
      <c r="AG91" s="97">
        <v>0</v>
      </c>
      <c r="AH91" s="96">
        <v>0</v>
      </c>
      <c r="AI91" s="97" t="s">
        <v>326</v>
      </c>
      <c r="AJ91" s="96">
        <v>60.000000000000028</v>
      </c>
      <c r="AK91" s="96">
        <v>207.70137524557967</v>
      </c>
      <c r="AL91" s="96" t="s">
        <v>96</v>
      </c>
      <c r="AM91" s="95">
        <v>6.9233791748526521</v>
      </c>
      <c r="AN91" s="95">
        <v>0</v>
      </c>
      <c r="AO91" s="98" t="s">
        <v>326</v>
      </c>
      <c r="AP91" s="98">
        <v>0</v>
      </c>
      <c r="AQ91" s="98" t="s">
        <v>326</v>
      </c>
      <c r="AR91" s="98">
        <v>14.600259999999992</v>
      </c>
      <c r="AS91" s="98">
        <v>50.541568015717061</v>
      </c>
      <c r="AT91" s="99" t="s">
        <v>101</v>
      </c>
      <c r="AU91" s="98">
        <v>87.268316084855726</v>
      </c>
      <c r="AV91" s="98">
        <v>302.09582110317444</v>
      </c>
      <c r="AW91" s="98">
        <v>10.74838852163461</v>
      </c>
      <c r="AX91" s="98">
        <v>37.207584626955168</v>
      </c>
      <c r="AY91" s="98">
        <v>20.416666666666675</v>
      </c>
      <c r="AZ91" s="98">
        <v>70.676162409954188</v>
      </c>
      <c r="BA91" s="100">
        <v>1445500</v>
      </c>
      <c r="BB91" s="100">
        <v>5003872.298624754</v>
      </c>
      <c r="BC91" s="101">
        <v>3.0114583333333333E-2</v>
      </c>
      <c r="BD91" s="101">
        <v>0.10424733955468238</v>
      </c>
      <c r="BE91" s="96">
        <v>0</v>
      </c>
      <c r="BF91" s="96">
        <v>0</v>
      </c>
      <c r="BG91" s="95">
        <v>3.461689587426326</v>
      </c>
      <c r="BH91" s="95">
        <v>3.461689587426326</v>
      </c>
      <c r="BI91" s="96" t="s">
        <v>326</v>
      </c>
      <c r="CA91"/>
      <c r="CB91"/>
      <c r="CC91"/>
      <c r="CD91" s="34"/>
      <c r="CE91" s="17" t="s">
        <v>154</v>
      </c>
      <c r="CF91" s="17" t="s">
        <v>151</v>
      </c>
      <c r="CG91" s="17">
        <f t="shared" si="9"/>
        <v>0</v>
      </c>
      <c r="CH91" s="34"/>
      <c r="CI91" s="34"/>
      <c r="CJ91" s="34"/>
      <c r="CK91" s="34"/>
      <c r="CL91" s="34"/>
      <c r="CM91" s="34"/>
      <c r="CN91" s="34"/>
      <c r="CO91" s="34"/>
      <c r="CP91" s="34"/>
      <c r="CQ91" s="34"/>
    </row>
    <row r="92" spans="2:95" x14ac:dyDescent="0.3">
      <c r="B92" s="34">
        <v>90</v>
      </c>
      <c r="C92" s="34">
        <v>2023</v>
      </c>
      <c r="D92" s="34" t="s">
        <v>110</v>
      </c>
      <c r="E92" s="34">
        <v>38</v>
      </c>
      <c r="F92" s="34" t="s">
        <v>78</v>
      </c>
      <c r="G92" s="34" t="s">
        <v>154</v>
      </c>
      <c r="H92" s="34" t="s">
        <v>151</v>
      </c>
      <c r="I92" s="34" t="s">
        <v>84</v>
      </c>
      <c r="J92" s="34" t="s">
        <v>89</v>
      </c>
      <c r="K92" s="34" t="s">
        <v>325</v>
      </c>
      <c r="L92" s="34" t="s">
        <v>168</v>
      </c>
      <c r="M92" s="34" t="s">
        <v>472</v>
      </c>
      <c r="N92" s="123">
        <v>0.20833333333333334</v>
      </c>
      <c r="O92" s="123">
        <v>0.39583333333333331</v>
      </c>
      <c r="P92" s="123" t="s">
        <v>61</v>
      </c>
      <c r="Q92" s="123">
        <v>0.89583333333333337</v>
      </c>
      <c r="R92" s="123" t="s">
        <v>73</v>
      </c>
      <c r="S92" s="123">
        <v>0.9375</v>
      </c>
      <c r="T92" s="34" t="s">
        <v>27</v>
      </c>
      <c r="U92" s="34" t="s">
        <v>326</v>
      </c>
      <c r="V92" s="34" t="s">
        <v>42</v>
      </c>
      <c r="W92" s="34" t="s">
        <v>326</v>
      </c>
      <c r="X92" s="34" t="s">
        <v>326</v>
      </c>
      <c r="Y92" s="34" t="s">
        <v>326</v>
      </c>
      <c r="Z92" s="34" t="s">
        <v>40</v>
      </c>
      <c r="AA92" s="34" t="s">
        <v>42</v>
      </c>
      <c r="AB92" s="95">
        <v>0</v>
      </c>
      <c r="AC92" s="34" t="s">
        <v>27</v>
      </c>
      <c r="AD92" s="34" t="s">
        <v>42</v>
      </c>
      <c r="AE92" s="95">
        <v>0</v>
      </c>
      <c r="AF92" s="96">
        <v>12</v>
      </c>
      <c r="AG92" s="97">
        <v>0</v>
      </c>
      <c r="AH92" s="96">
        <v>0</v>
      </c>
      <c r="AI92" s="97" t="s">
        <v>326</v>
      </c>
      <c r="AJ92" s="96">
        <v>164.99999999999994</v>
      </c>
      <c r="AK92" s="96">
        <v>0</v>
      </c>
      <c r="AL92" s="96" t="s">
        <v>97</v>
      </c>
      <c r="AM92" s="95">
        <v>0</v>
      </c>
      <c r="AN92" s="95">
        <v>0</v>
      </c>
      <c r="AO92" s="98" t="s">
        <v>326</v>
      </c>
      <c r="AP92" s="98">
        <v>0</v>
      </c>
      <c r="AQ92" s="98" t="s">
        <v>326</v>
      </c>
      <c r="AR92" s="98">
        <v>9.5687060000000059</v>
      </c>
      <c r="AS92" s="98">
        <v>0</v>
      </c>
      <c r="AT92" s="99" t="s">
        <v>100</v>
      </c>
      <c r="AU92" s="98">
        <v>183.90442753646386</v>
      </c>
      <c r="AV92" s="98">
        <v>0</v>
      </c>
      <c r="AW92" s="98">
        <v>22.650560096618374</v>
      </c>
      <c r="AX92" s="98">
        <v>0</v>
      </c>
      <c r="AY92" s="98">
        <v>56.145833333333314</v>
      </c>
      <c r="AZ92" s="98">
        <v>0</v>
      </c>
      <c r="BA92" s="100">
        <v>1176000</v>
      </c>
      <c r="BB92" s="100">
        <v>0</v>
      </c>
      <c r="BC92" s="101">
        <v>4.9000000000000002E-2</v>
      </c>
      <c r="BD92" s="101">
        <v>0</v>
      </c>
      <c r="BE92" s="96">
        <v>0</v>
      </c>
      <c r="BF92" s="96">
        <v>0</v>
      </c>
      <c r="BG92" s="95">
        <v>0</v>
      </c>
      <c r="BH92" s="95">
        <v>0</v>
      </c>
      <c r="BI92" s="96" t="s">
        <v>491</v>
      </c>
      <c r="CA92"/>
      <c r="CB92"/>
      <c r="CC92"/>
      <c r="CD92" s="34"/>
      <c r="CE92" s="17" t="s">
        <v>154</v>
      </c>
      <c r="CF92" s="17" t="s">
        <v>162</v>
      </c>
      <c r="CG92" s="17">
        <f t="shared" si="9"/>
        <v>0</v>
      </c>
      <c r="CH92" s="34"/>
      <c r="CI92" s="34"/>
      <c r="CJ92" s="34"/>
      <c r="CK92" s="34"/>
      <c r="CL92" s="34"/>
      <c r="CM92" s="34"/>
      <c r="CN92" s="34"/>
      <c r="CO92" s="34"/>
      <c r="CP92" s="34"/>
      <c r="CQ92" s="34"/>
    </row>
    <row r="93" spans="2:95" x14ac:dyDescent="0.3">
      <c r="B93" s="34">
        <v>91</v>
      </c>
      <c r="C93" s="34">
        <v>2023</v>
      </c>
      <c r="D93" s="34" t="s">
        <v>109</v>
      </c>
      <c r="E93" s="34">
        <v>44</v>
      </c>
      <c r="F93" s="34" t="s">
        <v>79</v>
      </c>
      <c r="G93" s="34" t="s">
        <v>153</v>
      </c>
      <c r="H93" s="34" t="s">
        <v>151</v>
      </c>
      <c r="I93" s="34" t="s">
        <v>84</v>
      </c>
      <c r="J93" s="34" t="s">
        <v>91</v>
      </c>
      <c r="K93" s="34" t="s">
        <v>325</v>
      </c>
      <c r="L93" s="34" t="s">
        <v>168</v>
      </c>
      <c r="M93" s="34" t="s">
        <v>471</v>
      </c>
      <c r="N93" s="123">
        <v>0.33333333333333331</v>
      </c>
      <c r="O93" s="123">
        <v>0.36458333333333331</v>
      </c>
      <c r="P93" s="123" t="s">
        <v>60</v>
      </c>
      <c r="Q93" s="123">
        <v>0.70833333333333337</v>
      </c>
      <c r="R93" s="123" t="s">
        <v>69</v>
      </c>
      <c r="S93" s="123">
        <v>0.76388888888888884</v>
      </c>
      <c r="T93" s="34" t="s">
        <v>27</v>
      </c>
      <c r="U93" s="34" t="s">
        <v>326</v>
      </c>
      <c r="V93" s="34" t="s">
        <v>42</v>
      </c>
      <c r="W93" s="34" t="s">
        <v>326</v>
      </c>
      <c r="X93" s="34" t="s">
        <v>326</v>
      </c>
      <c r="Y93" s="34" t="s">
        <v>326</v>
      </c>
      <c r="Z93" s="34" t="s">
        <v>24</v>
      </c>
      <c r="AA93" s="34" t="s">
        <v>42</v>
      </c>
      <c r="AB93" s="95">
        <v>3.461689587426326</v>
      </c>
      <c r="AC93" s="34" t="s">
        <v>26</v>
      </c>
      <c r="AD93" s="34" t="s">
        <v>43</v>
      </c>
      <c r="AE93" s="95">
        <v>3.461689587426326</v>
      </c>
      <c r="AF93" s="96">
        <v>8.2500000000000018</v>
      </c>
      <c r="AG93" s="97">
        <v>0</v>
      </c>
      <c r="AH93" s="96">
        <v>0</v>
      </c>
      <c r="AI93" s="97" t="s">
        <v>326</v>
      </c>
      <c r="AJ93" s="96">
        <v>62.499999999999936</v>
      </c>
      <c r="AK93" s="96">
        <v>216.35559921414514</v>
      </c>
      <c r="AL93" s="96" t="s">
        <v>96</v>
      </c>
      <c r="AM93" s="95">
        <v>6.9233791748526521</v>
      </c>
      <c r="AN93" s="95">
        <v>0</v>
      </c>
      <c r="AO93" s="98" t="s">
        <v>326</v>
      </c>
      <c r="AP93" s="98">
        <v>0</v>
      </c>
      <c r="AQ93" s="98" t="s">
        <v>326</v>
      </c>
      <c r="AR93" s="98">
        <v>9.6757879999999972</v>
      </c>
      <c r="AS93" s="98">
        <v>33.494574569744586</v>
      </c>
      <c r="AT93" s="99" t="s">
        <v>100</v>
      </c>
      <c r="AU93" s="98">
        <v>185.96247529228978</v>
      </c>
      <c r="AV93" s="98">
        <v>643.744364371345</v>
      </c>
      <c r="AW93" s="98">
        <v>22.904039227053133</v>
      </c>
      <c r="AX93" s="98">
        <v>79.286674102293944</v>
      </c>
      <c r="AY93" s="98">
        <v>21.267361111111089</v>
      </c>
      <c r="AZ93" s="98">
        <v>73.621002510368839</v>
      </c>
      <c r="BA93" s="100">
        <v>1117200</v>
      </c>
      <c r="BB93" s="100">
        <v>3867399.6070726914</v>
      </c>
      <c r="BC93" s="101">
        <v>1.4323076923076923E-2</v>
      </c>
      <c r="BD93" s="101">
        <v>4.9582046244521685E-2</v>
      </c>
      <c r="BE93" s="96">
        <v>0</v>
      </c>
      <c r="BF93" s="96">
        <v>0</v>
      </c>
      <c r="BG93" s="95">
        <v>3.461689587426326</v>
      </c>
      <c r="BH93" s="95">
        <v>3.461689587426326</v>
      </c>
      <c r="BI93" s="96" t="s">
        <v>326</v>
      </c>
      <c r="CA93"/>
      <c r="CB93"/>
      <c r="CC93"/>
      <c r="CD93" s="34"/>
      <c r="CE93" s="17" t="s">
        <v>154</v>
      </c>
      <c r="CF93" s="17" t="s">
        <v>161</v>
      </c>
      <c r="CG93" s="17">
        <f t="shared" si="9"/>
        <v>0</v>
      </c>
      <c r="CH93" s="34"/>
      <c r="CI93" s="34"/>
      <c r="CJ93" s="34"/>
      <c r="CK93" s="34"/>
      <c r="CL93" s="34"/>
      <c r="CM93" s="34"/>
      <c r="CN93" s="34"/>
      <c r="CO93" s="34"/>
      <c r="CP93" s="34"/>
      <c r="CQ93" s="34"/>
    </row>
    <row r="94" spans="2:95" x14ac:dyDescent="0.3">
      <c r="B94" s="34">
        <v>92</v>
      </c>
      <c r="C94" s="34">
        <v>2023</v>
      </c>
      <c r="D94" s="34" t="s">
        <v>109</v>
      </c>
      <c r="E94" s="34">
        <v>67</v>
      </c>
      <c r="F94" s="34" t="s">
        <v>81</v>
      </c>
      <c r="G94" s="34" t="s">
        <v>153</v>
      </c>
      <c r="H94" s="34" t="s">
        <v>151</v>
      </c>
      <c r="I94" s="34" t="s">
        <v>84</v>
      </c>
      <c r="J94" s="34" t="s">
        <v>91</v>
      </c>
      <c r="K94" s="34" t="s">
        <v>325</v>
      </c>
      <c r="L94" s="34" t="s">
        <v>176</v>
      </c>
      <c r="M94" s="34" t="s">
        <v>471</v>
      </c>
      <c r="N94" s="123">
        <v>0.29166666666666669</v>
      </c>
      <c r="O94" s="123">
        <v>0.33333333333333331</v>
      </c>
      <c r="P94" s="123" t="s">
        <v>60</v>
      </c>
      <c r="Q94" s="123">
        <v>0.70833333333333337</v>
      </c>
      <c r="R94" s="123" t="s">
        <v>69</v>
      </c>
      <c r="S94" s="123">
        <v>0.75</v>
      </c>
      <c r="T94" s="34" t="s">
        <v>24</v>
      </c>
      <c r="U94" s="34" t="s">
        <v>326</v>
      </c>
      <c r="V94" s="34" t="s">
        <v>42</v>
      </c>
      <c r="W94" s="34" t="s">
        <v>27</v>
      </c>
      <c r="X94" s="34" t="s">
        <v>42</v>
      </c>
      <c r="Y94" s="34" t="s">
        <v>326</v>
      </c>
      <c r="Z94" s="34" t="s">
        <v>24</v>
      </c>
      <c r="AA94" s="34" t="s">
        <v>42</v>
      </c>
      <c r="AB94" s="95">
        <v>0</v>
      </c>
      <c r="AC94" s="34" t="s">
        <v>24</v>
      </c>
      <c r="AD94" s="34" t="s">
        <v>42</v>
      </c>
      <c r="AE94" s="95">
        <v>0</v>
      </c>
      <c r="AF94" s="96">
        <v>9.0000000000000018</v>
      </c>
      <c r="AG94" s="97">
        <v>10</v>
      </c>
      <c r="AH94" s="96">
        <v>34.616895874263264</v>
      </c>
      <c r="AI94" s="97" t="s">
        <v>148</v>
      </c>
      <c r="AJ94" s="96">
        <v>59.999999999999943</v>
      </c>
      <c r="AK94" s="96">
        <v>207.70137524557936</v>
      </c>
      <c r="AL94" s="96" t="s">
        <v>95</v>
      </c>
      <c r="AM94" s="95">
        <v>6.9233791748526521</v>
      </c>
      <c r="AN94" s="95">
        <v>6.9233791748526521</v>
      </c>
      <c r="AO94" s="98">
        <v>2.7666666666666666</v>
      </c>
      <c r="AP94" s="98">
        <v>9.5773411918795013</v>
      </c>
      <c r="AQ94" s="98" t="s">
        <v>107</v>
      </c>
      <c r="AR94" s="98">
        <v>5.6228680000000111</v>
      </c>
      <c r="AS94" s="98">
        <v>19.464623607072728</v>
      </c>
      <c r="AT94" s="99" t="s">
        <v>100</v>
      </c>
      <c r="AU94" s="98">
        <v>83.538977930397451</v>
      </c>
      <c r="AV94" s="98">
        <v>289.18601004589453</v>
      </c>
      <c r="AW94" s="98">
        <v>10.289065170262766</v>
      </c>
      <c r="AX94" s="98">
        <v>35.617549764249496</v>
      </c>
      <c r="AY94" s="98">
        <v>20.416666666666647</v>
      </c>
      <c r="AZ94" s="98">
        <v>70.676162409954088</v>
      </c>
      <c r="BA94" s="100">
        <v>1445500</v>
      </c>
      <c r="BB94" s="100">
        <v>5003872.298624754</v>
      </c>
      <c r="BC94" s="101">
        <v>1.8532051282051282E-2</v>
      </c>
      <c r="BD94" s="101">
        <v>6.4152208956727616E-2</v>
      </c>
      <c r="BE94" s="96">
        <v>0</v>
      </c>
      <c r="BF94" s="96">
        <v>0</v>
      </c>
      <c r="BG94" s="95">
        <v>3.461689587426326</v>
      </c>
      <c r="BH94" s="95">
        <v>3.461689587426326</v>
      </c>
      <c r="BI94" s="96" t="s">
        <v>326</v>
      </c>
      <c r="CA94"/>
      <c r="CB94"/>
      <c r="CC94"/>
      <c r="CD94" s="34"/>
      <c r="CE94" s="17" t="s">
        <v>154</v>
      </c>
      <c r="CF94" s="17" t="s">
        <v>160</v>
      </c>
      <c r="CG94" s="17">
        <f t="shared" si="9"/>
        <v>0</v>
      </c>
      <c r="CH94" s="34"/>
      <c r="CI94" s="34"/>
      <c r="CJ94" s="34"/>
      <c r="CK94" s="34"/>
      <c r="CL94" s="34"/>
      <c r="CM94" s="34"/>
      <c r="CN94" s="34"/>
      <c r="CO94" s="34"/>
      <c r="CP94" s="34"/>
      <c r="CQ94" s="34"/>
    </row>
    <row r="95" spans="2:95" x14ac:dyDescent="0.3">
      <c r="B95" s="34">
        <v>93</v>
      </c>
      <c r="C95" s="34">
        <v>2023</v>
      </c>
      <c r="D95" s="34" t="s">
        <v>110</v>
      </c>
      <c r="E95" s="34">
        <v>32</v>
      </c>
      <c r="F95" s="34" t="s">
        <v>78</v>
      </c>
      <c r="G95" s="34" t="s">
        <v>152</v>
      </c>
      <c r="H95" s="34" t="s">
        <v>151</v>
      </c>
      <c r="I95" s="34" t="s">
        <v>84</v>
      </c>
      <c r="J95" s="34" t="s">
        <v>91</v>
      </c>
      <c r="K95" s="34" t="s">
        <v>325</v>
      </c>
      <c r="L95" s="34" t="s">
        <v>167</v>
      </c>
      <c r="M95" s="34" t="s">
        <v>471</v>
      </c>
      <c r="N95" s="123">
        <v>0.33333333333333331</v>
      </c>
      <c r="O95" s="123">
        <v>0.375</v>
      </c>
      <c r="P95" s="123" t="s">
        <v>61</v>
      </c>
      <c r="Q95" s="123">
        <v>0.6875</v>
      </c>
      <c r="R95" s="123" t="s">
        <v>68</v>
      </c>
      <c r="S95" s="123">
        <v>0.72916666666666663</v>
      </c>
      <c r="T95" s="34" t="s">
        <v>32</v>
      </c>
      <c r="U95" s="34" t="s">
        <v>47</v>
      </c>
      <c r="V95" s="34" t="s">
        <v>45</v>
      </c>
      <c r="W95" s="34" t="s">
        <v>326</v>
      </c>
      <c r="X95" s="34" t="s">
        <v>326</v>
      </c>
      <c r="Y95" s="34" t="s">
        <v>326</v>
      </c>
      <c r="Z95" s="34" t="s">
        <v>32</v>
      </c>
      <c r="AA95" s="34" t="s">
        <v>45</v>
      </c>
      <c r="AB95" s="95">
        <v>0</v>
      </c>
      <c r="AC95" s="34" t="s">
        <v>32</v>
      </c>
      <c r="AD95" s="34" t="s">
        <v>45</v>
      </c>
      <c r="AE95" s="95">
        <v>0</v>
      </c>
      <c r="AF95" s="96">
        <v>7.5</v>
      </c>
      <c r="AG95" s="97">
        <v>0</v>
      </c>
      <c r="AH95" s="96">
        <v>0</v>
      </c>
      <c r="AI95" s="97" t="s">
        <v>326</v>
      </c>
      <c r="AJ95" s="96">
        <v>59.999999999999986</v>
      </c>
      <c r="AK95" s="96">
        <v>207.70137524557953</v>
      </c>
      <c r="AL95" s="96" t="s">
        <v>95</v>
      </c>
      <c r="AM95" s="95">
        <v>6.9233791748526521</v>
      </c>
      <c r="AN95" s="95">
        <v>0</v>
      </c>
      <c r="AO95" s="98" t="s">
        <v>326</v>
      </c>
      <c r="AP95" s="98">
        <v>0</v>
      </c>
      <c r="AQ95" s="98" t="s">
        <v>326</v>
      </c>
      <c r="AR95" s="98">
        <v>14.600259999999992</v>
      </c>
      <c r="AS95" s="98">
        <v>50.541568015717061</v>
      </c>
      <c r="AT95" s="99" t="s">
        <v>101</v>
      </c>
      <c r="AU95" s="98">
        <v>0</v>
      </c>
      <c r="AV95" s="98">
        <v>0</v>
      </c>
      <c r="AW95" s="98">
        <v>0</v>
      </c>
      <c r="AX95" s="98">
        <v>0</v>
      </c>
      <c r="AY95" s="98">
        <v>20.416666666666661</v>
      </c>
      <c r="AZ95" s="98">
        <v>70.676162409954131</v>
      </c>
      <c r="BA95" s="100">
        <v>100684.9315068493</v>
      </c>
      <c r="BB95" s="100">
        <v>348539.97900799307</v>
      </c>
      <c r="BC95" s="101">
        <v>1.2908324552160166E-3</v>
      </c>
      <c r="BD95" s="101">
        <v>4.468461269333244E-3</v>
      </c>
      <c r="BE95" s="96">
        <v>119.99999999999997</v>
      </c>
      <c r="BF95" s="96">
        <v>415.40275049115905</v>
      </c>
      <c r="BG95" s="95">
        <v>0</v>
      </c>
      <c r="BH95" s="95">
        <v>3.461689587426326</v>
      </c>
      <c r="BI95" s="96" t="s">
        <v>326</v>
      </c>
      <c r="CA95"/>
      <c r="CB95"/>
      <c r="CC95"/>
      <c r="CD95" s="34"/>
      <c r="CE95" s="17" t="s">
        <v>154</v>
      </c>
      <c r="CF95" s="17" t="s">
        <v>165</v>
      </c>
      <c r="CG95" s="17">
        <f t="shared" si="9"/>
        <v>0</v>
      </c>
      <c r="CH95" s="34"/>
      <c r="CI95" s="34"/>
      <c r="CJ95" s="34"/>
      <c r="CK95" s="34"/>
      <c r="CL95" s="34"/>
      <c r="CM95" s="34"/>
      <c r="CN95" s="34"/>
      <c r="CO95" s="34"/>
      <c r="CP95" s="34"/>
      <c r="CQ95" s="34"/>
    </row>
    <row r="96" spans="2:95" x14ac:dyDescent="0.3">
      <c r="B96" s="34">
        <v>94</v>
      </c>
      <c r="C96" s="34">
        <v>2023</v>
      </c>
      <c r="D96" s="34" t="s">
        <v>110</v>
      </c>
      <c r="E96" s="34">
        <v>45</v>
      </c>
      <c r="F96" s="34" t="s">
        <v>79</v>
      </c>
      <c r="G96" s="34" t="s">
        <v>152</v>
      </c>
      <c r="H96" s="34" t="s">
        <v>151</v>
      </c>
      <c r="I96" s="34" t="s">
        <v>84</v>
      </c>
      <c r="J96" s="34" t="s">
        <v>91</v>
      </c>
      <c r="K96" s="34" t="s">
        <v>325</v>
      </c>
      <c r="L96" s="34" t="s">
        <v>168</v>
      </c>
      <c r="M96" s="34" t="s">
        <v>473</v>
      </c>
      <c r="N96" s="123">
        <v>0.22222222222222221</v>
      </c>
      <c r="O96" s="123">
        <v>0.28472222222222221</v>
      </c>
      <c r="P96" s="123" t="s">
        <v>58</v>
      </c>
      <c r="Q96" s="123">
        <v>0.6875</v>
      </c>
      <c r="R96" s="123" t="s">
        <v>68</v>
      </c>
      <c r="S96" s="123">
        <v>0.78125</v>
      </c>
      <c r="T96" s="34" t="s">
        <v>24</v>
      </c>
      <c r="U96" s="34" t="s">
        <v>326</v>
      </c>
      <c r="V96" s="34" t="s">
        <v>42</v>
      </c>
      <c r="W96" s="34" t="s">
        <v>31</v>
      </c>
      <c r="X96" s="34" t="s">
        <v>42</v>
      </c>
      <c r="Y96" s="34" t="s">
        <v>326</v>
      </c>
      <c r="Z96" s="34" t="s">
        <v>149</v>
      </c>
      <c r="AA96" s="34" t="s">
        <v>149</v>
      </c>
      <c r="AB96" s="95">
        <v>3.461689587426326</v>
      </c>
      <c r="AC96" s="34" t="s">
        <v>24</v>
      </c>
      <c r="AD96" s="34" t="s">
        <v>42</v>
      </c>
      <c r="AE96" s="95">
        <v>0</v>
      </c>
      <c r="AF96" s="96">
        <v>9.6666666666666679</v>
      </c>
      <c r="AG96" s="97">
        <v>50</v>
      </c>
      <c r="AH96" s="96">
        <v>173.08447937131629</v>
      </c>
      <c r="AI96" s="97" t="s">
        <v>95</v>
      </c>
      <c r="AJ96" s="96">
        <v>112.5</v>
      </c>
      <c r="AK96" s="96">
        <v>389.44007858546166</v>
      </c>
      <c r="AL96" s="96" t="s">
        <v>96</v>
      </c>
      <c r="AM96" s="95">
        <v>6.9233791748526521</v>
      </c>
      <c r="AN96" s="95">
        <v>6.9233791748526521</v>
      </c>
      <c r="AO96" s="98">
        <v>13.574999999999999</v>
      </c>
      <c r="AP96" s="98">
        <v>46.992436149312375</v>
      </c>
      <c r="AQ96" s="98" t="s">
        <v>108</v>
      </c>
      <c r="AR96" s="98">
        <v>22.087606000000008</v>
      </c>
      <c r="AS96" s="98">
        <v>76.460435701375275</v>
      </c>
      <c r="AT96" s="99" t="s">
        <v>102</v>
      </c>
      <c r="AU96" s="98">
        <v>153.16711372428543</v>
      </c>
      <c r="AV96" s="98">
        <v>530.21700271550276</v>
      </c>
      <c r="AW96" s="98">
        <v>18.864803641280602</v>
      </c>
      <c r="AX96" s="98">
        <v>65.304094333863304</v>
      </c>
      <c r="AY96" s="98">
        <v>38.28125</v>
      </c>
      <c r="AZ96" s="98">
        <v>132.51780451866404</v>
      </c>
      <c r="BA96" s="100">
        <v>1470000</v>
      </c>
      <c r="BB96" s="100">
        <v>5088683.6935166996</v>
      </c>
      <c r="BC96" s="101">
        <v>1.8846153846153846E-2</v>
      </c>
      <c r="BD96" s="101">
        <v>6.5239534532265372E-2</v>
      </c>
      <c r="BE96" s="96">
        <v>100</v>
      </c>
      <c r="BF96" s="96">
        <v>346.16895874263258</v>
      </c>
      <c r="BG96" s="95">
        <v>0</v>
      </c>
      <c r="BH96" s="95">
        <v>3.461689587426326</v>
      </c>
      <c r="BI96" s="96" t="s">
        <v>326</v>
      </c>
      <c r="CA96"/>
      <c r="CB96"/>
      <c r="CC96"/>
      <c r="CD96" s="34"/>
      <c r="CE96" s="17" t="s">
        <v>154</v>
      </c>
      <c r="CF96" s="17" t="s">
        <v>164</v>
      </c>
      <c r="CG96" s="17">
        <f t="shared" si="9"/>
        <v>0</v>
      </c>
      <c r="CH96" s="34"/>
      <c r="CI96" s="34"/>
      <c r="CJ96" s="34"/>
      <c r="CK96" s="34"/>
      <c r="CL96" s="34"/>
      <c r="CM96" s="34"/>
      <c r="CN96" s="34"/>
      <c r="CO96" s="34"/>
      <c r="CP96" s="34"/>
      <c r="CQ96" s="34"/>
    </row>
    <row r="97" spans="2:95" x14ac:dyDescent="0.3">
      <c r="B97" s="34">
        <v>95</v>
      </c>
      <c r="C97" s="34">
        <v>2023</v>
      </c>
      <c r="D97" s="34" t="s">
        <v>109</v>
      </c>
      <c r="E97" s="34">
        <v>45</v>
      </c>
      <c r="F97" s="34" t="s">
        <v>79</v>
      </c>
      <c r="G97" s="34" t="s">
        <v>154</v>
      </c>
      <c r="H97" s="34" t="s">
        <v>151</v>
      </c>
      <c r="I97" s="34" t="s">
        <v>83</v>
      </c>
      <c r="J97" s="34" t="s">
        <v>90</v>
      </c>
      <c r="K97" s="34" t="s">
        <v>325</v>
      </c>
      <c r="L97" s="34" t="s">
        <v>172</v>
      </c>
      <c r="M97" s="34" t="s">
        <v>475</v>
      </c>
      <c r="N97" s="123">
        <v>0.25</v>
      </c>
      <c r="O97" s="123">
        <v>0.83333333333333337</v>
      </c>
      <c r="P97" s="123" t="s">
        <v>72</v>
      </c>
      <c r="Q97" s="123">
        <v>0.8125</v>
      </c>
      <c r="R97" s="123" t="s">
        <v>71</v>
      </c>
      <c r="S97" s="123">
        <v>0.83333333333333337</v>
      </c>
      <c r="T97" s="34" t="s">
        <v>28</v>
      </c>
      <c r="U97" s="34" t="s">
        <v>48</v>
      </c>
      <c r="V97" s="34" t="s">
        <v>43</v>
      </c>
      <c r="W97" s="34" t="s">
        <v>326</v>
      </c>
      <c r="X97" s="34" t="s">
        <v>326</v>
      </c>
      <c r="Y97" s="34" t="s">
        <v>326</v>
      </c>
      <c r="Z97" s="34" t="s">
        <v>27</v>
      </c>
      <c r="AA97" s="34" t="s">
        <v>42</v>
      </c>
      <c r="AB97" s="95">
        <v>0</v>
      </c>
      <c r="AC97" s="34" t="s">
        <v>28</v>
      </c>
      <c r="AD97" s="34" t="s">
        <v>43</v>
      </c>
      <c r="AE97" s="95">
        <v>0</v>
      </c>
      <c r="AF97" s="96">
        <v>23.5</v>
      </c>
      <c r="AG97" s="97">
        <v>0</v>
      </c>
      <c r="AH97" s="96">
        <v>0</v>
      </c>
      <c r="AI97" s="97" t="s">
        <v>326</v>
      </c>
      <c r="AJ97" s="96">
        <v>435</v>
      </c>
      <c r="AK97" s="96">
        <v>0</v>
      </c>
      <c r="AL97" s="96" t="s">
        <v>97</v>
      </c>
      <c r="AM97" s="95">
        <v>0</v>
      </c>
      <c r="AN97" s="95">
        <v>0</v>
      </c>
      <c r="AO97" s="98" t="s">
        <v>326</v>
      </c>
      <c r="AP97" s="98">
        <v>0</v>
      </c>
      <c r="AQ97" s="98" t="s">
        <v>326</v>
      </c>
      <c r="AR97" s="98">
        <v>6.1208019999999976</v>
      </c>
      <c r="AS97" s="98">
        <v>0</v>
      </c>
      <c r="AT97" s="99" t="s">
        <v>100</v>
      </c>
      <c r="AU97" s="98">
        <v>410.09503663222034</v>
      </c>
      <c r="AV97" s="98">
        <v>0</v>
      </c>
      <c r="AW97" s="98">
        <v>53.83166887179484</v>
      </c>
      <c r="AX97" s="98">
        <v>0</v>
      </c>
      <c r="AY97" s="98">
        <v>148.02083333333334</v>
      </c>
      <c r="AZ97" s="98">
        <v>0</v>
      </c>
      <c r="BA97" s="100">
        <v>1229474.8858447489</v>
      </c>
      <c r="BB97" s="100">
        <v>0</v>
      </c>
      <c r="BC97" s="101">
        <v>2.5614060121765602E-2</v>
      </c>
      <c r="BD97" s="101">
        <v>0</v>
      </c>
      <c r="BE97" s="96">
        <v>0</v>
      </c>
      <c r="BF97" s="96">
        <v>0</v>
      </c>
      <c r="BG97" s="95">
        <v>0</v>
      </c>
      <c r="BH97" s="95">
        <v>0</v>
      </c>
      <c r="BI97" s="96" t="s">
        <v>492</v>
      </c>
      <c r="CA97"/>
      <c r="CB97"/>
      <c r="CC97"/>
      <c r="CD97" s="34"/>
      <c r="CE97" s="17" t="s">
        <v>154</v>
      </c>
      <c r="CF97" s="17" t="s">
        <v>166</v>
      </c>
      <c r="CG97" s="17">
        <f t="shared" si="9"/>
        <v>0</v>
      </c>
      <c r="CH97" s="34"/>
      <c r="CI97" s="34"/>
      <c r="CJ97" s="34"/>
      <c r="CK97" s="34"/>
      <c r="CL97" s="34"/>
      <c r="CM97" s="34"/>
      <c r="CN97" s="34"/>
      <c r="CO97" s="34"/>
      <c r="CP97" s="34"/>
      <c r="CQ97" s="34"/>
    </row>
    <row r="98" spans="2:95" x14ac:dyDescent="0.3">
      <c r="B98" s="34">
        <v>96</v>
      </c>
      <c r="C98" s="34">
        <v>2023</v>
      </c>
      <c r="D98" s="34" t="s">
        <v>110</v>
      </c>
      <c r="E98" s="34">
        <v>38</v>
      </c>
      <c r="F98" s="34" t="s">
        <v>78</v>
      </c>
      <c r="G98" s="34" t="s">
        <v>152</v>
      </c>
      <c r="H98" s="34" t="s">
        <v>151</v>
      </c>
      <c r="I98" s="34" t="s">
        <v>83</v>
      </c>
      <c r="J98" s="34" t="s">
        <v>90</v>
      </c>
      <c r="K98" s="34" t="s">
        <v>325</v>
      </c>
      <c r="L98" s="34" t="s">
        <v>185</v>
      </c>
      <c r="M98" s="34" t="s">
        <v>482</v>
      </c>
      <c r="N98" s="123">
        <v>0.26041666666666669</v>
      </c>
      <c r="O98" s="123">
        <v>0.29166666666666669</v>
      </c>
      <c r="P98" s="123" t="s">
        <v>59</v>
      </c>
      <c r="Q98" s="123">
        <v>0.6875</v>
      </c>
      <c r="R98" s="123" t="s">
        <v>68</v>
      </c>
      <c r="S98" s="123">
        <v>0.71875</v>
      </c>
      <c r="T98" s="34" t="s">
        <v>27</v>
      </c>
      <c r="U98" s="34" t="s">
        <v>326</v>
      </c>
      <c r="V98" s="34" t="s">
        <v>42</v>
      </c>
      <c r="W98" s="34" t="s">
        <v>149</v>
      </c>
      <c r="X98" s="34" t="s">
        <v>149</v>
      </c>
      <c r="Y98" s="34" t="s">
        <v>326</v>
      </c>
      <c r="Z98" s="34" t="s">
        <v>27</v>
      </c>
      <c r="AA98" s="34" t="s">
        <v>42</v>
      </c>
      <c r="AB98" s="95">
        <v>0</v>
      </c>
      <c r="AC98" s="34" t="s">
        <v>27</v>
      </c>
      <c r="AD98" s="34" t="s">
        <v>42</v>
      </c>
      <c r="AE98" s="95">
        <v>0</v>
      </c>
      <c r="AF98" s="96">
        <v>9.5</v>
      </c>
      <c r="AG98" s="97">
        <v>12</v>
      </c>
      <c r="AH98" s="96">
        <v>41.540275049115913</v>
      </c>
      <c r="AI98" s="97" t="s">
        <v>148</v>
      </c>
      <c r="AJ98" s="96">
        <v>45</v>
      </c>
      <c r="AK98" s="96">
        <v>155.77603143418466</v>
      </c>
      <c r="AL98" s="96" t="s">
        <v>95</v>
      </c>
      <c r="AM98" s="95">
        <v>6.9233791748526521</v>
      </c>
      <c r="AN98" s="95">
        <v>6.9233791748526521</v>
      </c>
      <c r="AO98" s="98">
        <v>0.67999999999999994</v>
      </c>
      <c r="AP98" s="98">
        <v>2.3539489194499015</v>
      </c>
      <c r="AQ98" s="98" t="s">
        <v>106</v>
      </c>
      <c r="AR98" s="98">
        <v>9.81</v>
      </c>
      <c r="AS98" s="98">
        <v>33.959174852652261</v>
      </c>
      <c r="AT98" s="99" t="s">
        <v>100</v>
      </c>
      <c r="AU98" s="98">
        <v>219.34097246376811</v>
      </c>
      <c r="AV98" s="98">
        <v>759.29036047379054</v>
      </c>
      <c r="AW98" s="98">
        <v>27.015096618357489</v>
      </c>
      <c r="AX98" s="98">
        <v>93.517878667084275</v>
      </c>
      <c r="AY98" s="98">
        <v>15.3125</v>
      </c>
      <c r="AZ98" s="98">
        <v>53.007121807465616</v>
      </c>
      <c r="BA98" s="100">
        <v>1445500</v>
      </c>
      <c r="BB98" s="100">
        <v>5003872.298624754</v>
      </c>
      <c r="BC98" s="101">
        <v>3.0114583333333333E-2</v>
      </c>
      <c r="BD98" s="101">
        <v>0.10424733955468238</v>
      </c>
      <c r="BE98" s="96">
        <v>24</v>
      </c>
      <c r="BF98" s="96">
        <v>83.080550098231825</v>
      </c>
      <c r="BG98" s="95">
        <v>3.461689587426326</v>
      </c>
      <c r="BH98" s="95">
        <v>3.461689587426326</v>
      </c>
      <c r="BI98" s="96" t="s">
        <v>326</v>
      </c>
      <c r="CA98"/>
      <c r="CB98"/>
      <c r="CC98"/>
      <c r="CD98" s="34"/>
      <c r="CE98" s="17" t="s">
        <v>154</v>
      </c>
      <c r="CF98" s="17" t="s">
        <v>163</v>
      </c>
      <c r="CG98" s="17">
        <f t="shared" si="9"/>
        <v>0</v>
      </c>
      <c r="CH98" s="34"/>
      <c r="CI98" s="34"/>
      <c r="CJ98" s="34"/>
      <c r="CK98" s="34"/>
      <c r="CL98" s="34"/>
      <c r="CM98" s="34"/>
      <c r="CN98" s="34"/>
      <c r="CO98" s="34"/>
      <c r="CP98" s="34"/>
      <c r="CQ98" s="34"/>
    </row>
    <row r="99" spans="2:95" x14ac:dyDescent="0.3">
      <c r="B99" s="34">
        <v>97</v>
      </c>
      <c r="C99" s="34">
        <v>2023</v>
      </c>
      <c r="D99" s="34" t="s">
        <v>110</v>
      </c>
      <c r="E99" s="34">
        <v>60</v>
      </c>
      <c r="F99" s="34" t="s">
        <v>81</v>
      </c>
      <c r="G99" s="34" t="s">
        <v>153</v>
      </c>
      <c r="H99" s="34" t="s">
        <v>151</v>
      </c>
      <c r="I99" s="34" t="s">
        <v>84</v>
      </c>
      <c r="J99" s="34" t="s">
        <v>89</v>
      </c>
      <c r="K99" s="34" t="s">
        <v>325</v>
      </c>
      <c r="L99" s="34" t="s">
        <v>183</v>
      </c>
      <c r="M99" s="34" t="s">
        <v>480</v>
      </c>
      <c r="N99" s="123">
        <v>0.25</v>
      </c>
      <c r="O99" s="123">
        <v>0.28125</v>
      </c>
      <c r="P99" s="123" t="s">
        <v>58</v>
      </c>
      <c r="Q99" s="123">
        <v>0.6875</v>
      </c>
      <c r="R99" s="123" t="s">
        <v>68</v>
      </c>
      <c r="S99" s="123">
        <v>0.70138888888888884</v>
      </c>
      <c r="T99" s="34" t="s">
        <v>29</v>
      </c>
      <c r="U99" s="34" t="s">
        <v>326</v>
      </c>
      <c r="V99" s="34" t="s">
        <v>42</v>
      </c>
      <c r="W99" s="34" t="s">
        <v>149</v>
      </c>
      <c r="X99" s="34" t="s">
        <v>149</v>
      </c>
      <c r="Y99" s="34" t="s">
        <v>326</v>
      </c>
      <c r="Z99" s="34" t="s">
        <v>29</v>
      </c>
      <c r="AA99" s="34" t="s">
        <v>42</v>
      </c>
      <c r="AB99" s="95">
        <v>0</v>
      </c>
      <c r="AC99" s="34" t="s">
        <v>29</v>
      </c>
      <c r="AD99" s="34" t="s">
        <v>42</v>
      </c>
      <c r="AE99" s="95">
        <v>0</v>
      </c>
      <c r="AF99" s="96">
        <v>9.75</v>
      </c>
      <c r="AG99" s="97">
        <v>30</v>
      </c>
      <c r="AH99" s="96">
        <v>103.85068762278978</v>
      </c>
      <c r="AI99" s="97" t="s">
        <v>95</v>
      </c>
      <c r="AJ99" s="96">
        <v>32.499999999999964</v>
      </c>
      <c r="AK99" s="96">
        <v>112.50491159135548</v>
      </c>
      <c r="AL99" s="96" t="s">
        <v>95</v>
      </c>
      <c r="AM99" s="95">
        <v>6.9233791748526521</v>
      </c>
      <c r="AN99" s="95">
        <v>6.9233791748526521</v>
      </c>
      <c r="AO99" s="98">
        <v>1.7000000000000002</v>
      </c>
      <c r="AP99" s="98">
        <v>5.8848722986247548</v>
      </c>
      <c r="AQ99" s="98" t="s">
        <v>107</v>
      </c>
      <c r="AR99" s="98">
        <v>2.7112499999999864</v>
      </c>
      <c r="AS99" s="98">
        <v>9.3855058939095795</v>
      </c>
      <c r="AT99" s="99" t="s">
        <v>98</v>
      </c>
      <c r="AU99" s="98">
        <v>157.28599067708117</v>
      </c>
      <c r="AV99" s="98">
        <v>544.47527617488606</v>
      </c>
      <c r="AW99" s="98">
        <v>20.646354166666384</v>
      </c>
      <c r="AX99" s="98">
        <v>71.471269237065158</v>
      </c>
      <c r="AY99" s="98">
        <v>11.059027777777766</v>
      </c>
      <c r="AZ99" s="98">
        <v>38.282921305391795</v>
      </c>
      <c r="BA99" s="100">
        <v>269500</v>
      </c>
      <c r="BB99" s="100">
        <v>932925.34381139488</v>
      </c>
      <c r="BC99" s="101">
        <v>1.1229166666666667E-2</v>
      </c>
      <c r="BD99" s="101">
        <v>3.8871889325474786E-2</v>
      </c>
      <c r="BE99" s="96">
        <v>60</v>
      </c>
      <c r="BF99" s="96">
        <v>207.70137524557956</v>
      </c>
      <c r="BG99" s="95">
        <v>0</v>
      </c>
      <c r="BH99" s="95">
        <v>3.461689587426326</v>
      </c>
      <c r="BI99" s="96" t="s">
        <v>326</v>
      </c>
      <c r="CA99"/>
      <c r="CB99"/>
      <c r="CC99"/>
      <c r="CD99" s="34"/>
      <c r="CE99" s="17" t="s">
        <v>155</v>
      </c>
      <c r="CF99" s="17" t="s">
        <v>151</v>
      </c>
      <c r="CG99" s="17">
        <f t="shared" si="9"/>
        <v>0</v>
      </c>
      <c r="CH99" s="34"/>
      <c r="CI99" s="34"/>
      <c r="CJ99" s="34"/>
      <c r="CK99" s="34"/>
      <c r="CL99" s="34"/>
      <c r="CM99" s="34"/>
      <c r="CN99" s="34"/>
      <c r="CO99" s="34"/>
      <c r="CP99" s="34"/>
      <c r="CQ99" s="34"/>
    </row>
    <row r="100" spans="2:95" x14ac:dyDescent="0.3">
      <c r="B100" s="34">
        <v>98</v>
      </c>
      <c r="C100" s="34">
        <v>2023</v>
      </c>
      <c r="D100" s="34" t="s">
        <v>109</v>
      </c>
      <c r="E100" s="34">
        <v>28</v>
      </c>
      <c r="F100" s="34" t="s">
        <v>77</v>
      </c>
      <c r="G100" s="34" t="s">
        <v>152</v>
      </c>
      <c r="H100" s="34" t="s">
        <v>151</v>
      </c>
      <c r="I100" s="34" t="s">
        <v>84</v>
      </c>
      <c r="J100" s="34" t="s">
        <v>90</v>
      </c>
      <c r="K100" s="34" t="s">
        <v>325</v>
      </c>
      <c r="L100" s="34" t="s">
        <v>169</v>
      </c>
      <c r="M100" s="34" t="s">
        <v>471</v>
      </c>
      <c r="N100" s="123">
        <v>0.27777777777777779</v>
      </c>
      <c r="O100" s="123">
        <v>0.3298611111111111</v>
      </c>
      <c r="P100" s="123" t="s">
        <v>59</v>
      </c>
      <c r="Q100" s="123">
        <v>0.73958333333333337</v>
      </c>
      <c r="R100" s="123" t="s">
        <v>69</v>
      </c>
      <c r="S100" s="123">
        <v>0.80555555555555547</v>
      </c>
      <c r="T100" s="34" t="s">
        <v>24</v>
      </c>
      <c r="U100" s="34" t="s">
        <v>326</v>
      </c>
      <c r="V100" s="34" t="s">
        <v>42</v>
      </c>
      <c r="W100" s="34" t="s">
        <v>326</v>
      </c>
      <c r="X100" s="34" t="s">
        <v>326</v>
      </c>
      <c r="Y100" s="34" t="s">
        <v>326</v>
      </c>
      <c r="Z100" s="34" t="s">
        <v>24</v>
      </c>
      <c r="AA100" s="34" t="s">
        <v>42</v>
      </c>
      <c r="AB100" s="95">
        <v>0</v>
      </c>
      <c r="AC100" s="34" t="s">
        <v>24</v>
      </c>
      <c r="AD100" s="34" t="s">
        <v>42</v>
      </c>
      <c r="AE100" s="95">
        <v>0</v>
      </c>
      <c r="AF100" s="96">
        <v>9.8333333333333339</v>
      </c>
      <c r="AG100" s="97">
        <v>0</v>
      </c>
      <c r="AH100" s="96">
        <v>0</v>
      </c>
      <c r="AI100" s="97" t="s">
        <v>326</v>
      </c>
      <c r="AJ100" s="96">
        <v>84.999999999999901</v>
      </c>
      <c r="AK100" s="96">
        <v>294.24361493123735</v>
      </c>
      <c r="AL100" s="96" t="s">
        <v>96</v>
      </c>
      <c r="AM100" s="95">
        <v>6.9233791748526521</v>
      </c>
      <c r="AN100" s="95">
        <v>0</v>
      </c>
      <c r="AO100" s="98" t="s">
        <v>326</v>
      </c>
      <c r="AP100" s="98">
        <v>0</v>
      </c>
      <c r="AQ100" s="98" t="s">
        <v>326</v>
      </c>
      <c r="AR100" s="98">
        <v>17.594754999999992</v>
      </c>
      <c r="AS100" s="98">
        <v>60.907580176817262</v>
      </c>
      <c r="AT100" s="99" t="s">
        <v>102</v>
      </c>
      <c r="AU100" s="98">
        <v>105.16693817614177</v>
      </c>
      <c r="AV100" s="98">
        <v>364.05529482585814</v>
      </c>
      <c r="AW100" s="98">
        <v>12.952869516225958</v>
      </c>
      <c r="AX100" s="98">
        <v>44.838813531611272</v>
      </c>
      <c r="AY100" s="98">
        <v>28.923611111111075</v>
      </c>
      <c r="AZ100" s="98">
        <v>100.1245634141016</v>
      </c>
      <c r="BA100" s="100">
        <v>1445500</v>
      </c>
      <c r="BB100" s="100">
        <v>5003872.298624754</v>
      </c>
      <c r="BC100" s="101">
        <v>3.0114583333333333E-2</v>
      </c>
      <c r="BD100" s="101">
        <v>0.10424733955468238</v>
      </c>
      <c r="BE100" s="96">
        <v>0</v>
      </c>
      <c r="BF100" s="96">
        <v>0</v>
      </c>
      <c r="BG100" s="95">
        <v>3.461689587426326</v>
      </c>
      <c r="BH100" s="95">
        <v>3.461689587426326</v>
      </c>
      <c r="BI100" s="96" t="s">
        <v>326</v>
      </c>
      <c r="CA100" s="34"/>
      <c r="CB100" s="34"/>
      <c r="CC100" s="34"/>
      <c r="CD100" s="34"/>
      <c r="CE100" s="17" t="s">
        <v>155</v>
      </c>
      <c r="CF100" s="17" t="s">
        <v>162</v>
      </c>
      <c r="CG100" s="17">
        <f t="shared" si="9"/>
        <v>0</v>
      </c>
      <c r="CH100" s="34"/>
      <c r="CI100" s="34"/>
      <c r="CJ100" s="34"/>
      <c r="CK100" s="34"/>
      <c r="CL100" s="34"/>
      <c r="CM100" s="34"/>
      <c r="CN100" s="34"/>
      <c r="CO100" s="34"/>
      <c r="CP100" s="34"/>
      <c r="CQ100" s="34"/>
    </row>
    <row r="101" spans="2:95" x14ac:dyDescent="0.3">
      <c r="B101" s="34">
        <v>99</v>
      </c>
      <c r="C101" s="34">
        <v>2023</v>
      </c>
      <c r="D101" s="34" t="s">
        <v>109</v>
      </c>
      <c r="E101" s="34">
        <v>38</v>
      </c>
      <c r="F101" s="34" t="s">
        <v>78</v>
      </c>
      <c r="G101" s="34" t="s">
        <v>152</v>
      </c>
      <c r="H101" s="34" t="s">
        <v>151</v>
      </c>
      <c r="I101" s="34" t="s">
        <v>84</v>
      </c>
      <c r="J101" s="34" t="s">
        <v>90</v>
      </c>
      <c r="K101" s="34" t="s">
        <v>325</v>
      </c>
      <c r="L101" s="34" t="s">
        <v>176</v>
      </c>
      <c r="M101" s="34" t="s">
        <v>471</v>
      </c>
      <c r="N101" s="123">
        <v>0.2638888888888889</v>
      </c>
      <c r="O101" s="123">
        <v>0.28472222222222221</v>
      </c>
      <c r="P101" s="123" t="s">
        <v>58</v>
      </c>
      <c r="Q101" s="123">
        <v>0.69791666666666663</v>
      </c>
      <c r="R101" s="123" t="s">
        <v>68</v>
      </c>
      <c r="S101" s="123">
        <v>0.72916666666666663</v>
      </c>
      <c r="T101" s="34" t="s">
        <v>32</v>
      </c>
      <c r="U101" s="34" t="s">
        <v>47</v>
      </c>
      <c r="V101" s="34" t="s">
        <v>45</v>
      </c>
      <c r="W101" s="34" t="s">
        <v>326</v>
      </c>
      <c r="X101" s="34" t="s">
        <v>326</v>
      </c>
      <c r="Y101" s="34" t="s">
        <v>326</v>
      </c>
      <c r="Z101" s="34" t="s">
        <v>32</v>
      </c>
      <c r="AA101" s="34" t="s">
        <v>45</v>
      </c>
      <c r="AB101" s="95">
        <v>0</v>
      </c>
      <c r="AC101" s="34" t="s">
        <v>32</v>
      </c>
      <c r="AD101" s="34" t="s">
        <v>45</v>
      </c>
      <c r="AE101" s="95">
        <v>0</v>
      </c>
      <c r="AF101" s="96">
        <v>9.9166666666666661</v>
      </c>
      <c r="AG101" s="97">
        <v>0</v>
      </c>
      <c r="AH101" s="96">
        <v>0</v>
      </c>
      <c r="AI101" s="97" t="s">
        <v>326</v>
      </c>
      <c r="AJ101" s="96">
        <v>37.499999999999986</v>
      </c>
      <c r="AK101" s="96">
        <v>129.81335952848718</v>
      </c>
      <c r="AL101" s="96" t="s">
        <v>95</v>
      </c>
      <c r="AM101" s="95">
        <v>6.9233791748526521</v>
      </c>
      <c r="AN101" s="95">
        <v>0</v>
      </c>
      <c r="AO101" s="98" t="s">
        <v>326</v>
      </c>
      <c r="AP101" s="98">
        <v>0</v>
      </c>
      <c r="AQ101" s="98" t="s">
        <v>326</v>
      </c>
      <c r="AR101" s="98">
        <v>5.6228680000000111</v>
      </c>
      <c r="AS101" s="98">
        <v>19.464623607072728</v>
      </c>
      <c r="AT101" s="99" t="s">
        <v>100</v>
      </c>
      <c r="AU101" s="98">
        <v>0</v>
      </c>
      <c r="AV101" s="98">
        <v>0</v>
      </c>
      <c r="AW101" s="98">
        <v>0</v>
      </c>
      <c r="AX101" s="98">
        <v>0</v>
      </c>
      <c r="AY101" s="98">
        <v>12.760416666666663</v>
      </c>
      <c r="AZ101" s="98">
        <v>44.172601506221334</v>
      </c>
      <c r="BA101" s="100">
        <v>53698.630136986299</v>
      </c>
      <c r="BB101" s="100">
        <v>185887.98880426298</v>
      </c>
      <c r="BC101" s="101">
        <v>1.1187214611872145E-3</v>
      </c>
      <c r="BD101" s="101">
        <v>3.8726664334221453E-3</v>
      </c>
      <c r="BE101" s="96">
        <v>74.999999999999972</v>
      </c>
      <c r="BF101" s="96">
        <v>259.62671905697437</v>
      </c>
      <c r="BG101" s="95">
        <v>0</v>
      </c>
      <c r="BH101" s="95">
        <v>3.461689587426326</v>
      </c>
      <c r="BI101" s="96" t="s">
        <v>326</v>
      </c>
      <c r="CA101" s="34"/>
      <c r="CB101" s="34"/>
      <c r="CC101" s="34"/>
      <c r="CD101" s="34"/>
      <c r="CE101" s="17" t="s">
        <v>155</v>
      </c>
      <c r="CF101" s="17" t="s">
        <v>161</v>
      </c>
      <c r="CG101" s="17">
        <f t="shared" si="9"/>
        <v>0</v>
      </c>
      <c r="CH101" s="34"/>
      <c r="CI101" s="34"/>
      <c r="CJ101" s="34"/>
      <c r="CK101" s="34"/>
      <c r="CL101" s="34"/>
      <c r="CM101" s="34"/>
      <c r="CN101" s="34"/>
      <c r="CO101" s="34"/>
      <c r="CP101" s="34"/>
      <c r="CQ101" s="34"/>
    </row>
    <row r="102" spans="2:95" x14ac:dyDescent="0.3">
      <c r="B102" s="34">
        <v>100</v>
      </c>
      <c r="C102" s="34">
        <v>2023</v>
      </c>
      <c r="D102" s="34" t="s">
        <v>109</v>
      </c>
      <c r="E102" s="34">
        <v>37</v>
      </c>
      <c r="F102" s="34" t="s">
        <v>78</v>
      </c>
      <c r="G102" s="34" t="s">
        <v>152</v>
      </c>
      <c r="H102" s="34" t="s">
        <v>151</v>
      </c>
      <c r="I102" s="34" t="s">
        <v>83</v>
      </c>
      <c r="J102" s="34" t="s">
        <v>89</v>
      </c>
      <c r="K102" s="34" t="s">
        <v>325</v>
      </c>
      <c r="L102" s="34" t="s">
        <v>180</v>
      </c>
      <c r="M102" s="34" t="s">
        <v>253</v>
      </c>
      <c r="N102" s="123">
        <v>0.27083333333333331</v>
      </c>
      <c r="O102" s="123">
        <v>0.30208333333333331</v>
      </c>
      <c r="P102" s="123" t="s">
        <v>59</v>
      </c>
      <c r="Q102" s="123">
        <v>0.75</v>
      </c>
      <c r="R102" s="123" t="s">
        <v>70</v>
      </c>
      <c r="S102" s="123">
        <v>0.875</v>
      </c>
      <c r="T102" s="34" t="s">
        <v>24</v>
      </c>
      <c r="U102" s="34" t="s">
        <v>326</v>
      </c>
      <c r="V102" s="34" t="s">
        <v>42</v>
      </c>
      <c r="W102" s="34" t="s">
        <v>326</v>
      </c>
      <c r="X102" s="34" t="s">
        <v>326</v>
      </c>
      <c r="Y102" s="34" t="s">
        <v>326</v>
      </c>
      <c r="Z102" s="34" t="s">
        <v>26</v>
      </c>
      <c r="AA102" s="34" t="s">
        <v>43</v>
      </c>
      <c r="AB102" s="95">
        <v>0</v>
      </c>
      <c r="AC102" s="34" t="s">
        <v>26</v>
      </c>
      <c r="AD102" s="34" t="s">
        <v>43</v>
      </c>
      <c r="AE102" s="95">
        <v>0</v>
      </c>
      <c r="AF102" s="96">
        <v>10.75</v>
      </c>
      <c r="AG102" s="97">
        <v>0</v>
      </c>
      <c r="AH102" s="96">
        <v>0</v>
      </c>
      <c r="AI102" s="97" t="s">
        <v>326</v>
      </c>
      <c r="AJ102" s="96">
        <v>112.5</v>
      </c>
      <c r="AK102" s="96">
        <v>0</v>
      </c>
      <c r="AL102" s="96" t="s">
        <v>96</v>
      </c>
      <c r="AM102" s="95">
        <v>0</v>
      </c>
      <c r="AN102" s="95">
        <v>0</v>
      </c>
      <c r="AO102" s="98" t="s">
        <v>326</v>
      </c>
      <c r="AP102" s="98">
        <v>0</v>
      </c>
      <c r="AQ102" s="98" t="s">
        <v>326</v>
      </c>
      <c r="AR102" s="98">
        <v>11.326204000000004</v>
      </c>
      <c r="AS102" s="98">
        <v>0</v>
      </c>
      <c r="AT102" s="99" t="s">
        <v>101</v>
      </c>
      <c r="AU102" s="98">
        <v>67.698708838990399</v>
      </c>
      <c r="AV102" s="98">
        <v>0</v>
      </c>
      <c r="AW102" s="98">
        <v>8.33810090144231</v>
      </c>
      <c r="AX102" s="98">
        <v>0</v>
      </c>
      <c r="AY102" s="98">
        <v>38.28125</v>
      </c>
      <c r="AZ102" s="98">
        <v>0</v>
      </c>
      <c r="BA102" s="100">
        <v>1470000</v>
      </c>
      <c r="BB102" s="100">
        <v>0</v>
      </c>
      <c r="BC102" s="101">
        <v>6.1249999999999999E-2</v>
      </c>
      <c r="BD102" s="101">
        <v>0</v>
      </c>
      <c r="BE102" s="96">
        <v>0</v>
      </c>
      <c r="BF102" s="96">
        <v>0</v>
      </c>
      <c r="BG102" s="95">
        <v>0</v>
      </c>
      <c r="BH102" s="95">
        <v>0</v>
      </c>
      <c r="BI102" s="96" t="s">
        <v>491</v>
      </c>
      <c r="CA102" s="34"/>
      <c r="CB102" s="34"/>
      <c r="CC102" s="34"/>
      <c r="CD102" s="34"/>
      <c r="CE102" s="17" t="s">
        <v>155</v>
      </c>
      <c r="CF102" s="17" t="s">
        <v>160</v>
      </c>
      <c r="CG102" s="17">
        <f t="shared" si="9"/>
        <v>0</v>
      </c>
      <c r="CH102" s="34"/>
      <c r="CI102" s="34"/>
      <c r="CJ102" s="34"/>
      <c r="CK102" s="34"/>
      <c r="CL102" s="34"/>
      <c r="CM102" s="34"/>
      <c r="CN102" s="34"/>
      <c r="CO102" s="34"/>
      <c r="CP102" s="34"/>
      <c r="CQ102" s="34"/>
    </row>
    <row r="103" spans="2:95" x14ac:dyDescent="0.3">
      <c r="B103" s="34">
        <v>101</v>
      </c>
      <c r="C103" s="34">
        <v>2023</v>
      </c>
      <c r="D103" s="34" t="s">
        <v>109</v>
      </c>
      <c r="E103" s="34">
        <v>40</v>
      </c>
      <c r="F103" s="34" t="s">
        <v>79</v>
      </c>
      <c r="G103" s="34" t="s">
        <v>152</v>
      </c>
      <c r="H103" s="34" t="s">
        <v>151</v>
      </c>
      <c r="I103" s="34" t="s">
        <v>85</v>
      </c>
      <c r="J103" s="34" t="s">
        <v>91</v>
      </c>
      <c r="K103" s="34" t="s">
        <v>325</v>
      </c>
      <c r="L103" s="34" t="s">
        <v>173</v>
      </c>
      <c r="M103" s="34" t="s">
        <v>471</v>
      </c>
      <c r="N103" s="123">
        <v>0.35416666666666669</v>
      </c>
      <c r="O103" s="123">
        <v>0.38541666666666669</v>
      </c>
      <c r="P103" s="123" t="s">
        <v>61</v>
      </c>
      <c r="Q103" s="123">
        <v>0.75</v>
      </c>
      <c r="R103" s="123" t="s">
        <v>70</v>
      </c>
      <c r="S103" s="123">
        <v>0.77083333333333337</v>
      </c>
      <c r="T103" s="34" t="s">
        <v>24</v>
      </c>
      <c r="U103" s="34" t="s">
        <v>326</v>
      </c>
      <c r="V103" s="34" t="s">
        <v>42</v>
      </c>
      <c r="W103" s="34" t="s">
        <v>32</v>
      </c>
      <c r="X103" s="34" t="s">
        <v>45</v>
      </c>
      <c r="Y103" s="34" t="s">
        <v>47</v>
      </c>
      <c r="Z103" s="34" t="s">
        <v>32</v>
      </c>
      <c r="AA103" s="34" t="s">
        <v>45</v>
      </c>
      <c r="AB103" s="95">
        <v>3.461689587426326</v>
      </c>
      <c r="AC103" s="34" t="s">
        <v>28</v>
      </c>
      <c r="AD103" s="34" t="s">
        <v>43</v>
      </c>
      <c r="AE103" s="95">
        <v>3.461689587426326</v>
      </c>
      <c r="AF103" s="96">
        <v>8.75</v>
      </c>
      <c r="AG103" s="97">
        <v>12.5</v>
      </c>
      <c r="AH103" s="96">
        <v>43.271119842829073</v>
      </c>
      <c r="AI103" s="97" t="s">
        <v>148</v>
      </c>
      <c r="AJ103" s="96">
        <v>37.500000000000028</v>
      </c>
      <c r="AK103" s="96">
        <v>129.81335952848733</v>
      </c>
      <c r="AL103" s="96" t="s">
        <v>95</v>
      </c>
      <c r="AM103" s="95">
        <v>6.9233791748526521</v>
      </c>
      <c r="AN103" s="95">
        <v>6.9233791748526521</v>
      </c>
      <c r="AO103" s="98">
        <v>3.125</v>
      </c>
      <c r="AP103" s="98">
        <v>10.817779960707268</v>
      </c>
      <c r="AQ103" s="98" t="s">
        <v>99</v>
      </c>
      <c r="AR103" s="98">
        <v>5.8483849999999933</v>
      </c>
      <c r="AS103" s="98">
        <v>20.24529345776029</v>
      </c>
      <c r="AT103" s="99" t="s">
        <v>100</v>
      </c>
      <c r="AU103" s="98">
        <v>16.278150046694673</v>
      </c>
      <c r="AV103" s="98">
        <v>56.34990251920631</v>
      </c>
      <c r="AW103" s="98">
        <v>2.0048958082932642</v>
      </c>
      <c r="AX103" s="98">
        <v>6.9403269434434804</v>
      </c>
      <c r="AY103" s="98">
        <v>12.760416666666677</v>
      </c>
      <c r="AZ103" s="98">
        <v>44.172601506221383</v>
      </c>
      <c r="BA103" s="100">
        <v>1445500</v>
      </c>
      <c r="BB103" s="100">
        <v>5003872.298624754</v>
      </c>
      <c r="BC103" s="101">
        <v>1.8532051282051282E-2</v>
      </c>
      <c r="BD103" s="101">
        <v>6.4152208956727616E-2</v>
      </c>
      <c r="BE103" s="96">
        <v>0</v>
      </c>
      <c r="BF103" s="96">
        <v>0</v>
      </c>
      <c r="BG103" s="95">
        <v>3.461689587426326</v>
      </c>
      <c r="BH103" s="95">
        <v>3.461689587426326</v>
      </c>
      <c r="BI103" s="96" t="s">
        <v>326</v>
      </c>
      <c r="CA103" s="34"/>
      <c r="CB103" s="34"/>
      <c r="CC103" s="34"/>
      <c r="CD103" s="34"/>
      <c r="CE103" s="17" t="s">
        <v>155</v>
      </c>
      <c r="CF103" s="17" t="s">
        <v>165</v>
      </c>
      <c r="CG103" s="17">
        <f t="shared" si="9"/>
        <v>0</v>
      </c>
      <c r="CH103" s="34"/>
      <c r="CI103" s="34"/>
      <c r="CJ103" s="34"/>
      <c r="CK103" s="34"/>
      <c r="CL103" s="34"/>
      <c r="CM103" s="34"/>
      <c r="CN103" s="34"/>
      <c r="CO103" s="34"/>
      <c r="CP103" s="34"/>
      <c r="CQ103" s="34"/>
    </row>
    <row r="104" spans="2:95" x14ac:dyDescent="0.3">
      <c r="B104" s="34">
        <v>102</v>
      </c>
      <c r="C104" s="34">
        <v>2023</v>
      </c>
      <c r="D104" s="34" t="s">
        <v>110</v>
      </c>
      <c r="E104" s="34">
        <v>29</v>
      </c>
      <c r="F104" s="34" t="s">
        <v>77</v>
      </c>
      <c r="G104" s="34" t="s">
        <v>152</v>
      </c>
      <c r="H104" s="34" t="s">
        <v>151</v>
      </c>
      <c r="I104" s="34" t="s">
        <v>83</v>
      </c>
      <c r="J104" s="34" t="s">
        <v>89</v>
      </c>
      <c r="K104" s="34" t="s">
        <v>325</v>
      </c>
      <c r="L104" s="34" t="s">
        <v>185</v>
      </c>
      <c r="M104" s="34" t="s">
        <v>495</v>
      </c>
      <c r="N104" s="123">
        <v>0.2638888888888889</v>
      </c>
      <c r="O104" s="123">
        <v>0.34722222222222227</v>
      </c>
      <c r="P104" s="123" t="s">
        <v>60</v>
      </c>
      <c r="Q104" s="123">
        <v>0.70833333333333337</v>
      </c>
      <c r="R104" s="123" t="s">
        <v>69</v>
      </c>
      <c r="S104" s="123">
        <v>0.8125</v>
      </c>
      <c r="T104" s="34" t="s">
        <v>24</v>
      </c>
      <c r="U104" s="34" t="s">
        <v>326</v>
      </c>
      <c r="V104" s="34" t="s">
        <v>42</v>
      </c>
      <c r="W104" s="34" t="s">
        <v>27</v>
      </c>
      <c r="X104" s="34" t="s">
        <v>42</v>
      </c>
      <c r="Y104" s="34" t="s">
        <v>326</v>
      </c>
      <c r="Z104" s="34" t="s">
        <v>24</v>
      </c>
      <c r="AA104" s="34" t="s">
        <v>42</v>
      </c>
      <c r="AB104" s="95">
        <v>0</v>
      </c>
      <c r="AC104" s="34" t="s">
        <v>24</v>
      </c>
      <c r="AD104" s="34" t="s">
        <v>42</v>
      </c>
      <c r="AE104" s="95">
        <v>0</v>
      </c>
      <c r="AF104" s="96">
        <v>8.6666666666666661</v>
      </c>
      <c r="AG104" s="97">
        <v>45</v>
      </c>
      <c r="AH104" s="96">
        <v>155.77603143418466</v>
      </c>
      <c r="AI104" s="97" t="s">
        <v>95</v>
      </c>
      <c r="AJ104" s="96">
        <v>135</v>
      </c>
      <c r="AK104" s="96">
        <v>467.32809430255401</v>
      </c>
      <c r="AL104" s="96" t="s">
        <v>97</v>
      </c>
      <c r="AM104" s="95">
        <v>6.9233791748526521</v>
      </c>
      <c r="AN104" s="95">
        <v>6.9233791748526521</v>
      </c>
      <c r="AO104" s="98">
        <v>12.450000000000003</v>
      </c>
      <c r="AP104" s="98">
        <v>43.098035363457768</v>
      </c>
      <c r="AQ104" s="98" t="s">
        <v>108</v>
      </c>
      <c r="AR104" s="98">
        <v>37.704280999999995</v>
      </c>
      <c r="AS104" s="98">
        <v>130.52051693909624</v>
      </c>
      <c r="AT104" s="99" t="s">
        <v>102</v>
      </c>
      <c r="AU104" s="98">
        <v>450.05059526461275</v>
      </c>
      <c r="AV104" s="98">
        <v>1557.9354594425297</v>
      </c>
      <c r="AW104" s="98">
        <v>55.430411280004535</v>
      </c>
      <c r="AX104" s="98">
        <v>191.88287755475048</v>
      </c>
      <c r="AY104" s="98">
        <v>45.9375</v>
      </c>
      <c r="AZ104" s="98">
        <v>159.02136542239685</v>
      </c>
      <c r="BA104" s="100">
        <v>2768500</v>
      </c>
      <c r="BB104" s="100">
        <v>9583687.6227897834</v>
      </c>
      <c r="BC104" s="101">
        <v>0.11535416666666666</v>
      </c>
      <c r="BD104" s="101">
        <v>0.39932031761624098</v>
      </c>
      <c r="BE104" s="96">
        <v>0</v>
      </c>
      <c r="BF104" s="96">
        <v>0</v>
      </c>
      <c r="BG104" s="95">
        <v>3.461689587426326</v>
      </c>
      <c r="BH104" s="95">
        <v>3.461689587426326</v>
      </c>
      <c r="BI104" s="96" t="s">
        <v>326</v>
      </c>
      <c r="CA104" s="34"/>
      <c r="CB104" s="34"/>
      <c r="CC104" s="34"/>
      <c r="CD104" s="34"/>
      <c r="CE104" s="17" t="s">
        <v>155</v>
      </c>
      <c r="CF104" s="17" t="s">
        <v>164</v>
      </c>
      <c r="CG104" s="17">
        <f t="shared" si="9"/>
        <v>0</v>
      </c>
      <c r="CH104" s="34"/>
      <c r="CI104" s="34"/>
      <c r="CJ104" s="34"/>
      <c r="CK104" s="34"/>
      <c r="CL104" s="34"/>
      <c r="CM104" s="34"/>
      <c r="CN104" s="34"/>
      <c r="CO104" s="34"/>
      <c r="CP104" s="34"/>
      <c r="CQ104" s="34"/>
    </row>
    <row r="105" spans="2:95" x14ac:dyDescent="0.3">
      <c r="B105" s="34">
        <v>103</v>
      </c>
      <c r="C105" s="34">
        <v>2023</v>
      </c>
      <c r="D105" s="34" t="s">
        <v>110</v>
      </c>
      <c r="E105" s="34">
        <v>39</v>
      </c>
      <c r="F105" s="34" t="s">
        <v>78</v>
      </c>
      <c r="G105" s="34" t="s">
        <v>153</v>
      </c>
      <c r="H105" s="34" t="s">
        <v>151</v>
      </c>
      <c r="I105" s="34" t="s">
        <v>85</v>
      </c>
      <c r="J105" s="34" t="s">
        <v>90</v>
      </c>
      <c r="K105" s="34" t="s">
        <v>325</v>
      </c>
      <c r="L105" s="34" t="s">
        <v>172</v>
      </c>
      <c r="M105" s="34" t="s">
        <v>476</v>
      </c>
      <c r="N105" s="123">
        <v>0.22916666666666666</v>
      </c>
      <c r="O105" s="123">
        <v>0.3125</v>
      </c>
      <c r="P105" s="123" t="s">
        <v>59</v>
      </c>
      <c r="Q105" s="123">
        <v>0.66666666666666663</v>
      </c>
      <c r="R105" s="123" t="s">
        <v>68</v>
      </c>
      <c r="S105" s="123">
        <v>0.77083333333333337</v>
      </c>
      <c r="T105" s="34" t="s">
        <v>24</v>
      </c>
      <c r="U105" s="34" t="s">
        <v>326</v>
      </c>
      <c r="V105" s="34" t="s">
        <v>42</v>
      </c>
      <c r="W105" s="34" t="s">
        <v>27</v>
      </c>
      <c r="X105" s="34" t="s">
        <v>42</v>
      </c>
      <c r="Y105" s="34" t="s">
        <v>326</v>
      </c>
      <c r="Z105" s="34" t="s">
        <v>24</v>
      </c>
      <c r="AA105" s="34" t="s">
        <v>42</v>
      </c>
      <c r="AB105" s="95">
        <v>0</v>
      </c>
      <c r="AC105" s="34" t="s">
        <v>24</v>
      </c>
      <c r="AD105" s="34" t="s">
        <v>42</v>
      </c>
      <c r="AE105" s="95">
        <v>0</v>
      </c>
      <c r="AF105" s="96">
        <v>8.5</v>
      </c>
      <c r="AG105" s="97">
        <v>25</v>
      </c>
      <c r="AH105" s="96">
        <v>86.542239685658146</v>
      </c>
      <c r="AI105" s="97" t="s">
        <v>103</v>
      </c>
      <c r="AJ105" s="96">
        <v>135.00000000000006</v>
      </c>
      <c r="AK105" s="96">
        <v>467.32809430255423</v>
      </c>
      <c r="AL105" s="96" t="s">
        <v>97</v>
      </c>
      <c r="AM105" s="95">
        <v>6.9233791748526521</v>
      </c>
      <c r="AN105" s="95">
        <v>6.9233791748526521</v>
      </c>
      <c r="AO105" s="98">
        <v>6.9166666666666679</v>
      </c>
      <c r="AP105" s="98">
        <v>23.943352979698759</v>
      </c>
      <c r="AQ105" s="98" t="s">
        <v>108</v>
      </c>
      <c r="AR105" s="98">
        <v>26.218572999999992</v>
      </c>
      <c r="AS105" s="98">
        <v>90.760561151276988</v>
      </c>
      <c r="AT105" s="99" t="s">
        <v>102</v>
      </c>
      <c r="AU105" s="98">
        <v>281.53828464934679</v>
      </c>
      <c r="AV105" s="98">
        <v>974.59814843251286</v>
      </c>
      <c r="AW105" s="98">
        <v>34.675618860152085</v>
      </c>
      <c r="AX105" s="98">
        <v>120.0362287457524</v>
      </c>
      <c r="AY105" s="98">
        <v>45.937500000000021</v>
      </c>
      <c r="AZ105" s="98">
        <v>159.02136542239694</v>
      </c>
      <c r="BA105" s="100">
        <v>3430000</v>
      </c>
      <c r="BB105" s="100">
        <v>11873595.284872299</v>
      </c>
      <c r="BC105" s="101">
        <v>7.1458333333333332E-2</v>
      </c>
      <c r="BD105" s="101">
        <v>0.24736656843483953</v>
      </c>
      <c r="BE105" s="96">
        <v>0</v>
      </c>
      <c r="BF105" s="96">
        <v>0</v>
      </c>
      <c r="BG105" s="95">
        <v>3.461689587426326</v>
      </c>
      <c r="BH105" s="95">
        <v>3.461689587426326</v>
      </c>
      <c r="BI105" s="96" t="s">
        <v>326</v>
      </c>
      <c r="CA105" s="34"/>
      <c r="CB105" s="34"/>
      <c r="CC105" s="34"/>
      <c r="CD105" s="34"/>
      <c r="CE105" s="17" t="s">
        <v>155</v>
      </c>
      <c r="CF105" s="17" t="s">
        <v>166</v>
      </c>
      <c r="CG105" s="17">
        <f t="shared" si="9"/>
        <v>0</v>
      </c>
      <c r="CH105" s="34"/>
      <c r="CI105" s="34"/>
      <c r="CJ105" s="34"/>
      <c r="CK105" s="34"/>
      <c r="CL105" s="34"/>
      <c r="CM105" s="34"/>
      <c r="CN105" s="34"/>
      <c r="CO105" s="34"/>
      <c r="CP105" s="34"/>
      <c r="CQ105" s="34"/>
    </row>
    <row r="106" spans="2:95" x14ac:dyDescent="0.3">
      <c r="B106" s="34">
        <v>104</v>
      </c>
      <c r="C106" s="34">
        <v>2023</v>
      </c>
      <c r="D106" s="34" t="s">
        <v>110</v>
      </c>
      <c r="E106" s="34">
        <v>53</v>
      </c>
      <c r="F106" s="34" t="s">
        <v>80</v>
      </c>
      <c r="G106" s="34" t="s">
        <v>154</v>
      </c>
      <c r="H106" s="34" t="s">
        <v>151</v>
      </c>
      <c r="I106" s="34" t="s">
        <v>85</v>
      </c>
      <c r="J106" s="34" t="s">
        <v>92</v>
      </c>
      <c r="K106" s="34" t="s">
        <v>325</v>
      </c>
      <c r="L106" s="34" t="s">
        <v>167</v>
      </c>
      <c r="M106" s="34" t="s">
        <v>471</v>
      </c>
      <c r="N106" s="123">
        <v>0.29166666666666669</v>
      </c>
      <c r="O106" s="123">
        <v>0.375</v>
      </c>
      <c r="P106" s="123" t="s">
        <v>61</v>
      </c>
      <c r="Q106" s="123">
        <v>0.75</v>
      </c>
      <c r="R106" s="123" t="s">
        <v>70</v>
      </c>
      <c r="S106" s="123">
        <v>0.79166666666666663</v>
      </c>
      <c r="T106" s="34" t="s">
        <v>24</v>
      </c>
      <c r="U106" s="34" t="s">
        <v>326</v>
      </c>
      <c r="V106" s="34" t="s">
        <v>42</v>
      </c>
      <c r="W106" s="34" t="s">
        <v>27</v>
      </c>
      <c r="X106" s="34" t="s">
        <v>42</v>
      </c>
      <c r="Y106" s="34" t="s">
        <v>326</v>
      </c>
      <c r="Z106" s="34" t="s">
        <v>24</v>
      </c>
      <c r="AA106" s="34" t="s">
        <v>42</v>
      </c>
      <c r="AB106" s="95">
        <v>0</v>
      </c>
      <c r="AC106" s="34" t="s">
        <v>496</v>
      </c>
      <c r="AD106" s="34" t="s">
        <v>41</v>
      </c>
      <c r="AE106" s="95">
        <v>3.461689587426326</v>
      </c>
      <c r="AF106" s="96">
        <v>9</v>
      </c>
      <c r="AG106" s="97">
        <v>30</v>
      </c>
      <c r="AH106" s="96">
        <v>103.85068762278978</v>
      </c>
      <c r="AI106" s="97" t="s">
        <v>95</v>
      </c>
      <c r="AJ106" s="96">
        <v>89.999999999999957</v>
      </c>
      <c r="AK106" s="96">
        <v>311.55206286836921</v>
      </c>
      <c r="AL106" s="96" t="s">
        <v>96</v>
      </c>
      <c r="AM106" s="95">
        <v>6.9233791748526521</v>
      </c>
      <c r="AN106" s="95">
        <v>6.9233791748526521</v>
      </c>
      <c r="AO106" s="98">
        <v>8.3000000000000007</v>
      </c>
      <c r="AP106" s="98">
        <v>28.732023575638507</v>
      </c>
      <c r="AQ106" s="98" t="s">
        <v>108</v>
      </c>
      <c r="AR106" s="98">
        <v>14.600259999999992</v>
      </c>
      <c r="AS106" s="98">
        <v>50.541568015717061</v>
      </c>
      <c r="AT106" s="99" t="s">
        <v>101</v>
      </c>
      <c r="AU106" s="98">
        <v>237.0586436524421</v>
      </c>
      <c r="AV106" s="98">
        <v>820.62343834106673</v>
      </c>
      <c r="AW106" s="98">
        <v>29.19729082328827</v>
      </c>
      <c r="AX106" s="98">
        <v>101.07195762403522</v>
      </c>
      <c r="AY106" s="98">
        <v>30.624999999999986</v>
      </c>
      <c r="AZ106" s="98">
        <v>106.01424361493119</v>
      </c>
      <c r="BA106" s="100">
        <v>3503500</v>
      </c>
      <c r="BB106" s="100">
        <v>12128029.469548134</v>
      </c>
      <c r="BC106" s="101">
        <v>3.2439814814814817E-2</v>
      </c>
      <c r="BD106" s="101">
        <v>0.11229656916248272</v>
      </c>
      <c r="BE106" s="96">
        <v>0</v>
      </c>
      <c r="BF106" s="96">
        <v>0</v>
      </c>
      <c r="BG106" s="95">
        <v>3.461689587426326</v>
      </c>
      <c r="BH106" s="95">
        <v>3.461689587426326</v>
      </c>
      <c r="BI106" s="96" t="s">
        <v>326</v>
      </c>
      <c r="CA106" s="34"/>
      <c r="CB106" s="34"/>
      <c r="CC106" s="34"/>
      <c r="CD106" s="34"/>
      <c r="CE106" s="17" t="s">
        <v>155</v>
      </c>
      <c r="CF106" s="17" t="s">
        <v>163</v>
      </c>
      <c r="CG106" s="17">
        <f t="shared" si="9"/>
        <v>0</v>
      </c>
      <c r="CH106" s="34"/>
      <c r="CI106" s="34"/>
      <c r="CJ106" s="34"/>
      <c r="CK106" s="34"/>
      <c r="CL106" s="34"/>
      <c r="CM106" s="34"/>
      <c r="CN106" s="34"/>
      <c r="CO106" s="34"/>
      <c r="CP106" s="34"/>
      <c r="CQ106" s="34"/>
    </row>
    <row r="107" spans="2:95" x14ac:dyDescent="0.3">
      <c r="B107" s="34">
        <v>105</v>
      </c>
      <c r="C107" s="34">
        <v>2023</v>
      </c>
      <c r="D107" s="34" t="s">
        <v>109</v>
      </c>
      <c r="E107" s="34">
        <v>68</v>
      </c>
      <c r="F107" s="34" t="s">
        <v>81</v>
      </c>
      <c r="G107" s="34" t="s">
        <v>152</v>
      </c>
      <c r="H107" s="34" t="s">
        <v>161</v>
      </c>
      <c r="I107" s="34" t="s">
        <v>84</v>
      </c>
      <c r="J107" s="34" t="s">
        <v>90</v>
      </c>
      <c r="K107" s="34" t="s">
        <v>325</v>
      </c>
      <c r="L107" s="34" t="s">
        <v>167</v>
      </c>
      <c r="M107" s="34" t="s">
        <v>471</v>
      </c>
      <c r="N107" s="123">
        <v>0.28125</v>
      </c>
      <c r="O107" s="123">
        <v>0.33333333333333331</v>
      </c>
      <c r="P107" s="123" t="s">
        <v>60</v>
      </c>
      <c r="Q107" s="123">
        <v>0.72916666666666663</v>
      </c>
      <c r="R107" s="123" t="s">
        <v>69</v>
      </c>
      <c r="S107" s="123">
        <v>0.79166666666666663</v>
      </c>
      <c r="T107" s="34" t="s">
        <v>24</v>
      </c>
      <c r="U107" s="34" t="s">
        <v>326</v>
      </c>
      <c r="V107" s="34" t="s">
        <v>42</v>
      </c>
      <c r="W107" s="34" t="s">
        <v>326</v>
      </c>
      <c r="X107" s="34" t="s">
        <v>326</v>
      </c>
      <c r="Y107" s="34" t="s">
        <v>326</v>
      </c>
      <c r="Z107" s="34" t="s">
        <v>24</v>
      </c>
      <c r="AA107" s="34" t="s">
        <v>42</v>
      </c>
      <c r="AB107" s="95">
        <v>0</v>
      </c>
      <c r="AC107" s="34" t="s">
        <v>24</v>
      </c>
      <c r="AD107" s="34" t="s">
        <v>42</v>
      </c>
      <c r="AE107" s="95">
        <v>0</v>
      </c>
      <c r="AF107" s="96">
        <v>9.5</v>
      </c>
      <c r="AG107" s="97">
        <v>0</v>
      </c>
      <c r="AH107" s="96">
        <v>0</v>
      </c>
      <c r="AI107" s="97" t="s">
        <v>326</v>
      </c>
      <c r="AJ107" s="96">
        <v>82.499999999999986</v>
      </c>
      <c r="AK107" s="96">
        <v>285.58939096267187</v>
      </c>
      <c r="AL107" s="96" t="s">
        <v>96</v>
      </c>
      <c r="AM107" s="95">
        <v>6.9233791748526521</v>
      </c>
      <c r="AN107" s="95">
        <v>0</v>
      </c>
      <c r="AO107" s="98" t="s">
        <v>326</v>
      </c>
      <c r="AP107" s="98">
        <v>0</v>
      </c>
      <c r="AQ107" s="98" t="s">
        <v>326</v>
      </c>
      <c r="AR107" s="98">
        <v>14.600259999999992</v>
      </c>
      <c r="AS107" s="98">
        <v>50.541568015717061</v>
      </c>
      <c r="AT107" s="99" t="s">
        <v>101</v>
      </c>
      <c r="AU107" s="98">
        <v>87.268316084855726</v>
      </c>
      <c r="AV107" s="98">
        <v>302.09582110317444</v>
      </c>
      <c r="AW107" s="98">
        <v>10.74838852163461</v>
      </c>
      <c r="AX107" s="98">
        <v>37.207584626955168</v>
      </c>
      <c r="AY107" s="98">
        <v>28.072916666666661</v>
      </c>
      <c r="AZ107" s="98">
        <v>97.179723313686949</v>
      </c>
      <c r="BA107" s="100">
        <v>1445500</v>
      </c>
      <c r="BB107" s="100">
        <v>5003872.298624754</v>
      </c>
      <c r="BC107" s="101">
        <v>3.0114583333333333E-2</v>
      </c>
      <c r="BD107" s="101">
        <v>0.10424733955468238</v>
      </c>
      <c r="BE107" s="96">
        <v>0</v>
      </c>
      <c r="BF107" s="96">
        <v>0</v>
      </c>
      <c r="BG107" s="95">
        <v>3.461689587426326</v>
      </c>
      <c r="BH107" s="95">
        <v>3.461689587426326</v>
      </c>
      <c r="BI107" s="96" t="s">
        <v>326</v>
      </c>
      <c r="CA107" s="34"/>
      <c r="CB107" s="34"/>
      <c r="CC107" s="34"/>
      <c r="CD107" s="34"/>
      <c r="CE107" s="17" t="s">
        <v>159</v>
      </c>
      <c r="CF107" s="17" t="s">
        <v>151</v>
      </c>
      <c r="CG107" s="17">
        <f t="shared" si="9"/>
        <v>0</v>
      </c>
      <c r="CH107" s="34"/>
      <c r="CI107" s="34"/>
      <c r="CJ107" s="34"/>
      <c r="CK107" s="34"/>
      <c r="CL107" s="34"/>
      <c r="CM107" s="34"/>
      <c r="CN107" s="34"/>
      <c r="CO107" s="34"/>
      <c r="CP107" s="34"/>
      <c r="CQ107" s="34"/>
    </row>
    <row r="108" spans="2:95" x14ac:dyDescent="0.3">
      <c r="B108" s="34">
        <v>106</v>
      </c>
      <c r="C108" s="34">
        <v>2023</v>
      </c>
      <c r="D108" s="34" t="s">
        <v>109</v>
      </c>
      <c r="E108" s="34">
        <v>45</v>
      </c>
      <c r="F108" s="34" t="s">
        <v>79</v>
      </c>
      <c r="G108" s="34" t="s">
        <v>153</v>
      </c>
      <c r="H108" s="34" t="s">
        <v>151</v>
      </c>
      <c r="I108" s="34" t="s">
        <v>84</v>
      </c>
      <c r="J108" s="34" t="s">
        <v>90</v>
      </c>
      <c r="K108" s="34" t="s">
        <v>325</v>
      </c>
      <c r="L108" s="34" t="s">
        <v>168</v>
      </c>
      <c r="M108" s="34" t="s">
        <v>471</v>
      </c>
      <c r="N108" s="123">
        <v>0.22916666666666666</v>
      </c>
      <c r="O108" s="123">
        <v>0.28472222222222221</v>
      </c>
      <c r="P108" s="123" t="s">
        <v>58</v>
      </c>
      <c r="Q108" s="123">
        <v>0.6875</v>
      </c>
      <c r="R108" s="123" t="s">
        <v>68</v>
      </c>
      <c r="S108" s="123">
        <v>0.73611111111111116</v>
      </c>
      <c r="T108" s="34" t="s">
        <v>24</v>
      </c>
      <c r="U108" s="34" t="s">
        <v>326</v>
      </c>
      <c r="V108" s="34" t="s">
        <v>42</v>
      </c>
      <c r="W108" s="34" t="s">
        <v>27</v>
      </c>
      <c r="X108" s="34" t="s">
        <v>42</v>
      </c>
      <c r="Y108" s="34" t="s">
        <v>326</v>
      </c>
      <c r="Z108" s="34" t="s">
        <v>33</v>
      </c>
      <c r="AA108" s="34" t="s">
        <v>42</v>
      </c>
      <c r="AB108" s="95">
        <v>3.461689587426326</v>
      </c>
      <c r="AC108" s="34" t="s">
        <v>24</v>
      </c>
      <c r="AD108" s="34" t="s">
        <v>42</v>
      </c>
      <c r="AE108" s="95">
        <v>0</v>
      </c>
      <c r="AF108" s="96">
        <v>9.6666666666666679</v>
      </c>
      <c r="AG108" s="97">
        <v>20</v>
      </c>
      <c r="AH108" s="96">
        <v>69.233791748526528</v>
      </c>
      <c r="AI108" s="97" t="s">
        <v>103</v>
      </c>
      <c r="AJ108" s="96">
        <v>75.000000000000028</v>
      </c>
      <c r="AK108" s="96">
        <v>259.62671905697454</v>
      </c>
      <c r="AL108" s="96" t="s">
        <v>96</v>
      </c>
      <c r="AM108" s="95">
        <v>6.9233791748526521</v>
      </c>
      <c r="AN108" s="95">
        <v>6.9233791748526521</v>
      </c>
      <c r="AO108" s="98">
        <v>5.5333333333333332</v>
      </c>
      <c r="AP108" s="98">
        <v>19.154682383759003</v>
      </c>
      <c r="AQ108" s="98" t="s">
        <v>108</v>
      </c>
      <c r="AR108" s="98">
        <v>9.6757879999999972</v>
      </c>
      <c r="AS108" s="98">
        <v>33.494574569744586</v>
      </c>
      <c r="AT108" s="99" t="s">
        <v>100</v>
      </c>
      <c r="AU108" s="98">
        <v>94.616460701467233</v>
      </c>
      <c r="AV108" s="98">
        <v>327.53281680940131</v>
      </c>
      <c r="AW108" s="98">
        <v>11.653421605757615</v>
      </c>
      <c r="AX108" s="98">
        <v>40.340528230540109</v>
      </c>
      <c r="AY108" s="98">
        <v>25.520833333333343</v>
      </c>
      <c r="AZ108" s="98">
        <v>88.345203012442724</v>
      </c>
      <c r="BA108" s="100">
        <v>867300</v>
      </c>
      <c r="BB108" s="100">
        <v>3002323.3791748527</v>
      </c>
      <c r="BC108" s="101">
        <v>1.8068750000000001E-2</v>
      </c>
      <c r="BD108" s="101">
        <v>6.2548403732809441E-2</v>
      </c>
      <c r="BE108" s="96">
        <v>0</v>
      </c>
      <c r="BF108" s="96">
        <v>0</v>
      </c>
      <c r="BG108" s="95">
        <v>3.461689587426326</v>
      </c>
      <c r="BH108" s="95">
        <v>3.461689587426326</v>
      </c>
      <c r="BI108" s="96" t="s">
        <v>326</v>
      </c>
      <c r="CA108" s="34"/>
      <c r="CB108" s="34"/>
      <c r="CC108" s="34"/>
      <c r="CD108" s="34"/>
      <c r="CE108" s="17" t="s">
        <v>159</v>
      </c>
      <c r="CF108" s="17" t="s">
        <v>162</v>
      </c>
      <c r="CG108" s="17">
        <f t="shared" si="9"/>
        <v>0</v>
      </c>
      <c r="CH108" s="34"/>
      <c r="CI108" s="34"/>
      <c r="CJ108" s="34"/>
      <c r="CK108" s="34"/>
      <c r="CL108" s="34"/>
      <c r="CM108" s="34"/>
      <c r="CN108" s="34"/>
      <c r="CO108" s="34"/>
      <c r="CP108" s="34"/>
      <c r="CQ108" s="34"/>
    </row>
    <row r="109" spans="2:95" x14ac:dyDescent="0.3">
      <c r="B109" s="34">
        <v>107</v>
      </c>
      <c r="C109" s="34">
        <v>2023</v>
      </c>
      <c r="D109" s="34" t="s">
        <v>110</v>
      </c>
      <c r="E109" s="34">
        <v>28</v>
      </c>
      <c r="F109" s="34" t="s">
        <v>77</v>
      </c>
      <c r="G109" s="34" t="s">
        <v>152</v>
      </c>
      <c r="H109" s="34" t="s">
        <v>151</v>
      </c>
      <c r="I109" s="34" t="s">
        <v>85</v>
      </c>
      <c r="J109" s="34" t="s">
        <v>91</v>
      </c>
      <c r="K109" s="34" t="s">
        <v>325</v>
      </c>
      <c r="L109" s="34" t="s">
        <v>179</v>
      </c>
      <c r="M109" s="34" t="s">
        <v>471</v>
      </c>
      <c r="N109" s="123">
        <v>0.35416666666666669</v>
      </c>
      <c r="O109" s="123">
        <v>0.375</v>
      </c>
      <c r="P109" s="123" t="s">
        <v>61</v>
      </c>
      <c r="Q109" s="123">
        <v>0.77083333333333337</v>
      </c>
      <c r="R109" s="123" t="s">
        <v>70</v>
      </c>
      <c r="S109" s="123">
        <v>0.80555555555555547</v>
      </c>
      <c r="T109" s="34" t="s">
        <v>26</v>
      </c>
      <c r="U109" s="34" t="s">
        <v>48</v>
      </c>
      <c r="V109" s="34" t="s">
        <v>43</v>
      </c>
      <c r="W109" s="34" t="s">
        <v>149</v>
      </c>
      <c r="X109" s="34" t="s">
        <v>149</v>
      </c>
      <c r="Y109" s="34" t="s">
        <v>326</v>
      </c>
      <c r="Z109" s="34" t="s">
        <v>27</v>
      </c>
      <c r="AA109" s="34" t="s">
        <v>42</v>
      </c>
      <c r="AB109" s="95">
        <v>3.461689587426326</v>
      </c>
      <c r="AC109" s="34" t="s">
        <v>26</v>
      </c>
      <c r="AD109" s="34" t="s">
        <v>43</v>
      </c>
      <c r="AE109" s="95">
        <v>0</v>
      </c>
      <c r="AF109" s="96">
        <v>9.5</v>
      </c>
      <c r="AG109" s="97">
        <v>15</v>
      </c>
      <c r="AH109" s="96">
        <v>51.925343811394889</v>
      </c>
      <c r="AI109" s="97" t="s">
        <v>103</v>
      </c>
      <c r="AJ109" s="96">
        <v>39.999999999999901</v>
      </c>
      <c r="AK109" s="96">
        <v>138.46758349705269</v>
      </c>
      <c r="AL109" s="96" t="s">
        <v>95</v>
      </c>
      <c r="AM109" s="95">
        <v>6.9233791748526521</v>
      </c>
      <c r="AN109" s="95">
        <v>6.9233791748526521</v>
      </c>
      <c r="AO109" s="98">
        <v>0.85</v>
      </c>
      <c r="AP109" s="98">
        <v>2.942436149312377</v>
      </c>
      <c r="AQ109" s="98" t="s">
        <v>106</v>
      </c>
      <c r="AR109" s="98">
        <v>4.4969639999999913</v>
      </c>
      <c r="AS109" s="98">
        <v>15.56709345383101</v>
      </c>
      <c r="AT109" s="99" t="s">
        <v>99</v>
      </c>
      <c r="AU109" s="98">
        <v>194.4805551387995</v>
      </c>
      <c r="AV109" s="98">
        <v>673.23131268087366</v>
      </c>
      <c r="AW109" s="98">
        <v>25.528747999999936</v>
      </c>
      <c r="AX109" s="98">
        <v>88.372601131630432</v>
      </c>
      <c r="AY109" s="98">
        <v>13.611111111111077</v>
      </c>
      <c r="AZ109" s="98">
        <v>47.117441606635985</v>
      </c>
      <c r="BA109" s="100">
        <v>6951958.9041095898</v>
      </c>
      <c r="BB109" s="100">
        <v>24065523.750571899</v>
      </c>
      <c r="BC109" s="101">
        <v>8.9127678257815257E-2</v>
      </c>
      <c r="BD109" s="101">
        <v>0.30853235577656285</v>
      </c>
      <c r="BE109" s="96">
        <v>30</v>
      </c>
      <c r="BF109" s="96">
        <v>103.85068762278978</v>
      </c>
      <c r="BG109" s="95">
        <v>0</v>
      </c>
      <c r="BH109" s="95">
        <v>3.461689587426326</v>
      </c>
      <c r="BI109" s="96" t="s">
        <v>326</v>
      </c>
      <c r="CA109" s="34"/>
      <c r="CB109" s="34"/>
      <c r="CC109" s="34"/>
      <c r="CD109" s="34"/>
      <c r="CE109" s="17" t="s">
        <v>159</v>
      </c>
      <c r="CF109" s="17" t="s">
        <v>161</v>
      </c>
      <c r="CG109" s="17">
        <f t="shared" si="9"/>
        <v>0</v>
      </c>
      <c r="CH109" s="34"/>
      <c r="CI109" s="34"/>
      <c r="CJ109" s="34"/>
      <c r="CK109" s="34"/>
      <c r="CL109" s="34"/>
      <c r="CM109" s="34"/>
      <c r="CN109" s="34"/>
      <c r="CO109" s="34"/>
      <c r="CP109" s="34"/>
      <c r="CQ109" s="34"/>
    </row>
    <row r="110" spans="2:95" x14ac:dyDescent="0.3">
      <c r="B110" s="34">
        <v>108</v>
      </c>
      <c r="C110" s="34">
        <v>2023</v>
      </c>
      <c r="D110" s="34" t="s">
        <v>109</v>
      </c>
      <c r="E110" s="34">
        <v>38</v>
      </c>
      <c r="F110" s="34" t="s">
        <v>78</v>
      </c>
      <c r="G110" s="34" t="s">
        <v>152</v>
      </c>
      <c r="H110" s="34" t="s">
        <v>151</v>
      </c>
      <c r="I110" s="34" t="s">
        <v>84</v>
      </c>
      <c r="J110" s="34" t="s">
        <v>91</v>
      </c>
      <c r="K110" s="34" t="s">
        <v>325</v>
      </c>
      <c r="L110" s="34" t="s">
        <v>172</v>
      </c>
      <c r="M110" s="34" t="s">
        <v>484</v>
      </c>
      <c r="N110" s="123">
        <v>0.29166666666666669</v>
      </c>
      <c r="O110" s="123">
        <v>0.33333333333333331</v>
      </c>
      <c r="P110" s="123" t="s">
        <v>60</v>
      </c>
      <c r="Q110" s="123">
        <v>0.70833333333333337</v>
      </c>
      <c r="R110" s="123" t="s">
        <v>69</v>
      </c>
      <c r="S110" s="123">
        <v>0.75</v>
      </c>
      <c r="T110" s="34" t="s">
        <v>24</v>
      </c>
      <c r="U110" s="34" t="s">
        <v>326</v>
      </c>
      <c r="V110" s="34" t="s">
        <v>42</v>
      </c>
      <c r="W110" s="34" t="s">
        <v>26</v>
      </c>
      <c r="X110" s="34" t="s">
        <v>43</v>
      </c>
      <c r="Y110" s="34" t="s">
        <v>48</v>
      </c>
      <c r="Z110" s="34" t="s">
        <v>24</v>
      </c>
      <c r="AA110" s="34" t="s">
        <v>42</v>
      </c>
      <c r="AB110" s="95">
        <v>0</v>
      </c>
      <c r="AC110" s="34" t="s">
        <v>24</v>
      </c>
      <c r="AD110" s="34" t="s">
        <v>42</v>
      </c>
      <c r="AE110" s="95">
        <v>0</v>
      </c>
      <c r="AF110" s="96">
        <v>9.0000000000000018</v>
      </c>
      <c r="AG110" s="97">
        <v>22.5</v>
      </c>
      <c r="AH110" s="96">
        <v>77.88801571709233</v>
      </c>
      <c r="AI110" s="97" t="s">
        <v>103</v>
      </c>
      <c r="AJ110" s="96">
        <v>59.999999999999943</v>
      </c>
      <c r="AK110" s="96">
        <v>207.70137524557936</v>
      </c>
      <c r="AL110" s="96" t="s">
        <v>95</v>
      </c>
      <c r="AM110" s="95">
        <v>6.9233791748526521</v>
      </c>
      <c r="AN110" s="95">
        <v>6.9233791748526521</v>
      </c>
      <c r="AO110" s="98">
        <v>9.1012500000000003</v>
      </c>
      <c r="AP110" s="98">
        <v>31.505702357563852</v>
      </c>
      <c r="AQ110" s="98" t="s">
        <v>108</v>
      </c>
      <c r="AR110" s="98">
        <v>13.120781999999991</v>
      </c>
      <c r="AS110" s="98">
        <v>45.420074428290732</v>
      </c>
      <c r="AT110" s="99" t="s">
        <v>101</v>
      </c>
      <c r="AU110" s="98">
        <v>832.92482873956715</v>
      </c>
      <c r="AV110" s="98">
        <v>2883.3272067566154</v>
      </c>
      <c r="AW110" s="98">
        <v>109.14034056490384</v>
      </c>
      <c r="AX110" s="98">
        <v>377.80998050169069</v>
      </c>
      <c r="AY110" s="98">
        <v>20.416666666666647</v>
      </c>
      <c r="AZ110" s="98">
        <v>70.676162409954088</v>
      </c>
      <c r="BA110" s="100">
        <v>3895500</v>
      </c>
      <c r="BB110" s="100">
        <v>13485011.787819253</v>
      </c>
      <c r="BC110" s="101">
        <v>4.9942307692307696E-2</v>
      </c>
      <c r="BD110" s="101">
        <v>0.17288476651050325</v>
      </c>
      <c r="BE110" s="96">
        <v>0</v>
      </c>
      <c r="BF110" s="96">
        <v>0</v>
      </c>
      <c r="BG110" s="95">
        <v>3.461689587426326</v>
      </c>
      <c r="BH110" s="95">
        <v>3.461689587426326</v>
      </c>
      <c r="BI110" s="96" t="s">
        <v>326</v>
      </c>
      <c r="CA110" s="34"/>
      <c r="CB110" s="34"/>
      <c r="CC110" s="34"/>
      <c r="CD110" s="34"/>
      <c r="CE110" s="17" t="s">
        <v>159</v>
      </c>
      <c r="CF110" s="17" t="s">
        <v>160</v>
      </c>
      <c r="CG110" s="17">
        <f t="shared" si="9"/>
        <v>0</v>
      </c>
      <c r="CH110" s="34"/>
      <c r="CI110" s="34"/>
      <c r="CJ110" s="34"/>
      <c r="CK110" s="34"/>
      <c r="CL110" s="34"/>
      <c r="CM110" s="34"/>
      <c r="CN110" s="34"/>
      <c r="CO110" s="34"/>
      <c r="CP110" s="34"/>
      <c r="CQ110" s="34"/>
    </row>
    <row r="111" spans="2:95" x14ac:dyDescent="0.3">
      <c r="B111" s="34">
        <v>109</v>
      </c>
      <c r="C111" s="34">
        <v>2023</v>
      </c>
      <c r="D111" s="34" t="s">
        <v>110</v>
      </c>
      <c r="E111" s="34">
        <v>31</v>
      </c>
      <c r="F111" s="34" t="s">
        <v>78</v>
      </c>
      <c r="G111" s="34" t="s">
        <v>152</v>
      </c>
      <c r="H111" s="34" t="s">
        <v>151</v>
      </c>
      <c r="I111" s="34" t="s">
        <v>83</v>
      </c>
      <c r="J111" s="34" t="s">
        <v>89</v>
      </c>
      <c r="K111" s="34" t="s">
        <v>327</v>
      </c>
      <c r="L111" s="34" t="s">
        <v>170</v>
      </c>
      <c r="M111" s="34" t="s">
        <v>472</v>
      </c>
      <c r="N111" s="123">
        <v>0.16666666666666666</v>
      </c>
      <c r="O111" s="123">
        <v>0.20833333333333334</v>
      </c>
      <c r="P111" s="123" t="s">
        <v>57</v>
      </c>
      <c r="Q111" s="123">
        <v>0.4861111111111111</v>
      </c>
      <c r="R111" s="123" t="s">
        <v>63</v>
      </c>
      <c r="S111" s="123">
        <v>0.52777777777777779</v>
      </c>
      <c r="T111" s="34" t="s">
        <v>40</v>
      </c>
      <c r="U111" s="34" t="s">
        <v>326</v>
      </c>
      <c r="V111" s="34" t="s">
        <v>42</v>
      </c>
      <c r="W111" s="34" t="s">
        <v>326</v>
      </c>
      <c r="X111" s="34" t="s">
        <v>326</v>
      </c>
      <c r="Y111" s="34" t="s">
        <v>326</v>
      </c>
      <c r="Z111" s="34" t="s">
        <v>40</v>
      </c>
      <c r="AA111" s="34" t="s">
        <v>42</v>
      </c>
      <c r="AB111" s="95">
        <v>0</v>
      </c>
      <c r="AC111" s="34" t="s">
        <v>40</v>
      </c>
      <c r="AD111" s="34" t="s">
        <v>42</v>
      </c>
      <c r="AE111" s="95">
        <v>0</v>
      </c>
      <c r="AF111" s="96">
        <v>6.666666666666667</v>
      </c>
      <c r="AG111" s="97">
        <v>0</v>
      </c>
      <c r="AH111" s="96">
        <v>0</v>
      </c>
      <c r="AI111" s="97" t="s">
        <v>326</v>
      </c>
      <c r="AJ111" s="96">
        <v>60.000000000000028</v>
      </c>
      <c r="AK111" s="96">
        <v>207.70137524557967</v>
      </c>
      <c r="AL111" s="96" t="s">
        <v>96</v>
      </c>
      <c r="AM111" s="95">
        <v>6.9233791748526521</v>
      </c>
      <c r="AN111" s="95">
        <v>0</v>
      </c>
      <c r="AO111" s="98" t="s">
        <v>326</v>
      </c>
      <c r="AP111" s="98">
        <v>0</v>
      </c>
      <c r="AQ111" s="98" t="s">
        <v>326</v>
      </c>
      <c r="AR111" s="98">
        <v>17.000000000000007</v>
      </c>
      <c r="AS111" s="98">
        <v>58.848722986247566</v>
      </c>
      <c r="AT111" s="99" t="s">
        <v>102</v>
      </c>
      <c r="AU111" s="98">
        <v>289.02964102564113</v>
      </c>
      <c r="AV111" s="98">
        <v>1000.5308987960308</v>
      </c>
      <c r="AW111" s="98">
        <v>35.59829059829061</v>
      </c>
      <c r="AX111" s="98">
        <v>123.23023189427909</v>
      </c>
      <c r="AY111" s="98">
        <v>20.416666666666675</v>
      </c>
      <c r="AZ111" s="98">
        <v>70.676162409954188</v>
      </c>
      <c r="BA111" s="100">
        <v>980000</v>
      </c>
      <c r="BB111" s="100">
        <v>3392455.7956777997</v>
      </c>
      <c r="BC111" s="101">
        <v>4.0833333333333333E-2</v>
      </c>
      <c r="BD111" s="101">
        <v>0.14135232481990831</v>
      </c>
      <c r="BE111" s="96">
        <v>0</v>
      </c>
      <c r="BF111" s="96">
        <v>0</v>
      </c>
      <c r="BG111" s="95">
        <v>3.461689587426326</v>
      </c>
      <c r="BH111" s="95">
        <v>3.461689587426326</v>
      </c>
      <c r="BI111" s="96" t="s">
        <v>326</v>
      </c>
      <c r="CA111" s="34"/>
      <c r="CB111" s="34"/>
      <c r="CC111" s="34"/>
      <c r="CD111" s="34"/>
      <c r="CE111" s="17" t="s">
        <v>159</v>
      </c>
      <c r="CF111" s="17" t="s">
        <v>165</v>
      </c>
      <c r="CG111" s="17">
        <f t="shared" si="9"/>
        <v>0</v>
      </c>
      <c r="CH111" s="34"/>
      <c r="CI111" s="34"/>
      <c r="CJ111" s="34"/>
      <c r="CK111" s="34"/>
      <c r="CL111" s="34"/>
      <c r="CM111" s="34"/>
      <c r="CN111" s="34"/>
      <c r="CO111" s="34"/>
      <c r="CP111" s="34"/>
      <c r="CQ111" s="34"/>
    </row>
    <row r="112" spans="2:95" x14ac:dyDescent="0.3">
      <c r="B112" s="34">
        <v>110</v>
      </c>
      <c r="C112" s="34">
        <v>2023</v>
      </c>
      <c r="D112" s="34" t="s">
        <v>110</v>
      </c>
      <c r="E112" s="34">
        <v>34</v>
      </c>
      <c r="F112" s="34" t="s">
        <v>78</v>
      </c>
      <c r="G112" s="34" t="s">
        <v>152</v>
      </c>
      <c r="H112" s="34" t="s">
        <v>151</v>
      </c>
      <c r="I112" s="34" t="s">
        <v>84</v>
      </c>
      <c r="J112" s="34" t="s">
        <v>89</v>
      </c>
      <c r="K112" s="34" t="s">
        <v>325</v>
      </c>
      <c r="L112" s="34" t="s">
        <v>184</v>
      </c>
      <c r="M112" s="34" t="s">
        <v>497</v>
      </c>
      <c r="N112" s="123">
        <v>0.23611111111111113</v>
      </c>
      <c r="O112" s="123">
        <v>0.32291666666666669</v>
      </c>
      <c r="P112" s="123" t="s">
        <v>59</v>
      </c>
      <c r="Q112" s="123">
        <v>0.66666666666666663</v>
      </c>
      <c r="R112" s="123" t="s">
        <v>68</v>
      </c>
      <c r="S112" s="123">
        <v>0.77083333333333337</v>
      </c>
      <c r="T112" s="34" t="s">
        <v>24</v>
      </c>
      <c r="U112" s="34" t="s">
        <v>326</v>
      </c>
      <c r="V112" s="34" t="s">
        <v>42</v>
      </c>
      <c r="W112" s="34" t="s">
        <v>326</v>
      </c>
      <c r="X112" s="34" t="s">
        <v>326</v>
      </c>
      <c r="Y112" s="34" t="s">
        <v>326</v>
      </c>
      <c r="Z112" s="34" t="s">
        <v>29</v>
      </c>
      <c r="AA112" s="34" t="s">
        <v>42</v>
      </c>
      <c r="AB112" s="95">
        <v>3.461689587426326</v>
      </c>
      <c r="AC112" s="34" t="s">
        <v>28</v>
      </c>
      <c r="AD112" s="34" t="s">
        <v>43</v>
      </c>
      <c r="AE112" s="95">
        <v>3.461689587426326</v>
      </c>
      <c r="AF112" s="96">
        <v>8.2499999999999982</v>
      </c>
      <c r="AG112" s="97">
        <v>0</v>
      </c>
      <c r="AH112" s="96">
        <v>0</v>
      </c>
      <c r="AI112" s="97" t="s">
        <v>326</v>
      </c>
      <c r="AJ112" s="96">
        <v>137.50000000000006</v>
      </c>
      <c r="AK112" s="96">
        <v>475.98231827112005</v>
      </c>
      <c r="AL112" s="96" t="s">
        <v>97</v>
      </c>
      <c r="AM112" s="95">
        <v>6.9233791748526521</v>
      </c>
      <c r="AN112" s="95">
        <v>0</v>
      </c>
      <c r="AO112" s="98" t="s">
        <v>326</v>
      </c>
      <c r="AP112" s="98">
        <v>0</v>
      </c>
      <c r="AQ112" s="98" t="s">
        <v>326</v>
      </c>
      <c r="AR112" s="98">
        <v>14.032800999999992</v>
      </c>
      <c r="AS112" s="98">
        <v>48.577201104125706</v>
      </c>
      <c r="AT112" s="99" t="s">
        <v>101</v>
      </c>
      <c r="AU112" s="98">
        <v>83.876514063713884</v>
      </c>
      <c r="AV112" s="98">
        <v>290.35445536397617</v>
      </c>
      <c r="AW112" s="98">
        <v>10.330637755408649</v>
      </c>
      <c r="AX112" s="98">
        <v>35.761461149371392</v>
      </c>
      <c r="AY112" s="98">
        <v>46.788194444444457</v>
      </c>
      <c r="AZ112" s="98">
        <v>161.96620552281166</v>
      </c>
      <c r="BA112" s="100">
        <v>1445500</v>
      </c>
      <c r="BB112" s="100">
        <v>5003872.298624754</v>
      </c>
      <c r="BC112" s="101">
        <v>6.0229166666666667E-2</v>
      </c>
      <c r="BD112" s="101">
        <v>0.20849467910936476</v>
      </c>
      <c r="BE112" s="96">
        <v>0</v>
      </c>
      <c r="BF112" s="96">
        <v>0</v>
      </c>
      <c r="BG112" s="95">
        <v>3.461689587426326</v>
      </c>
      <c r="BH112" s="95">
        <v>3.461689587426326</v>
      </c>
      <c r="BI112" s="96" t="s">
        <v>326</v>
      </c>
      <c r="CA112" s="34"/>
      <c r="CB112" s="34"/>
      <c r="CC112" s="34"/>
      <c r="CD112" s="34"/>
      <c r="CE112" s="17" t="s">
        <v>159</v>
      </c>
      <c r="CF112" s="17" t="s">
        <v>164</v>
      </c>
      <c r="CG112" s="17">
        <f t="shared" si="9"/>
        <v>0</v>
      </c>
      <c r="CH112" s="34"/>
      <c r="CI112" s="34"/>
      <c r="CJ112" s="34"/>
      <c r="CK112" s="34"/>
      <c r="CL112" s="34"/>
      <c r="CM112" s="34"/>
      <c r="CN112" s="34"/>
      <c r="CO112" s="34"/>
      <c r="CP112" s="34"/>
      <c r="CQ112" s="34"/>
    </row>
    <row r="113" spans="2:95" x14ac:dyDescent="0.3">
      <c r="B113" s="34">
        <v>111</v>
      </c>
      <c r="C113" s="34">
        <v>2023</v>
      </c>
      <c r="D113" s="34" t="s">
        <v>110</v>
      </c>
      <c r="E113" s="34">
        <v>34</v>
      </c>
      <c r="F113" s="34" t="s">
        <v>78</v>
      </c>
      <c r="G113" s="34" t="s">
        <v>152</v>
      </c>
      <c r="H113" s="34" t="s">
        <v>151</v>
      </c>
      <c r="I113" s="34" t="s">
        <v>84</v>
      </c>
      <c r="J113" s="34" t="s">
        <v>91</v>
      </c>
      <c r="K113" s="34" t="s">
        <v>328</v>
      </c>
      <c r="L113" s="34" t="s">
        <v>170</v>
      </c>
      <c r="M113" s="34" t="s">
        <v>498</v>
      </c>
      <c r="N113" s="123">
        <v>0.22916666666666666</v>
      </c>
      <c r="O113" s="123">
        <v>0.375</v>
      </c>
      <c r="P113" s="123" t="s">
        <v>61</v>
      </c>
      <c r="Q113" s="123">
        <v>0.71875</v>
      </c>
      <c r="R113" s="123" t="s">
        <v>69</v>
      </c>
      <c r="S113" s="123">
        <v>0.86111111111111116</v>
      </c>
      <c r="T113" s="34" t="s">
        <v>33</v>
      </c>
      <c r="U113" s="34" t="s">
        <v>326</v>
      </c>
      <c r="V113" s="34" t="s">
        <v>42</v>
      </c>
      <c r="W113" s="34" t="s">
        <v>27</v>
      </c>
      <c r="X113" s="34" t="s">
        <v>42</v>
      </c>
      <c r="Y113" s="34" t="s">
        <v>326</v>
      </c>
      <c r="Z113" s="34" t="s">
        <v>32</v>
      </c>
      <c r="AA113" s="34" t="s">
        <v>45</v>
      </c>
      <c r="AB113" s="95">
        <v>3.461689587426326</v>
      </c>
      <c r="AC113" s="34" t="s">
        <v>33</v>
      </c>
      <c r="AD113" s="34" t="s">
        <v>42</v>
      </c>
      <c r="AE113" s="95">
        <v>0</v>
      </c>
      <c r="AF113" s="96">
        <v>8.25</v>
      </c>
      <c r="AG113" s="97">
        <v>50</v>
      </c>
      <c r="AH113" s="96">
        <v>173.08447937131629</v>
      </c>
      <c r="AI113" s="97" t="s">
        <v>95</v>
      </c>
      <c r="AJ113" s="96">
        <v>207.50000000000003</v>
      </c>
      <c r="AK113" s="96">
        <v>718.30058939096273</v>
      </c>
      <c r="AL113" s="96" t="s">
        <v>97</v>
      </c>
      <c r="AM113" s="95">
        <v>6.9233791748526521</v>
      </c>
      <c r="AN113" s="95">
        <v>6.9233791748526521</v>
      </c>
      <c r="AO113" s="98">
        <v>13.833333333333334</v>
      </c>
      <c r="AP113" s="98">
        <v>47.88670595939751</v>
      </c>
      <c r="AQ113" s="98" t="s">
        <v>108</v>
      </c>
      <c r="AR113" s="98">
        <v>29.386566000000002</v>
      </c>
      <c r="AS113" s="98">
        <v>101.72716953241651</v>
      </c>
      <c r="AT113" s="99" t="s">
        <v>102</v>
      </c>
      <c r="AU113" s="98">
        <v>705.98882407565213</v>
      </c>
      <c r="AV113" s="98">
        <v>2443.9141611420414</v>
      </c>
      <c r="AW113" s="98">
        <v>86.953003260869579</v>
      </c>
      <c r="AX113" s="98">
        <v>301.00430598359958</v>
      </c>
      <c r="AY113" s="98">
        <v>70.6076388888889</v>
      </c>
      <c r="AZ113" s="98">
        <v>244.42172833442484</v>
      </c>
      <c r="BA113" s="100">
        <v>7350000</v>
      </c>
      <c r="BB113" s="100">
        <v>25443418.467583496</v>
      </c>
      <c r="BC113" s="101">
        <v>9.4230769230769229E-2</v>
      </c>
      <c r="BD113" s="101">
        <v>0.32619767266132688</v>
      </c>
      <c r="BE113" s="96">
        <v>0</v>
      </c>
      <c r="BF113" s="96">
        <v>0</v>
      </c>
      <c r="BG113" s="95">
        <v>3.461689587426326</v>
      </c>
      <c r="BH113" s="95">
        <v>3.461689587426326</v>
      </c>
      <c r="BI113" s="96" t="s">
        <v>326</v>
      </c>
      <c r="CA113" s="34"/>
      <c r="CB113" s="34"/>
      <c r="CC113" s="34"/>
      <c r="CD113" s="34"/>
      <c r="CE113" s="17" t="s">
        <v>159</v>
      </c>
      <c r="CF113" s="17" t="s">
        <v>166</v>
      </c>
      <c r="CG113" s="17">
        <f t="shared" si="9"/>
        <v>0</v>
      </c>
      <c r="CH113" s="34"/>
      <c r="CI113" s="34"/>
      <c r="CJ113" s="34"/>
      <c r="CK113" s="34"/>
      <c r="CL113" s="34"/>
      <c r="CM113" s="34"/>
      <c r="CN113" s="34"/>
      <c r="CO113" s="34"/>
      <c r="CP113" s="34"/>
      <c r="CQ113" s="34"/>
    </row>
    <row r="114" spans="2:95" x14ac:dyDescent="0.3">
      <c r="B114" s="34">
        <v>112</v>
      </c>
      <c r="C114" s="34">
        <v>2023</v>
      </c>
      <c r="D114" s="34" t="s">
        <v>109</v>
      </c>
      <c r="E114" s="34">
        <v>33</v>
      </c>
      <c r="F114" s="34" t="s">
        <v>78</v>
      </c>
      <c r="G114" s="34" t="s">
        <v>152</v>
      </c>
      <c r="H114" s="34" t="s">
        <v>151</v>
      </c>
      <c r="I114" s="34" t="s">
        <v>84</v>
      </c>
      <c r="J114" s="34" t="s">
        <v>91</v>
      </c>
      <c r="K114" s="34" t="s">
        <v>325</v>
      </c>
      <c r="L114" s="34" t="s">
        <v>173</v>
      </c>
      <c r="M114" s="34" t="s">
        <v>471</v>
      </c>
      <c r="N114" s="123">
        <v>0.27083333333333331</v>
      </c>
      <c r="O114" s="123">
        <v>0.29166666666666669</v>
      </c>
      <c r="P114" s="123" t="s">
        <v>59</v>
      </c>
      <c r="Q114" s="123">
        <v>0.6875</v>
      </c>
      <c r="R114" s="123" t="s">
        <v>68</v>
      </c>
      <c r="S114" s="123">
        <v>0.70833333333333337</v>
      </c>
      <c r="T114" s="34" t="s">
        <v>24</v>
      </c>
      <c r="U114" s="34" t="s">
        <v>326</v>
      </c>
      <c r="V114" s="34" t="s">
        <v>42</v>
      </c>
      <c r="W114" s="34" t="s">
        <v>326</v>
      </c>
      <c r="X114" s="34" t="s">
        <v>326</v>
      </c>
      <c r="Y114" s="34" t="s">
        <v>326</v>
      </c>
      <c r="Z114" s="34" t="s">
        <v>24</v>
      </c>
      <c r="AA114" s="34" t="s">
        <v>42</v>
      </c>
      <c r="AB114" s="95">
        <v>0</v>
      </c>
      <c r="AC114" s="34" t="s">
        <v>24</v>
      </c>
      <c r="AD114" s="34" t="s">
        <v>42</v>
      </c>
      <c r="AE114" s="95">
        <v>0</v>
      </c>
      <c r="AF114" s="96">
        <v>9.5</v>
      </c>
      <c r="AG114" s="97">
        <v>0</v>
      </c>
      <c r="AH114" s="96">
        <v>0</v>
      </c>
      <c r="AI114" s="97" t="s">
        <v>326</v>
      </c>
      <c r="AJ114" s="96">
        <v>30.000000000000053</v>
      </c>
      <c r="AK114" s="96">
        <v>103.85068762278996</v>
      </c>
      <c r="AL114" s="96" t="s">
        <v>95</v>
      </c>
      <c r="AM114" s="95">
        <v>6.9233791748526521</v>
      </c>
      <c r="AN114" s="95">
        <v>0</v>
      </c>
      <c r="AO114" s="98" t="s">
        <v>326</v>
      </c>
      <c r="AP114" s="98">
        <v>0</v>
      </c>
      <c r="AQ114" s="98" t="s">
        <v>326</v>
      </c>
      <c r="AR114" s="98">
        <v>5.8483849999999933</v>
      </c>
      <c r="AS114" s="98">
        <v>20.24529345776029</v>
      </c>
      <c r="AT114" s="99" t="s">
        <v>100</v>
      </c>
      <c r="AU114" s="98">
        <v>34.956823424098523</v>
      </c>
      <c r="AV114" s="98">
        <v>121.00967165670255</v>
      </c>
      <c r="AW114" s="98">
        <v>4.3054516977163413</v>
      </c>
      <c r="AX114" s="98">
        <v>14.904137311151656</v>
      </c>
      <c r="AY114" s="98">
        <v>10.208333333333352</v>
      </c>
      <c r="AZ114" s="98">
        <v>35.338081204977144</v>
      </c>
      <c r="BA114" s="100">
        <v>1445500</v>
      </c>
      <c r="BB114" s="100">
        <v>5003872.298624754</v>
      </c>
      <c r="BC114" s="101">
        <v>1.8532051282051282E-2</v>
      </c>
      <c r="BD114" s="101">
        <v>6.4152208956727616E-2</v>
      </c>
      <c r="BE114" s="96">
        <v>0</v>
      </c>
      <c r="BF114" s="96">
        <v>0</v>
      </c>
      <c r="BG114" s="95">
        <v>3.461689587426326</v>
      </c>
      <c r="BH114" s="95">
        <v>3.461689587426326</v>
      </c>
      <c r="BI114" s="96" t="s">
        <v>326</v>
      </c>
      <c r="CA114" s="34"/>
      <c r="CB114" s="34"/>
      <c r="CC114" s="34"/>
      <c r="CD114" s="34"/>
      <c r="CE114" s="17" t="s">
        <v>159</v>
      </c>
      <c r="CF114" s="17" t="s">
        <v>163</v>
      </c>
      <c r="CG114" s="17">
        <f t="shared" si="9"/>
        <v>0</v>
      </c>
      <c r="CH114" s="34"/>
      <c r="CI114" s="34"/>
      <c r="CJ114" s="34"/>
      <c r="CK114" s="34"/>
      <c r="CL114" s="34"/>
      <c r="CM114" s="34"/>
      <c r="CN114" s="34"/>
      <c r="CO114" s="34"/>
      <c r="CP114" s="34"/>
      <c r="CQ114" s="34"/>
    </row>
    <row r="115" spans="2:95" x14ac:dyDescent="0.3">
      <c r="B115" s="34">
        <v>113</v>
      </c>
      <c r="C115" s="34">
        <v>2023</v>
      </c>
      <c r="D115" s="34" t="s">
        <v>110</v>
      </c>
      <c r="E115" s="34">
        <v>50</v>
      </c>
      <c r="F115" s="34" t="s">
        <v>80</v>
      </c>
      <c r="G115" s="34" t="s">
        <v>154</v>
      </c>
      <c r="H115" s="34" t="s">
        <v>151</v>
      </c>
      <c r="I115" s="34" t="s">
        <v>85</v>
      </c>
      <c r="J115" s="34" t="s">
        <v>92</v>
      </c>
      <c r="K115" s="34" t="s">
        <v>325</v>
      </c>
      <c r="L115" s="34" t="s">
        <v>169</v>
      </c>
      <c r="M115" s="34" t="s">
        <v>471</v>
      </c>
      <c r="N115" s="123">
        <v>0.375</v>
      </c>
      <c r="O115" s="123">
        <v>0.75</v>
      </c>
      <c r="P115" s="123" t="s">
        <v>70</v>
      </c>
      <c r="Q115" s="123">
        <v>0.70833333333333337</v>
      </c>
      <c r="R115" s="123" t="s">
        <v>69</v>
      </c>
      <c r="S115" s="123">
        <v>0.79166666666666663</v>
      </c>
      <c r="T115" s="34" t="s">
        <v>24</v>
      </c>
      <c r="U115" s="34" t="s">
        <v>326</v>
      </c>
      <c r="V115" s="34" t="s">
        <v>42</v>
      </c>
      <c r="W115" s="34" t="s">
        <v>326</v>
      </c>
      <c r="X115" s="34" t="s">
        <v>326</v>
      </c>
      <c r="Y115" s="34" t="s">
        <v>326</v>
      </c>
      <c r="Z115" s="34" t="s">
        <v>24</v>
      </c>
      <c r="AA115" s="34" t="s">
        <v>42</v>
      </c>
      <c r="AB115" s="95">
        <v>0</v>
      </c>
      <c r="AC115" s="34" t="s">
        <v>24</v>
      </c>
      <c r="AD115" s="34" t="s">
        <v>42</v>
      </c>
      <c r="AE115" s="95">
        <v>0</v>
      </c>
      <c r="AF115" s="96">
        <v>23</v>
      </c>
      <c r="AG115" s="97">
        <v>0</v>
      </c>
      <c r="AH115" s="96">
        <v>0</v>
      </c>
      <c r="AI115" s="97" t="s">
        <v>326</v>
      </c>
      <c r="AJ115" s="96">
        <v>329.99999999999994</v>
      </c>
      <c r="AK115" s="96">
        <v>0</v>
      </c>
      <c r="AL115" s="96" t="s">
        <v>97</v>
      </c>
      <c r="AM115" s="95">
        <v>0</v>
      </c>
      <c r="AN115" s="95">
        <v>0</v>
      </c>
      <c r="AO115" s="98" t="s">
        <v>326</v>
      </c>
      <c r="AP115" s="98">
        <v>0</v>
      </c>
      <c r="AQ115" s="98" t="s">
        <v>326</v>
      </c>
      <c r="AR115" s="98">
        <v>17.594754999999992</v>
      </c>
      <c r="AS115" s="98">
        <v>0</v>
      </c>
      <c r="AT115" s="99" t="s">
        <v>102</v>
      </c>
      <c r="AU115" s="98">
        <v>105.16693817614177</v>
      </c>
      <c r="AV115" s="98">
        <v>0</v>
      </c>
      <c r="AW115" s="98">
        <v>12.952869516225958</v>
      </c>
      <c r="AX115" s="98">
        <v>0</v>
      </c>
      <c r="AY115" s="98">
        <v>112.29166666666664</v>
      </c>
      <c r="AZ115" s="98">
        <v>0</v>
      </c>
      <c r="BA115" s="100">
        <v>1445500</v>
      </c>
      <c r="BB115" s="100">
        <v>0</v>
      </c>
      <c r="BC115" s="101">
        <v>1.3384259259259259E-2</v>
      </c>
      <c r="BD115" s="101">
        <v>0</v>
      </c>
      <c r="BE115" s="96">
        <v>0</v>
      </c>
      <c r="BF115" s="96">
        <v>0</v>
      </c>
      <c r="BG115" s="95">
        <v>0</v>
      </c>
      <c r="BH115" s="95">
        <v>0</v>
      </c>
      <c r="BI115" s="96" t="s">
        <v>492</v>
      </c>
      <c r="CA115" s="34"/>
      <c r="CB115" s="34"/>
      <c r="CC115" s="34"/>
      <c r="CD115" s="34"/>
      <c r="CE115" s="17" t="s">
        <v>157</v>
      </c>
      <c r="CF115" s="17" t="s">
        <v>151</v>
      </c>
      <c r="CG115" s="17">
        <f t="shared" si="9"/>
        <v>0</v>
      </c>
      <c r="CH115" s="34"/>
      <c r="CI115" s="34"/>
      <c r="CJ115" s="34"/>
      <c r="CK115" s="34"/>
      <c r="CL115" s="34"/>
      <c r="CM115" s="34"/>
      <c r="CN115" s="34"/>
      <c r="CO115" s="34"/>
      <c r="CP115" s="34"/>
      <c r="CQ115" s="34"/>
    </row>
    <row r="116" spans="2:95" x14ac:dyDescent="0.3">
      <c r="B116" s="34">
        <v>114</v>
      </c>
      <c r="C116" s="34">
        <v>2023</v>
      </c>
      <c r="D116" s="34" t="s">
        <v>109</v>
      </c>
      <c r="E116" s="34">
        <v>45</v>
      </c>
      <c r="F116" s="34" t="s">
        <v>79</v>
      </c>
      <c r="G116" s="34" t="s">
        <v>154</v>
      </c>
      <c r="H116" s="34" t="s">
        <v>160</v>
      </c>
      <c r="I116" s="34" t="s">
        <v>84</v>
      </c>
      <c r="J116" s="34" t="s">
        <v>90</v>
      </c>
      <c r="K116" s="34" t="s">
        <v>325</v>
      </c>
      <c r="L116" s="34" t="s">
        <v>171</v>
      </c>
      <c r="M116" s="34" t="s">
        <v>253</v>
      </c>
      <c r="N116" s="123">
        <v>0.29166666666666669</v>
      </c>
      <c r="O116" s="123">
        <v>0.375</v>
      </c>
      <c r="P116" s="123" t="s">
        <v>61</v>
      </c>
      <c r="Q116" s="123">
        <v>0.75</v>
      </c>
      <c r="R116" s="123" t="s">
        <v>70</v>
      </c>
      <c r="S116" s="123">
        <v>0.83333333333333337</v>
      </c>
      <c r="T116" s="34" t="s">
        <v>27</v>
      </c>
      <c r="U116" s="34" t="s">
        <v>326</v>
      </c>
      <c r="V116" s="34" t="s">
        <v>42</v>
      </c>
      <c r="W116" s="34" t="s">
        <v>31</v>
      </c>
      <c r="X116" s="34" t="s">
        <v>42</v>
      </c>
      <c r="Y116" s="34" t="s">
        <v>326</v>
      </c>
      <c r="Z116" s="34" t="s">
        <v>24</v>
      </c>
      <c r="AA116" s="34" t="s">
        <v>42</v>
      </c>
      <c r="AB116" s="95">
        <v>3.461689587426326</v>
      </c>
      <c r="AC116" s="34" t="s">
        <v>27</v>
      </c>
      <c r="AD116" s="34" t="s">
        <v>42</v>
      </c>
      <c r="AE116" s="95">
        <v>0</v>
      </c>
      <c r="AF116" s="96">
        <v>9</v>
      </c>
      <c r="AG116" s="97">
        <v>15</v>
      </c>
      <c r="AH116" s="96">
        <v>51.925343811394889</v>
      </c>
      <c r="AI116" s="97" t="s">
        <v>103</v>
      </c>
      <c r="AJ116" s="96">
        <v>120.00000000000001</v>
      </c>
      <c r="AK116" s="96">
        <v>415.40275049115917</v>
      </c>
      <c r="AL116" s="96" t="s">
        <v>97</v>
      </c>
      <c r="AM116" s="95">
        <v>6.9233791748526521</v>
      </c>
      <c r="AN116" s="95">
        <v>6.9233791748526521</v>
      </c>
      <c r="AO116" s="98">
        <v>4.0724999999999998</v>
      </c>
      <c r="AP116" s="98">
        <v>14.097730844793713</v>
      </c>
      <c r="AQ116" s="98" t="s">
        <v>99</v>
      </c>
      <c r="AR116" s="98">
        <v>14.6</v>
      </c>
      <c r="AS116" s="98">
        <v>50.540667976424359</v>
      </c>
      <c r="AT116" s="99" t="s">
        <v>101</v>
      </c>
      <c r="AU116" s="98">
        <v>283.60052817358365</v>
      </c>
      <c r="AV116" s="98">
        <v>981.73699536710092</v>
      </c>
      <c r="AW116" s="98">
        <v>34.929614761747914</v>
      </c>
      <c r="AX116" s="98">
        <v>120.91548371355564</v>
      </c>
      <c r="AY116" s="98">
        <v>40.833333333333343</v>
      </c>
      <c r="AZ116" s="98">
        <v>141.35232481990835</v>
      </c>
      <c r="BA116" s="100">
        <v>3564750</v>
      </c>
      <c r="BB116" s="100">
        <v>12340057.956777995</v>
      </c>
      <c r="BC116" s="101">
        <v>7.4265625000000002E-2</v>
      </c>
      <c r="BD116" s="101">
        <v>0.25708454076620824</v>
      </c>
      <c r="BE116" s="96">
        <v>30</v>
      </c>
      <c r="BF116" s="96">
        <v>103.85068762278978</v>
      </c>
      <c r="BG116" s="95">
        <v>0</v>
      </c>
      <c r="BH116" s="95">
        <v>3.461689587426326</v>
      </c>
      <c r="BI116" s="96" t="s">
        <v>326</v>
      </c>
      <c r="CA116" s="34"/>
      <c r="CB116" s="34"/>
      <c r="CC116" s="34"/>
      <c r="CD116" s="34"/>
      <c r="CE116" s="17" t="s">
        <v>157</v>
      </c>
      <c r="CF116" s="17" t="s">
        <v>162</v>
      </c>
      <c r="CG116" s="17">
        <f t="shared" si="9"/>
        <v>0</v>
      </c>
      <c r="CH116" s="34"/>
      <c r="CI116" s="34"/>
      <c r="CJ116" s="34"/>
      <c r="CK116" s="34"/>
      <c r="CL116" s="34"/>
      <c r="CM116" s="34"/>
      <c r="CN116" s="34"/>
      <c r="CO116" s="34"/>
      <c r="CP116" s="34"/>
      <c r="CQ116" s="34"/>
    </row>
    <row r="117" spans="2:95" x14ac:dyDescent="0.3">
      <c r="B117" s="34">
        <v>115</v>
      </c>
      <c r="C117" s="34">
        <v>2023</v>
      </c>
      <c r="D117" s="34" t="s">
        <v>110</v>
      </c>
      <c r="E117" s="34">
        <v>27</v>
      </c>
      <c r="F117" s="34" t="s">
        <v>77</v>
      </c>
      <c r="G117" s="34" t="s">
        <v>152</v>
      </c>
      <c r="H117" s="34" t="s">
        <v>151</v>
      </c>
      <c r="I117" s="34" t="s">
        <v>83</v>
      </c>
      <c r="J117" s="34" t="s">
        <v>89</v>
      </c>
      <c r="K117" s="34" t="s">
        <v>325</v>
      </c>
      <c r="L117" s="34" t="s">
        <v>172</v>
      </c>
      <c r="M117" s="34" t="s">
        <v>471</v>
      </c>
      <c r="N117" s="123">
        <v>0.27083333333333331</v>
      </c>
      <c r="O117" s="123">
        <v>0.33333333333333331</v>
      </c>
      <c r="P117" s="123" t="s">
        <v>60</v>
      </c>
      <c r="Q117" s="123">
        <v>0.6875</v>
      </c>
      <c r="R117" s="123" t="s">
        <v>68</v>
      </c>
      <c r="S117" s="123">
        <v>0.75</v>
      </c>
      <c r="T117" s="34" t="s">
        <v>27</v>
      </c>
      <c r="U117" s="34" t="s">
        <v>326</v>
      </c>
      <c r="V117" s="34" t="s">
        <v>42</v>
      </c>
      <c r="W117" s="34" t="s">
        <v>31</v>
      </c>
      <c r="X117" s="34" t="s">
        <v>42</v>
      </c>
      <c r="Y117" s="34" t="s">
        <v>326</v>
      </c>
      <c r="Z117" s="34" t="s">
        <v>32</v>
      </c>
      <c r="AA117" s="34" t="s">
        <v>45</v>
      </c>
      <c r="AB117" s="95">
        <v>3.461689587426326</v>
      </c>
      <c r="AC117" s="34" t="s">
        <v>32</v>
      </c>
      <c r="AD117" s="34" t="s">
        <v>45</v>
      </c>
      <c r="AE117" s="95">
        <v>3.461689587426326</v>
      </c>
      <c r="AF117" s="96">
        <v>8.5</v>
      </c>
      <c r="AG117" s="97">
        <v>10</v>
      </c>
      <c r="AH117" s="96">
        <v>34.616895874263264</v>
      </c>
      <c r="AI117" s="97" t="s">
        <v>148</v>
      </c>
      <c r="AJ117" s="96">
        <v>90</v>
      </c>
      <c r="AK117" s="96">
        <v>311.55206286836932</v>
      </c>
      <c r="AL117" s="96" t="s">
        <v>96</v>
      </c>
      <c r="AM117" s="95">
        <v>6.9233791748526521</v>
      </c>
      <c r="AN117" s="95">
        <v>6.9233791748526521</v>
      </c>
      <c r="AO117" s="98">
        <v>2.7149999999999994</v>
      </c>
      <c r="AP117" s="98">
        <v>9.3984872298624733</v>
      </c>
      <c r="AQ117" s="98" t="s">
        <v>107</v>
      </c>
      <c r="AR117" s="98">
        <v>8.623818</v>
      </c>
      <c r="AS117" s="98">
        <v>29.852980974459726</v>
      </c>
      <c r="AT117" s="99" t="s">
        <v>100</v>
      </c>
      <c r="AU117" s="98">
        <v>64.964718918134366</v>
      </c>
      <c r="AV117" s="98">
        <v>224.8876910289838</v>
      </c>
      <c r="AW117" s="98">
        <v>8.001369459815546</v>
      </c>
      <c r="AX117" s="98">
        <v>27.698257344194484</v>
      </c>
      <c r="AY117" s="98">
        <v>30.625</v>
      </c>
      <c r="AZ117" s="98">
        <v>106.01424361493123</v>
      </c>
      <c r="BA117" s="100">
        <v>578200</v>
      </c>
      <c r="BB117" s="100">
        <v>2001548.9194499017</v>
      </c>
      <c r="BC117" s="101">
        <v>2.4091666666666667E-2</v>
      </c>
      <c r="BD117" s="101">
        <v>8.3397871643745902E-2</v>
      </c>
      <c r="BE117" s="96">
        <v>20</v>
      </c>
      <c r="BF117" s="96">
        <v>69.233791748526528</v>
      </c>
      <c r="BG117" s="95">
        <v>3.461689587426326</v>
      </c>
      <c r="BH117" s="95">
        <v>3.461689587426326</v>
      </c>
      <c r="BI117" s="96" t="s">
        <v>326</v>
      </c>
      <c r="CA117" s="34"/>
      <c r="CB117" s="34"/>
      <c r="CC117" s="34"/>
      <c r="CD117" s="34"/>
      <c r="CE117" s="17" t="s">
        <v>157</v>
      </c>
      <c r="CF117" s="17" t="s">
        <v>161</v>
      </c>
      <c r="CG117" s="17">
        <f t="shared" si="9"/>
        <v>0</v>
      </c>
      <c r="CH117" s="34"/>
      <c r="CI117" s="34"/>
      <c r="CJ117" s="34"/>
      <c r="CK117" s="34"/>
      <c r="CL117" s="34"/>
      <c r="CM117" s="34"/>
      <c r="CN117" s="34"/>
      <c r="CO117" s="34"/>
      <c r="CP117" s="34"/>
      <c r="CQ117" s="34"/>
    </row>
    <row r="118" spans="2:95" x14ac:dyDescent="0.3">
      <c r="B118" s="34">
        <v>116</v>
      </c>
      <c r="C118" s="34">
        <v>2023</v>
      </c>
      <c r="D118" s="34" t="s">
        <v>109</v>
      </c>
      <c r="E118" s="34">
        <v>35</v>
      </c>
      <c r="F118" s="34" t="s">
        <v>78</v>
      </c>
      <c r="G118" s="34" t="s">
        <v>152</v>
      </c>
      <c r="H118" s="34" t="s">
        <v>151</v>
      </c>
      <c r="I118" s="34" t="s">
        <v>85</v>
      </c>
      <c r="J118" s="34" t="s">
        <v>91</v>
      </c>
      <c r="K118" s="34" t="s">
        <v>325</v>
      </c>
      <c r="L118" s="34" t="s">
        <v>169</v>
      </c>
      <c r="M118" s="34" t="s">
        <v>471</v>
      </c>
      <c r="N118" s="123">
        <v>0.25</v>
      </c>
      <c r="O118" s="123">
        <v>0.29166666666666669</v>
      </c>
      <c r="P118" s="123" t="s">
        <v>59</v>
      </c>
      <c r="Q118" s="123">
        <v>0.6875</v>
      </c>
      <c r="R118" s="123" t="s">
        <v>68</v>
      </c>
      <c r="S118" s="123">
        <v>0.75</v>
      </c>
      <c r="T118" s="34" t="s">
        <v>24</v>
      </c>
      <c r="U118" s="34" t="s">
        <v>326</v>
      </c>
      <c r="V118" s="34" t="s">
        <v>42</v>
      </c>
      <c r="W118" s="34" t="s">
        <v>149</v>
      </c>
      <c r="X118" s="34" t="s">
        <v>149</v>
      </c>
      <c r="Y118" s="34" t="s">
        <v>326</v>
      </c>
      <c r="Z118" s="34" t="s">
        <v>24</v>
      </c>
      <c r="AA118" s="34" t="s">
        <v>42</v>
      </c>
      <c r="AB118" s="95">
        <v>0</v>
      </c>
      <c r="AC118" s="34" t="s">
        <v>24</v>
      </c>
      <c r="AD118" s="34" t="s">
        <v>42</v>
      </c>
      <c r="AE118" s="95">
        <v>0</v>
      </c>
      <c r="AF118" s="96">
        <v>9.5</v>
      </c>
      <c r="AG118" s="97">
        <v>15</v>
      </c>
      <c r="AH118" s="96">
        <v>51.925343811394889</v>
      </c>
      <c r="AI118" s="97" t="s">
        <v>103</v>
      </c>
      <c r="AJ118" s="96">
        <v>75.000000000000014</v>
      </c>
      <c r="AK118" s="96">
        <v>259.62671905697448</v>
      </c>
      <c r="AL118" s="96" t="s">
        <v>96</v>
      </c>
      <c r="AM118" s="95">
        <v>6.9233791748526521</v>
      </c>
      <c r="AN118" s="95">
        <v>6.9233791748526521</v>
      </c>
      <c r="AO118" s="98">
        <v>0.85</v>
      </c>
      <c r="AP118" s="98">
        <v>2.942436149312377</v>
      </c>
      <c r="AQ118" s="98" t="s">
        <v>106</v>
      </c>
      <c r="AR118" s="98">
        <v>17.594754999999992</v>
      </c>
      <c r="AS118" s="98">
        <v>60.907580176817262</v>
      </c>
      <c r="AT118" s="99" t="s">
        <v>102</v>
      </c>
      <c r="AU118" s="98">
        <v>60.051803410492752</v>
      </c>
      <c r="AV118" s="98">
        <v>207.88070257227548</v>
      </c>
      <c r="AW118" s="98">
        <v>7.396270988581727</v>
      </c>
      <c r="AX118" s="98">
        <v>25.603594266956783</v>
      </c>
      <c r="AY118" s="98">
        <v>25.520833333333339</v>
      </c>
      <c r="AZ118" s="98">
        <v>88.34520301244271</v>
      </c>
      <c r="BA118" s="100">
        <v>867300</v>
      </c>
      <c r="BB118" s="100">
        <v>3002323.3791748527</v>
      </c>
      <c r="BC118" s="101">
        <v>1.1119230769230768E-2</v>
      </c>
      <c r="BD118" s="101">
        <v>3.8491325374036565E-2</v>
      </c>
      <c r="BE118" s="96">
        <v>30</v>
      </c>
      <c r="BF118" s="96">
        <v>103.85068762278978</v>
      </c>
      <c r="BG118" s="95">
        <v>0</v>
      </c>
      <c r="BH118" s="95">
        <v>3.461689587426326</v>
      </c>
      <c r="BI118" s="96" t="s">
        <v>326</v>
      </c>
      <c r="CA118" s="34"/>
      <c r="CB118" s="34"/>
      <c r="CC118" s="34"/>
      <c r="CD118" s="34"/>
      <c r="CE118" s="17" t="s">
        <v>157</v>
      </c>
      <c r="CF118" s="17" t="s">
        <v>160</v>
      </c>
      <c r="CG118" s="17">
        <f t="shared" si="9"/>
        <v>0</v>
      </c>
      <c r="CH118" s="34"/>
      <c r="CI118" s="34"/>
      <c r="CJ118" s="34"/>
      <c r="CK118" s="34"/>
      <c r="CL118" s="34"/>
      <c r="CM118" s="34"/>
      <c r="CN118" s="34"/>
      <c r="CO118" s="34"/>
      <c r="CP118" s="34"/>
      <c r="CQ118" s="34"/>
    </row>
    <row r="119" spans="2:95" x14ac:dyDescent="0.3">
      <c r="B119" s="34">
        <v>117</v>
      </c>
      <c r="C119" s="34">
        <v>2023</v>
      </c>
      <c r="D119" s="34" t="s">
        <v>109</v>
      </c>
      <c r="E119" s="34">
        <v>64</v>
      </c>
      <c r="F119" s="34" t="s">
        <v>81</v>
      </c>
      <c r="G119" s="34" t="s">
        <v>153</v>
      </c>
      <c r="H119" s="34" t="s">
        <v>151</v>
      </c>
      <c r="I119" s="34" t="s">
        <v>83</v>
      </c>
      <c r="J119" s="34" t="s">
        <v>89</v>
      </c>
      <c r="K119" s="34" t="s">
        <v>325</v>
      </c>
      <c r="L119" s="34" t="s">
        <v>175</v>
      </c>
      <c r="M119" s="34" t="s">
        <v>477</v>
      </c>
      <c r="N119" s="123">
        <v>0.27083333333333331</v>
      </c>
      <c r="O119" s="123">
        <v>0.72916666666666663</v>
      </c>
      <c r="P119" s="123" t="s">
        <v>69</v>
      </c>
      <c r="Q119" s="123">
        <v>0.70833333333333337</v>
      </c>
      <c r="R119" s="123" t="s">
        <v>69</v>
      </c>
      <c r="S119" s="123">
        <v>0.72916666666666663</v>
      </c>
      <c r="T119" s="34" t="s">
        <v>28</v>
      </c>
      <c r="U119" s="34" t="s">
        <v>48</v>
      </c>
      <c r="V119" s="34" t="s">
        <v>43</v>
      </c>
      <c r="W119" s="34" t="s">
        <v>149</v>
      </c>
      <c r="X119" s="34" t="s">
        <v>149</v>
      </c>
      <c r="Y119" s="34" t="s">
        <v>326</v>
      </c>
      <c r="Z119" s="34" t="s">
        <v>149</v>
      </c>
      <c r="AA119" s="34" t="s">
        <v>149</v>
      </c>
      <c r="AB119" s="95">
        <v>0</v>
      </c>
      <c r="AC119" s="34" t="s">
        <v>149</v>
      </c>
      <c r="AD119" s="34" t="s">
        <v>149</v>
      </c>
      <c r="AE119" s="95">
        <v>0</v>
      </c>
      <c r="AF119" s="96">
        <v>23.5</v>
      </c>
      <c r="AG119" s="97">
        <v>15</v>
      </c>
      <c r="AH119" s="96">
        <v>0</v>
      </c>
      <c r="AI119" s="97" t="s">
        <v>103</v>
      </c>
      <c r="AJ119" s="96">
        <v>344.99999999999994</v>
      </c>
      <c r="AK119" s="96">
        <v>0</v>
      </c>
      <c r="AL119" s="96" t="s">
        <v>97</v>
      </c>
      <c r="AM119" s="95">
        <v>0</v>
      </c>
      <c r="AN119" s="95">
        <v>0</v>
      </c>
      <c r="AO119" s="98">
        <v>0.85</v>
      </c>
      <c r="AP119" s="98">
        <v>0</v>
      </c>
      <c r="AQ119" s="98" t="s">
        <v>106</v>
      </c>
      <c r="AR119" s="98">
        <v>13.590652173913021</v>
      </c>
      <c r="AS119" s="98">
        <v>0</v>
      </c>
      <c r="AT119" s="99" t="s">
        <v>101</v>
      </c>
      <c r="AU119" s="98">
        <v>1219.4662958918595</v>
      </c>
      <c r="AV119" s="98">
        <v>0</v>
      </c>
      <c r="AW119" s="98">
        <v>160.07486064659952</v>
      </c>
      <c r="AX119" s="98">
        <v>0</v>
      </c>
      <c r="AY119" s="98">
        <v>117.39583333333331</v>
      </c>
      <c r="AZ119" s="98">
        <v>0</v>
      </c>
      <c r="BA119" s="100">
        <v>14440456.621004567</v>
      </c>
      <c r="BB119" s="100">
        <v>0</v>
      </c>
      <c r="BC119" s="101">
        <v>0.60168569254185689</v>
      </c>
      <c r="BD119" s="101">
        <v>0</v>
      </c>
      <c r="BE119" s="96">
        <v>30</v>
      </c>
      <c r="BF119" s="96">
        <v>0</v>
      </c>
      <c r="BG119" s="95">
        <v>0</v>
      </c>
      <c r="BH119" s="95">
        <v>0</v>
      </c>
      <c r="BI119" s="96" t="s">
        <v>492</v>
      </c>
      <c r="CA119" s="34"/>
      <c r="CB119" s="34"/>
      <c r="CC119" s="34"/>
      <c r="CD119" s="34"/>
      <c r="CE119" s="17" t="s">
        <v>157</v>
      </c>
      <c r="CF119" s="17" t="s">
        <v>165</v>
      </c>
      <c r="CG119" s="17">
        <f t="shared" si="9"/>
        <v>0</v>
      </c>
      <c r="CH119" s="34"/>
      <c r="CI119" s="34"/>
      <c r="CJ119" s="34"/>
      <c r="CK119" s="34"/>
      <c r="CL119" s="34"/>
      <c r="CM119" s="34"/>
      <c r="CN119" s="34"/>
      <c r="CO119" s="34"/>
      <c r="CP119" s="34"/>
      <c r="CQ119" s="34"/>
    </row>
    <row r="120" spans="2:95" x14ac:dyDescent="0.3">
      <c r="B120" s="34">
        <v>118</v>
      </c>
      <c r="C120" s="34">
        <v>2023</v>
      </c>
      <c r="D120" s="34" t="s">
        <v>109</v>
      </c>
      <c r="E120" s="34">
        <v>54</v>
      </c>
      <c r="F120" s="34" t="s">
        <v>80</v>
      </c>
      <c r="G120" s="34" t="s">
        <v>153</v>
      </c>
      <c r="H120" s="34" t="s">
        <v>151</v>
      </c>
      <c r="I120" s="34" t="s">
        <v>84</v>
      </c>
      <c r="J120" s="34" t="s">
        <v>90</v>
      </c>
      <c r="K120" s="34" t="s">
        <v>325</v>
      </c>
      <c r="L120" s="34" t="s">
        <v>172</v>
      </c>
      <c r="M120" s="34" t="s">
        <v>471</v>
      </c>
      <c r="N120" s="123">
        <v>0.29166666666666669</v>
      </c>
      <c r="O120" s="123">
        <v>0.3125</v>
      </c>
      <c r="P120" s="123" t="s">
        <v>59</v>
      </c>
      <c r="Q120" s="123">
        <v>0.625</v>
      </c>
      <c r="R120" s="123" t="s">
        <v>67</v>
      </c>
      <c r="S120" s="123">
        <v>0.64583333333333337</v>
      </c>
      <c r="T120" s="34" t="s">
        <v>26</v>
      </c>
      <c r="U120" s="34" t="s">
        <v>48</v>
      </c>
      <c r="V120" s="34" t="s">
        <v>43</v>
      </c>
      <c r="W120" s="34" t="s">
        <v>326</v>
      </c>
      <c r="X120" s="34" t="s">
        <v>326</v>
      </c>
      <c r="Y120" s="34" t="s">
        <v>326</v>
      </c>
      <c r="Z120" s="34" t="s">
        <v>26</v>
      </c>
      <c r="AA120" s="34" t="s">
        <v>43</v>
      </c>
      <c r="AB120" s="95">
        <v>0</v>
      </c>
      <c r="AC120" s="34" t="s">
        <v>26</v>
      </c>
      <c r="AD120" s="34" t="s">
        <v>43</v>
      </c>
      <c r="AE120" s="95">
        <v>0</v>
      </c>
      <c r="AF120" s="96">
        <v>7.5</v>
      </c>
      <c r="AG120" s="97">
        <v>0</v>
      </c>
      <c r="AH120" s="96">
        <v>0</v>
      </c>
      <c r="AI120" s="97" t="s">
        <v>326</v>
      </c>
      <c r="AJ120" s="96">
        <v>30.000000000000014</v>
      </c>
      <c r="AK120" s="96">
        <v>103.85068762278983</v>
      </c>
      <c r="AL120" s="96" t="s">
        <v>95</v>
      </c>
      <c r="AM120" s="95">
        <v>6.9233791748526521</v>
      </c>
      <c r="AN120" s="95">
        <v>0</v>
      </c>
      <c r="AO120" s="98" t="s">
        <v>326</v>
      </c>
      <c r="AP120" s="98">
        <v>0</v>
      </c>
      <c r="AQ120" s="98" t="s">
        <v>326</v>
      </c>
      <c r="AR120" s="98">
        <v>8.623818</v>
      </c>
      <c r="AS120" s="98">
        <v>29.852980974459726</v>
      </c>
      <c r="AT120" s="99" t="s">
        <v>100</v>
      </c>
      <c r="AU120" s="98">
        <v>102.19550118679997</v>
      </c>
      <c r="AV120" s="98">
        <v>353.7691023401602</v>
      </c>
      <c r="AW120" s="98">
        <v>13.414827999999998</v>
      </c>
      <c r="AX120" s="98">
        <v>46.437970404715124</v>
      </c>
      <c r="AY120" s="98">
        <v>10.208333333333337</v>
      </c>
      <c r="AZ120" s="98">
        <v>35.338081204977094</v>
      </c>
      <c r="BA120" s="100">
        <v>1508036.5296803652</v>
      </c>
      <c r="BB120" s="100">
        <v>5220354.3522530524</v>
      </c>
      <c r="BC120" s="101">
        <v>3.1417427701674279E-2</v>
      </c>
      <c r="BD120" s="101">
        <v>0.10875738233860525</v>
      </c>
      <c r="BE120" s="96">
        <v>0</v>
      </c>
      <c r="BF120" s="96">
        <v>0</v>
      </c>
      <c r="BG120" s="95">
        <v>3.461689587426326</v>
      </c>
      <c r="BH120" s="95">
        <v>3.461689587426326</v>
      </c>
      <c r="BI120" s="96" t="s">
        <v>326</v>
      </c>
      <c r="CA120" s="34"/>
      <c r="CB120" s="34"/>
      <c r="CC120" s="34"/>
      <c r="CD120" s="34"/>
      <c r="CE120" s="17" t="s">
        <v>157</v>
      </c>
      <c r="CF120" s="17" t="s">
        <v>164</v>
      </c>
      <c r="CG120" s="17">
        <f t="shared" si="9"/>
        <v>0</v>
      </c>
      <c r="CH120" s="34"/>
      <c r="CI120" s="34"/>
      <c r="CJ120" s="34"/>
      <c r="CK120" s="34"/>
      <c r="CL120" s="34"/>
      <c r="CM120" s="34"/>
      <c r="CN120" s="34"/>
      <c r="CO120" s="34"/>
      <c r="CP120" s="34"/>
      <c r="CQ120" s="34"/>
    </row>
    <row r="121" spans="2:95" x14ac:dyDescent="0.3">
      <c r="B121" s="34">
        <v>119</v>
      </c>
      <c r="C121" s="34">
        <v>2023</v>
      </c>
      <c r="D121" s="34" t="s">
        <v>110</v>
      </c>
      <c r="E121" s="34">
        <v>35</v>
      </c>
      <c r="F121" s="34" t="s">
        <v>78</v>
      </c>
      <c r="G121" s="34" t="s">
        <v>152</v>
      </c>
      <c r="H121" s="34" t="s">
        <v>151</v>
      </c>
      <c r="I121" s="34" t="s">
        <v>83</v>
      </c>
      <c r="J121" s="34" t="s">
        <v>89</v>
      </c>
      <c r="K121" s="34" t="s">
        <v>325</v>
      </c>
      <c r="L121" s="34" t="s">
        <v>167</v>
      </c>
      <c r="M121" s="34" t="s">
        <v>497</v>
      </c>
      <c r="N121" s="123">
        <v>0.23611111111111113</v>
      </c>
      <c r="O121" s="123">
        <v>0.29166666666666669</v>
      </c>
      <c r="P121" s="123" t="s">
        <v>59</v>
      </c>
      <c r="Q121" s="123">
        <v>0.6875</v>
      </c>
      <c r="R121" s="123" t="s">
        <v>68</v>
      </c>
      <c r="S121" s="123">
        <v>0.79166666666666663</v>
      </c>
      <c r="T121" s="34" t="s">
        <v>27</v>
      </c>
      <c r="U121" s="34" t="s">
        <v>326</v>
      </c>
      <c r="V121" s="34" t="s">
        <v>42</v>
      </c>
      <c r="W121" s="34" t="s">
        <v>326</v>
      </c>
      <c r="X121" s="34" t="s">
        <v>326</v>
      </c>
      <c r="Y121" s="34" t="s">
        <v>326</v>
      </c>
      <c r="Z121" s="34" t="s">
        <v>24</v>
      </c>
      <c r="AA121" s="34" t="s">
        <v>42</v>
      </c>
      <c r="AB121" s="95">
        <v>3.461689587426326</v>
      </c>
      <c r="AC121" s="34" t="s">
        <v>27</v>
      </c>
      <c r="AD121" s="34" t="s">
        <v>42</v>
      </c>
      <c r="AE121" s="95">
        <v>0</v>
      </c>
      <c r="AF121" s="96">
        <v>9.5</v>
      </c>
      <c r="AG121" s="97">
        <v>0</v>
      </c>
      <c r="AH121" s="96">
        <v>0</v>
      </c>
      <c r="AI121" s="97" t="s">
        <v>326</v>
      </c>
      <c r="AJ121" s="96">
        <v>114.99999999999997</v>
      </c>
      <c r="AK121" s="96">
        <v>398.09430255402742</v>
      </c>
      <c r="AL121" s="96" t="s">
        <v>96</v>
      </c>
      <c r="AM121" s="95">
        <v>6.9233791748526521</v>
      </c>
      <c r="AN121" s="95">
        <v>0</v>
      </c>
      <c r="AO121" s="98" t="s">
        <v>326</v>
      </c>
      <c r="AP121" s="98">
        <v>0</v>
      </c>
      <c r="AQ121" s="98" t="s">
        <v>326</v>
      </c>
      <c r="AR121" s="98">
        <v>16.542873</v>
      </c>
      <c r="AS121" s="98">
        <v>57.26629121021611</v>
      </c>
      <c r="AT121" s="99" t="s">
        <v>102</v>
      </c>
      <c r="AU121" s="98">
        <v>397.4293374769565</v>
      </c>
      <c r="AV121" s="98">
        <v>1375.7769992817236</v>
      </c>
      <c r="AW121" s="98">
        <v>48.949322282608698</v>
      </c>
      <c r="AX121" s="98">
        <v>169.44735925728196</v>
      </c>
      <c r="AY121" s="98">
        <v>39.131944444444436</v>
      </c>
      <c r="AZ121" s="98">
        <v>135.46264461907876</v>
      </c>
      <c r="BA121" s="100">
        <v>1445500</v>
      </c>
      <c r="BB121" s="100">
        <v>5003872.298624754</v>
      </c>
      <c r="BC121" s="101">
        <v>6.0229166666666667E-2</v>
      </c>
      <c r="BD121" s="101">
        <v>0.20849467910936476</v>
      </c>
      <c r="BE121" s="96">
        <v>0</v>
      </c>
      <c r="BF121" s="96">
        <v>0</v>
      </c>
      <c r="BG121" s="95">
        <v>3.461689587426326</v>
      </c>
      <c r="BH121" s="95">
        <v>3.461689587426326</v>
      </c>
      <c r="BI121" s="96" t="s">
        <v>326</v>
      </c>
      <c r="CA121" s="34"/>
      <c r="CB121" s="34"/>
      <c r="CC121" s="34"/>
      <c r="CD121" s="34"/>
      <c r="CE121" s="17" t="s">
        <v>157</v>
      </c>
      <c r="CF121" s="17" t="s">
        <v>166</v>
      </c>
      <c r="CG121" s="17">
        <f t="shared" si="9"/>
        <v>0</v>
      </c>
      <c r="CH121" s="34"/>
      <c r="CI121" s="34"/>
      <c r="CJ121" s="34"/>
      <c r="CK121" s="34"/>
      <c r="CL121" s="34"/>
      <c r="CM121" s="34"/>
      <c r="CN121" s="34"/>
      <c r="CO121" s="34"/>
      <c r="CP121" s="34"/>
      <c r="CQ121" s="34"/>
    </row>
    <row r="122" spans="2:95" x14ac:dyDescent="0.3">
      <c r="B122" s="34">
        <v>120</v>
      </c>
      <c r="C122" s="34">
        <v>2023</v>
      </c>
      <c r="D122" s="34" t="s">
        <v>109</v>
      </c>
      <c r="E122" s="34">
        <v>35</v>
      </c>
      <c r="F122" s="34" t="s">
        <v>78</v>
      </c>
      <c r="G122" s="34" t="s">
        <v>156</v>
      </c>
      <c r="H122" s="34" t="s">
        <v>151</v>
      </c>
      <c r="I122" s="34" t="s">
        <v>84</v>
      </c>
      <c r="J122" s="34" t="s">
        <v>89</v>
      </c>
      <c r="K122" s="34" t="s">
        <v>325</v>
      </c>
      <c r="L122" s="34" t="s">
        <v>183</v>
      </c>
      <c r="M122" s="34" t="s">
        <v>472</v>
      </c>
      <c r="N122" s="123">
        <v>0.1875</v>
      </c>
      <c r="O122" s="123">
        <v>0.22222222222222221</v>
      </c>
      <c r="P122" s="123" t="s">
        <v>57</v>
      </c>
      <c r="Q122" s="123">
        <v>0.73611111111111116</v>
      </c>
      <c r="R122" s="123" t="s">
        <v>69</v>
      </c>
      <c r="S122" s="123">
        <v>0.78472222222222221</v>
      </c>
      <c r="T122" s="34" t="s">
        <v>27</v>
      </c>
      <c r="U122" s="34" t="s">
        <v>326</v>
      </c>
      <c r="V122" s="34" t="s">
        <v>42</v>
      </c>
      <c r="W122" s="34" t="s">
        <v>149</v>
      </c>
      <c r="X122" s="34" t="s">
        <v>149</v>
      </c>
      <c r="Y122" s="34" t="s">
        <v>326</v>
      </c>
      <c r="Z122" s="34" t="s">
        <v>27</v>
      </c>
      <c r="AA122" s="34" t="s">
        <v>42</v>
      </c>
      <c r="AB122" s="95">
        <v>0</v>
      </c>
      <c r="AC122" s="34" t="s">
        <v>27</v>
      </c>
      <c r="AD122" s="34" t="s">
        <v>42</v>
      </c>
      <c r="AE122" s="95">
        <v>0</v>
      </c>
      <c r="AF122" s="96">
        <v>12.333333333333336</v>
      </c>
      <c r="AG122" s="97">
        <v>12.5</v>
      </c>
      <c r="AH122" s="96">
        <v>43.271119842829073</v>
      </c>
      <c r="AI122" s="97" t="s">
        <v>148</v>
      </c>
      <c r="AJ122" s="96">
        <v>59.99999999999995</v>
      </c>
      <c r="AK122" s="96">
        <v>207.70137524557938</v>
      </c>
      <c r="AL122" s="96" t="s">
        <v>95</v>
      </c>
      <c r="AM122" s="95">
        <v>6.9233791748526521</v>
      </c>
      <c r="AN122" s="95">
        <v>6.9233791748526521</v>
      </c>
      <c r="AO122" s="98">
        <v>0.70833333333333337</v>
      </c>
      <c r="AP122" s="98">
        <v>2.4520301244269809</v>
      </c>
      <c r="AQ122" s="98" t="s">
        <v>106</v>
      </c>
      <c r="AR122" s="98">
        <v>3.6287569999999931</v>
      </c>
      <c r="AS122" s="98">
        <v>12.561630322200369</v>
      </c>
      <c r="AT122" s="99" t="s">
        <v>99</v>
      </c>
      <c r="AU122" s="98">
        <v>84.193020861275173</v>
      </c>
      <c r="AV122" s="98">
        <v>291.45010364944369</v>
      </c>
      <c r="AW122" s="98">
        <v>10.36962026570046</v>
      </c>
      <c r="AX122" s="98">
        <v>35.896406499340294</v>
      </c>
      <c r="AY122" s="98">
        <v>20.41666666666665</v>
      </c>
      <c r="AZ122" s="98">
        <v>70.676162409954102</v>
      </c>
      <c r="BA122" s="100">
        <v>1617000</v>
      </c>
      <c r="BB122" s="100">
        <v>5597552.0628683688</v>
      </c>
      <c r="BC122" s="101">
        <v>6.7375000000000004E-2</v>
      </c>
      <c r="BD122" s="101">
        <v>0.23323133595284873</v>
      </c>
      <c r="BE122" s="96">
        <v>25</v>
      </c>
      <c r="BF122" s="96">
        <v>86.542239685658146</v>
      </c>
      <c r="BG122" s="95">
        <v>3.461689587426326</v>
      </c>
      <c r="BH122" s="95">
        <v>3.461689587426326</v>
      </c>
      <c r="BI122" s="96" t="s">
        <v>326</v>
      </c>
      <c r="CA122" s="34"/>
      <c r="CB122" s="34"/>
      <c r="CC122" s="34"/>
      <c r="CD122" s="34"/>
      <c r="CE122" s="17" t="s">
        <v>157</v>
      </c>
      <c r="CF122" s="17" t="s">
        <v>163</v>
      </c>
      <c r="CG122" s="17">
        <f t="shared" si="9"/>
        <v>0</v>
      </c>
      <c r="CH122" s="34"/>
      <c r="CI122" s="34"/>
      <c r="CJ122" s="34"/>
      <c r="CK122" s="34"/>
      <c r="CL122" s="34"/>
      <c r="CM122" s="34"/>
      <c r="CN122" s="34"/>
      <c r="CO122" s="34"/>
      <c r="CP122" s="34"/>
      <c r="CQ122" s="34"/>
    </row>
    <row r="123" spans="2:95" x14ac:dyDescent="0.3">
      <c r="B123" s="34">
        <v>121</v>
      </c>
      <c r="C123" s="34">
        <v>2023</v>
      </c>
      <c r="D123" s="34" t="s">
        <v>110</v>
      </c>
      <c r="E123" s="34">
        <v>52</v>
      </c>
      <c r="F123" s="34" t="s">
        <v>80</v>
      </c>
      <c r="G123" s="34" t="s">
        <v>152</v>
      </c>
      <c r="H123" s="34" t="s">
        <v>151</v>
      </c>
      <c r="I123" s="34" t="s">
        <v>83</v>
      </c>
      <c r="J123" s="34" t="s">
        <v>89</v>
      </c>
      <c r="K123" s="34" t="s">
        <v>325</v>
      </c>
      <c r="L123" s="34" t="s">
        <v>172</v>
      </c>
      <c r="M123" s="34" t="s">
        <v>472</v>
      </c>
      <c r="N123" s="123">
        <v>0.41666666666666669</v>
      </c>
      <c r="O123" s="123">
        <v>6.9444444444444441E-3</v>
      </c>
      <c r="P123" s="123" t="s">
        <v>52</v>
      </c>
      <c r="Q123" s="123">
        <v>0.75</v>
      </c>
      <c r="R123" s="123" t="s">
        <v>70</v>
      </c>
      <c r="S123" s="123">
        <v>0.8125</v>
      </c>
      <c r="T123" s="34" t="s">
        <v>27</v>
      </c>
      <c r="U123" s="34" t="s">
        <v>326</v>
      </c>
      <c r="V123" s="34" t="s">
        <v>42</v>
      </c>
      <c r="W123" s="34" t="s">
        <v>326</v>
      </c>
      <c r="X123" s="34" t="s">
        <v>326</v>
      </c>
      <c r="Y123" s="34" t="s">
        <v>326</v>
      </c>
      <c r="Z123" s="34" t="s">
        <v>27</v>
      </c>
      <c r="AA123" s="34" t="s">
        <v>42</v>
      </c>
      <c r="AB123" s="95">
        <v>0</v>
      </c>
      <c r="AC123" s="34" t="s">
        <v>27</v>
      </c>
      <c r="AD123" s="34" t="s">
        <v>42</v>
      </c>
      <c r="AE123" s="95">
        <v>0</v>
      </c>
      <c r="AF123" s="96">
        <v>17.833333333333336</v>
      </c>
      <c r="AG123" s="97">
        <v>0</v>
      </c>
      <c r="AH123" s="96">
        <v>0</v>
      </c>
      <c r="AI123" s="97" t="s">
        <v>326</v>
      </c>
      <c r="AJ123" s="96">
        <v>469.99999999999994</v>
      </c>
      <c r="AK123" s="96">
        <v>0</v>
      </c>
      <c r="AL123" s="96" t="s">
        <v>97</v>
      </c>
      <c r="AM123" s="95">
        <v>0</v>
      </c>
      <c r="AN123" s="95">
        <v>0</v>
      </c>
      <c r="AO123" s="98" t="s">
        <v>326</v>
      </c>
      <c r="AP123" s="98">
        <v>0</v>
      </c>
      <c r="AQ123" s="98" t="s">
        <v>326</v>
      </c>
      <c r="AR123" s="98">
        <v>6.1208019999999976</v>
      </c>
      <c r="AS123" s="98">
        <v>0</v>
      </c>
      <c r="AT123" s="99" t="s">
        <v>100</v>
      </c>
      <c r="AU123" s="98">
        <v>176.456866979826</v>
      </c>
      <c r="AV123" s="98">
        <v>0</v>
      </c>
      <c r="AW123" s="98">
        <v>21.733282463768109</v>
      </c>
      <c r="AX123" s="98">
        <v>0</v>
      </c>
      <c r="AY123" s="98">
        <v>159.93055555555551</v>
      </c>
      <c r="AZ123" s="98">
        <v>0</v>
      </c>
      <c r="BA123" s="100">
        <v>1734600</v>
      </c>
      <c r="BB123" s="100">
        <v>0</v>
      </c>
      <c r="BC123" s="101">
        <v>7.2275000000000006E-2</v>
      </c>
      <c r="BD123" s="101">
        <v>0</v>
      </c>
      <c r="BE123" s="96">
        <v>0</v>
      </c>
      <c r="BF123" s="96">
        <v>0</v>
      </c>
      <c r="BG123" s="95">
        <v>0</v>
      </c>
      <c r="BH123" s="95">
        <v>0</v>
      </c>
      <c r="BI123" s="96" t="s">
        <v>492</v>
      </c>
      <c r="CA123" s="34"/>
      <c r="CB123" s="34"/>
      <c r="CC123" s="34"/>
      <c r="CD123" s="34"/>
      <c r="CE123" s="17" t="s">
        <v>152</v>
      </c>
      <c r="CF123" s="17" t="s">
        <v>151</v>
      </c>
      <c r="CG123" s="17">
        <f t="shared" si="9"/>
        <v>17.308447937131632</v>
      </c>
      <c r="CH123" s="34"/>
      <c r="CI123" s="34"/>
      <c r="CJ123" s="34"/>
      <c r="CK123" s="34"/>
      <c r="CL123" s="34"/>
      <c r="CM123" s="34"/>
      <c r="CN123" s="34"/>
      <c r="CO123" s="34"/>
      <c r="CP123" s="34"/>
      <c r="CQ123" s="34"/>
    </row>
    <row r="124" spans="2:95" x14ac:dyDescent="0.3">
      <c r="B124" s="34">
        <v>122</v>
      </c>
      <c r="C124" s="34">
        <v>2023</v>
      </c>
      <c r="D124" s="34" t="s">
        <v>109</v>
      </c>
      <c r="E124" s="34">
        <v>47</v>
      </c>
      <c r="F124" s="34" t="s">
        <v>79</v>
      </c>
      <c r="G124" s="34" t="s">
        <v>154</v>
      </c>
      <c r="H124" s="34" t="s">
        <v>151</v>
      </c>
      <c r="I124" s="34" t="s">
        <v>85</v>
      </c>
      <c r="J124" s="34" t="s">
        <v>90</v>
      </c>
      <c r="K124" s="34" t="s">
        <v>325</v>
      </c>
      <c r="L124" s="34" t="s">
        <v>174</v>
      </c>
      <c r="M124" s="34" t="s">
        <v>471</v>
      </c>
      <c r="N124" s="123">
        <v>0.28125</v>
      </c>
      <c r="O124" s="123">
        <v>0.2951388888888889</v>
      </c>
      <c r="P124" s="123" t="s">
        <v>59</v>
      </c>
      <c r="Q124" s="123">
        <v>0.6875</v>
      </c>
      <c r="R124" s="123" t="s">
        <v>68</v>
      </c>
      <c r="S124" s="123">
        <v>0.70833333333333337</v>
      </c>
      <c r="T124" s="34" t="s">
        <v>149</v>
      </c>
      <c r="U124" s="34" t="s">
        <v>326</v>
      </c>
      <c r="V124" s="34" t="s">
        <v>149</v>
      </c>
      <c r="W124" s="34" t="s">
        <v>326</v>
      </c>
      <c r="X124" s="34" t="s">
        <v>326</v>
      </c>
      <c r="Y124" s="34" t="s">
        <v>326</v>
      </c>
      <c r="Z124" s="34" t="s">
        <v>149</v>
      </c>
      <c r="AA124" s="34" t="s">
        <v>149</v>
      </c>
      <c r="AB124" s="95">
        <v>0</v>
      </c>
      <c r="AC124" s="34" t="s">
        <v>149</v>
      </c>
      <c r="AD124" s="34" t="s">
        <v>149</v>
      </c>
      <c r="AE124" s="95">
        <v>0</v>
      </c>
      <c r="AF124" s="96">
        <v>9.4166666666666661</v>
      </c>
      <c r="AG124" s="97">
        <v>0</v>
      </c>
      <c r="AH124" s="96">
        <v>0</v>
      </c>
      <c r="AI124" s="97" t="s">
        <v>326</v>
      </c>
      <c r="AJ124" s="96">
        <v>25.000000000000028</v>
      </c>
      <c r="AK124" s="96">
        <v>86.542239685658245</v>
      </c>
      <c r="AL124" s="96" t="s">
        <v>94</v>
      </c>
      <c r="AM124" s="95">
        <v>6.9233791748526521</v>
      </c>
      <c r="AN124" s="95">
        <v>0</v>
      </c>
      <c r="AO124" s="98" t="s">
        <v>326</v>
      </c>
      <c r="AP124" s="98">
        <v>0</v>
      </c>
      <c r="AQ124" s="98" t="s">
        <v>326</v>
      </c>
      <c r="AR124" s="98">
        <v>1.4166666666666683</v>
      </c>
      <c r="AS124" s="98">
        <v>4.904060248853968</v>
      </c>
      <c r="AT124" s="99" t="s">
        <v>98</v>
      </c>
      <c r="AU124" s="98">
        <v>0</v>
      </c>
      <c r="AV124" s="98">
        <v>0</v>
      </c>
      <c r="AW124" s="98">
        <v>0</v>
      </c>
      <c r="AX124" s="98">
        <v>0</v>
      </c>
      <c r="AY124" s="98">
        <v>8.5069444444444535</v>
      </c>
      <c r="AZ124" s="98">
        <v>29.448401004147598</v>
      </c>
      <c r="BA124" s="100">
        <v>0</v>
      </c>
      <c r="BB124" s="100">
        <v>0</v>
      </c>
      <c r="BC124" s="101">
        <v>0</v>
      </c>
      <c r="BD124" s="101">
        <v>0</v>
      </c>
      <c r="BE124" s="96">
        <v>50.000000000000057</v>
      </c>
      <c r="BF124" s="96">
        <v>173.08447937131649</v>
      </c>
      <c r="BG124" s="95">
        <v>0</v>
      </c>
      <c r="BH124" s="95">
        <v>3.461689587426326</v>
      </c>
      <c r="BI124" s="96" t="s">
        <v>326</v>
      </c>
      <c r="CA124" s="34"/>
      <c r="CB124" s="34"/>
      <c r="CC124" s="34"/>
      <c r="CD124" s="34"/>
      <c r="CE124" s="17" t="s">
        <v>152</v>
      </c>
      <c r="CF124" s="17" t="s">
        <v>162</v>
      </c>
      <c r="CG124" s="17">
        <f t="shared" si="9"/>
        <v>0</v>
      </c>
      <c r="CH124" s="34"/>
      <c r="CI124" s="34"/>
      <c r="CJ124" s="34"/>
      <c r="CK124" s="34"/>
      <c r="CL124" s="34"/>
      <c r="CM124" s="34"/>
      <c r="CN124" s="34"/>
      <c r="CO124" s="34"/>
      <c r="CP124" s="34"/>
      <c r="CQ124" s="34"/>
    </row>
    <row r="125" spans="2:95" x14ac:dyDescent="0.3">
      <c r="B125" s="34">
        <v>123</v>
      </c>
      <c r="C125" s="34">
        <v>2023</v>
      </c>
      <c r="D125" s="34" t="s">
        <v>110</v>
      </c>
      <c r="E125" s="34">
        <v>22</v>
      </c>
      <c r="F125" s="34" t="s">
        <v>77</v>
      </c>
      <c r="G125" s="34" t="s">
        <v>152</v>
      </c>
      <c r="H125" s="34" t="s">
        <v>151</v>
      </c>
      <c r="I125" s="34" t="s">
        <v>85</v>
      </c>
      <c r="J125" s="34" t="s">
        <v>88</v>
      </c>
      <c r="K125" s="34" t="s">
        <v>325</v>
      </c>
      <c r="L125" s="34" t="s">
        <v>171</v>
      </c>
      <c r="M125" s="34" t="s">
        <v>253</v>
      </c>
      <c r="N125" s="123">
        <v>0.27777777777777779</v>
      </c>
      <c r="O125" s="123">
        <v>0.3263888888888889</v>
      </c>
      <c r="P125" s="123" t="s">
        <v>59</v>
      </c>
      <c r="Q125" s="123">
        <v>0.70833333333333337</v>
      </c>
      <c r="R125" s="123" t="s">
        <v>69</v>
      </c>
      <c r="S125" s="123">
        <v>0.79166666666666663</v>
      </c>
      <c r="T125" s="34" t="s">
        <v>27</v>
      </c>
      <c r="U125" s="34" t="s">
        <v>326</v>
      </c>
      <c r="V125" s="34" t="s">
        <v>42</v>
      </c>
      <c r="W125" s="34" t="s">
        <v>326</v>
      </c>
      <c r="X125" s="34" t="s">
        <v>326</v>
      </c>
      <c r="Y125" s="34" t="s">
        <v>326</v>
      </c>
      <c r="Z125" s="34" t="s">
        <v>27</v>
      </c>
      <c r="AA125" s="34" t="s">
        <v>42</v>
      </c>
      <c r="AB125" s="95">
        <v>0</v>
      </c>
      <c r="AC125" s="34" t="s">
        <v>27</v>
      </c>
      <c r="AD125" s="34" t="s">
        <v>42</v>
      </c>
      <c r="AE125" s="95">
        <v>0</v>
      </c>
      <c r="AF125" s="96">
        <v>9.1666666666666679</v>
      </c>
      <c r="AG125" s="97">
        <v>0</v>
      </c>
      <c r="AH125" s="96">
        <v>0</v>
      </c>
      <c r="AI125" s="97" t="s">
        <v>326</v>
      </c>
      <c r="AJ125" s="96">
        <v>94.999999999999943</v>
      </c>
      <c r="AK125" s="96">
        <v>328.86051080550078</v>
      </c>
      <c r="AL125" s="96" t="s">
        <v>96</v>
      </c>
      <c r="AM125" s="95">
        <v>6.9233791748526521</v>
      </c>
      <c r="AN125" s="95">
        <v>0</v>
      </c>
      <c r="AO125" s="98" t="s">
        <v>326</v>
      </c>
      <c r="AP125" s="98">
        <v>0</v>
      </c>
      <c r="AQ125" s="98" t="s">
        <v>326</v>
      </c>
      <c r="AR125" s="98">
        <v>10.023296999999999</v>
      </c>
      <c r="AS125" s="98">
        <v>34.697542856581528</v>
      </c>
      <c r="AT125" s="99" t="s">
        <v>101</v>
      </c>
      <c r="AU125" s="98">
        <v>240.80172084043477</v>
      </c>
      <c r="AV125" s="98">
        <v>833.58080966767398</v>
      </c>
      <c r="AW125" s="98">
        <v>29.65830634057971</v>
      </c>
      <c r="AX125" s="98">
        <v>102.66785023988497</v>
      </c>
      <c r="AY125" s="98">
        <v>32.326388888888872</v>
      </c>
      <c r="AZ125" s="98">
        <v>111.90392381576069</v>
      </c>
      <c r="BA125" s="100">
        <v>2450000</v>
      </c>
      <c r="BB125" s="100">
        <v>8481139.4891944993</v>
      </c>
      <c r="BC125" s="101">
        <v>0.40833333333333333</v>
      </c>
      <c r="BD125" s="101">
        <v>1.4135232481990831</v>
      </c>
      <c r="BE125" s="96">
        <v>0</v>
      </c>
      <c r="BF125" s="96">
        <v>0</v>
      </c>
      <c r="BG125" s="95">
        <v>3.461689587426326</v>
      </c>
      <c r="BH125" s="95">
        <v>3.461689587426326</v>
      </c>
      <c r="BI125" s="96" t="s">
        <v>326</v>
      </c>
      <c r="CA125" s="34"/>
      <c r="CB125" s="34"/>
      <c r="CC125" s="34"/>
      <c r="CD125" s="34"/>
      <c r="CE125" s="17" t="s">
        <v>152</v>
      </c>
      <c r="CF125" s="17" t="s">
        <v>161</v>
      </c>
      <c r="CG125" s="17">
        <f t="shared" si="9"/>
        <v>0</v>
      </c>
      <c r="CH125" s="34"/>
      <c r="CI125" s="34"/>
      <c r="CJ125" s="34"/>
      <c r="CK125" s="34"/>
      <c r="CL125" s="34"/>
      <c r="CM125" s="34"/>
      <c r="CN125" s="34"/>
      <c r="CO125" s="34"/>
      <c r="CP125" s="34"/>
      <c r="CQ125" s="34"/>
    </row>
    <row r="126" spans="2:95" x14ac:dyDescent="0.3">
      <c r="B126" s="34">
        <v>124</v>
      </c>
      <c r="C126" s="34">
        <v>2023</v>
      </c>
      <c r="D126" s="34" t="s">
        <v>110</v>
      </c>
      <c r="E126" s="34">
        <v>49</v>
      </c>
      <c r="F126" s="34" t="s">
        <v>79</v>
      </c>
      <c r="G126" s="34" t="s">
        <v>152</v>
      </c>
      <c r="H126" s="34" t="s">
        <v>151</v>
      </c>
      <c r="I126" s="34" t="s">
        <v>84</v>
      </c>
      <c r="J126" s="34" t="s">
        <v>89</v>
      </c>
      <c r="K126" s="34" t="s">
        <v>325</v>
      </c>
      <c r="L126" s="34" t="s">
        <v>172</v>
      </c>
      <c r="M126" s="34" t="s">
        <v>499</v>
      </c>
      <c r="N126" s="123">
        <v>0.29166666666666669</v>
      </c>
      <c r="O126" s="123">
        <v>0.33333333333333331</v>
      </c>
      <c r="P126" s="123" t="s">
        <v>60</v>
      </c>
      <c r="Q126" s="123">
        <v>0.66666666666666663</v>
      </c>
      <c r="R126" s="123" t="s">
        <v>68</v>
      </c>
      <c r="S126" s="123">
        <v>0.72222222222222221</v>
      </c>
      <c r="T126" s="34" t="s">
        <v>32</v>
      </c>
      <c r="U126" s="34" t="s">
        <v>47</v>
      </c>
      <c r="V126" s="34" t="s">
        <v>45</v>
      </c>
      <c r="W126" s="34" t="s">
        <v>326</v>
      </c>
      <c r="X126" s="34" t="s">
        <v>326</v>
      </c>
      <c r="Y126" s="34" t="s">
        <v>326</v>
      </c>
      <c r="Z126" s="34" t="s">
        <v>32</v>
      </c>
      <c r="AA126" s="34" t="s">
        <v>45</v>
      </c>
      <c r="AB126" s="95">
        <v>0</v>
      </c>
      <c r="AC126" s="34" t="s">
        <v>32</v>
      </c>
      <c r="AD126" s="34" t="s">
        <v>45</v>
      </c>
      <c r="AE126" s="95">
        <v>0</v>
      </c>
      <c r="AF126" s="96">
        <v>8</v>
      </c>
      <c r="AG126" s="97">
        <v>0</v>
      </c>
      <c r="AH126" s="96">
        <v>0</v>
      </c>
      <c r="AI126" s="97" t="s">
        <v>326</v>
      </c>
      <c r="AJ126" s="96">
        <v>69.999999999999986</v>
      </c>
      <c r="AK126" s="96">
        <v>242.31827111984276</v>
      </c>
      <c r="AL126" s="96" t="s">
        <v>96</v>
      </c>
      <c r="AM126" s="95">
        <v>6.9233791748526521</v>
      </c>
      <c r="AN126" s="95">
        <v>0</v>
      </c>
      <c r="AO126" s="98" t="s">
        <v>326</v>
      </c>
      <c r="AP126" s="98">
        <v>0</v>
      </c>
      <c r="AQ126" s="98" t="s">
        <v>326</v>
      </c>
      <c r="AR126" s="98">
        <v>6.6812049999999914</v>
      </c>
      <c r="AS126" s="98">
        <v>23.128257779960677</v>
      </c>
      <c r="AT126" s="99" t="s">
        <v>100</v>
      </c>
      <c r="AU126" s="98">
        <v>0</v>
      </c>
      <c r="AV126" s="98">
        <v>0</v>
      </c>
      <c r="AW126" s="98">
        <v>0</v>
      </c>
      <c r="AX126" s="98">
        <v>0</v>
      </c>
      <c r="AY126" s="98">
        <v>23.819444444444443</v>
      </c>
      <c r="AZ126" s="98">
        <v>82.455522811613179</v>
      </c>
      <c r="BA126" s="100">
        <v>510381.98630136991</v>
      </c>
      <c r="BB126" s="100">
        <v>1766784.007589418</v>
      </c>
      <c r="BC126" s="101">
        <v>2.1265916095890413E-2</v>
      </c>
      <c r="BD126" s="101">
        <v>7.3616000316225755E-2</v>
      </c>
      <c r="BE126" s="96">
        <v>139.99999999999997</v>
      </c>
      <c r="BF126" s="96">
        <v>484.63654223968553</v>
      </c>
      <c r="BG126" s="95">
        <v>0</v>
      </c>
      <c r="BH126" s="95">
        <v>3.461689587426326</v>
      </c>
      <c r="BI126" s="96" t="s">
        <v>326</v>
      </c>
      <c r="CA126" s="34"/>
      <c r="CB126" s="34"/>
      <c r="CC126" s="34"/>
      <c r="CD126" s="34"/>
      <c r="CE126" s="17" t="s">
        <v>152</v>
      </c>
      <c r="CF126" s="17" t="s">
        <v>160</v>
      </c>
      <c r="CG126" s="17">
        <f t="shared" si="9"/>
        <v>0</v>
      </c>
      <c r="CH126" s="34"/>
      <c r="CI126" s="34"/>
      <c r="CJ126" s="34"/>
      <c r="CK126" s="34"/>
      <c r="CL126" s="34"/>
      <c r="CM126" s="34"/>
      <c r="CN126" s="34"/>
      <c r="CO126" s="34"/>
      <c r="CP126" s="34"/>
      <c r="CQ126" s="34"/>
    </row>
    <row r="127" spans="2:95" x14ac:dyDescent="0.3">
      <c r="B127" s="34">
        <v>125</v>
      </c>
      <c r="C127" s="34">
        <v>2023</v>
      </c>
      <c r="D127" s="34" t="s">
        <v>109</v>
      </c>
      <c r="E127" s="34">
        <v>36</v>
      </c>
      <c r="F127" s="34" t="s">
        <v>78</v>
      </c>
      <c r="G127" s="34" t="s">
        <v>152</v>
      </c>
      <c r="H127" s="34" t="s">
        <v>151</v>
      </c>
      <c r="I127" s="34" t="s">
        <v>83</v>
      </c>
      <c r="J127" s="34" t="s">
        <v>89</v>
      </c>
      <c r="K127" s="34" t="s">
        <v>325</v>
      </c>
      <c r="L127" s="34" t="s">
        <v>180</v>
      </c>
      <c r="M127" s="34" t="s">
        <v>475</v>
      </c>
      <c r="N127" s="123">
        <v>0.22222222222222221</v>
      </c>
      <c r="O127" s="123">
        <v>0.28472222222222221</v>
      </c>
      <c r="P127" s="123" t="s">
        <v>58</v>
      </c>
      <c r="Q127" s="123">
        <v>0.82638888888888884</v>
      </c>
      <c r="R127" s="123" t="s">
        <v>71</v>
      </c>
      <c r="S127" s="123">
        <v>0.88888888888888884</v>
      </c>
      <c r="T127" s="34" t="s">
        <v>27</v>
      </c>
      <c r="U127" s="34" t="s">
        <v>326</v>
      </c>
      <c r="V127" s="34" t="s">
        <v>42</v>
      </c>
      <c r="W127" s="34" t="s">
        <v>326</v>
      </c>
      <c r="X127" s="34" t="s">
        <v>326</v>
      </c>
      <c r="Y127" s="34" t="s">
        <v>326</v>
      </c>
      <c r="Z127" s="34" t="s">
        <v>27</v>
      </c>
      <c r="AA127" s="34" t="s">
        <v>42</v>
      </c>
      <c r="AB127" s="95">
        <v>0</v>
      </c>
      <c r="AC127" s="34" t="s">
        <v>27</v>
      </c>
      <c r="AD127" s="34" t="s">
        <v>42</v>
      </c>
      <c r="AE127" s="95">
        <v>0</v>
      </c>
      <c r="AF127" s="96">
        <v>13</v>
      </c>
      <c r="AG127" s="97">
        <v>0</v>
      </c>
      <c r="AH127" s="96">
        <v>0</v>
      </c>
      <c r="AI127" s="97" t="s">
        <v>326</v>
      </c>
      <c r="AJ127" s="96">
        <v>90</v>
      </c>
      <c r="AK127" s="96">
        <v>311.55206286836932</v>
      </c>
      <c r="AL127" s="96" t="s">
        <v>96</v>
      </c>
      <c r="AM127" s="95">
        <v>6.9233791748526521</v>
      </c>
      <c r="AN127" s="95">
        <v>0</v>
      </c>
      <c r="AO127" s="98" t="s">
        <v>326</v>
      </c>
      <c r="AP127" s="98">
        <v>0</v>
      </c>
      <c r="AQ127" s="98" t="s">
        <v>326</v>
      </c>
      <c r="AR127" s="98">
        <v>5.7033359999999931</v>
      </c>
      <c r="AS127" s="98">
        <v>19.74317884479369</v>
      </c>
      <c r="AT127" s="99" t="s">
        <v>100</v>
      </c>
      <c r="AU127" s="98">
        <v>137.01810126260852</v>
      </c>
      <c r="AV127" s="98">
        <v>474.31413442969784</v>
      </c>
      <c r="AW127" s="98">
        <v>16.875813043478242</v>
      </c>
      <c r="AX127" s="98">
        <v>58.418826291962006</v>
      </c>
      <c r="AY127" s="98">
        <v>30.625</v>
      </c>
      <c r="AZ127" s="98">
        <v>106.01424361493123</v>
      </c>
      <c r="BA127" s="100">
        <v>1347500</v>
      </c>
      <c r="BB127" s="100">
        <v>4664626.7190569742</v>
      </c>
      <c r="BC127" s="101">
        <v>5.6145833333333332E-2</v>
      </c>
      <c r="BD127" s="101">
        <v>0.19435944662737392</v>
      </c>
      <c r="BE127" s="96">
        <v>0</v>
      </c>
      <c r="BF127" s="96">
        <v>0</v>
      </c>
      <c r="BG127" s="95">
        <v>3.461689587426326</v>
      </c>
      <c r="BH127" s="95">
        <v>3.461689587426326</v>
      </c>
      <c r="BI127" s="96" t="s">
        <v>326</v>
      </c>
      <c r="CA127" s="34"/>
      <c r="CB127" s="34"/>
      <c r="CC127" s="34"/>
      <c r="CD127" s="34"/>
      <c r="CE127" s="17" t="s">
        <v>152</v>
      </c>
      <c r="CF127" s="17" t="s">
        <v>165</v>
      </c>
      <c r="CG127" s="17">
        <f t="shared" si="9"/>
        <v>0</v>
      </c>
      <c r="CH127" s="34"/>
      <c r="CI127" s="34"/>
      <c r="CJ127" s="34"/>
      <c r="CK127" s="34"/>
      <c r="CL127" s="34"/>
      <c r="CM127" s="34"/>
      <c r="CN127" s="34"/>
      <c r="CO127" s="34"/>
      <c r="CP127" s="34"/>
      <c r="CQ127" s="34"/>
    </row>
    <row r="128" spans="2:95" x14ac:dyDescent="0.3">
      <c r="B128" s="34">
        <v>126</v>
      </c>
      <c r="C128" s="34">
        <v>2023</v>
      </c>
      <c r="D128" s="34" t="s">
        <v>110</v>
      </c>
      <c r="E128" s="34">
        <v>32</v>
      </c>
      <c r="F128" s="34" t="s">
        <v>78</v>
      </c>
      <c r="G128" s="34" t="s">
        <v>152</v>
      </c>
      <c r="H128" s="34" t="s">
        <v>151</v>
      </c>
      <c r="I128" s="34" t="s">
        <v>84</v>
      </c>
      <c r="J128" s="34" t="s">
        <v>89</v>
      </c>
      <c r="K128" s="34" t="s">
        <v>325</v>
      </c>
      <c r="L128" s="34" t="s">
        <v>172</v>
      </c>
      <c r="M128" s="34" t="s">
        <v>471</v>
      </c>
      <c r="N128" s="123">
        <v>0.33333333333333331</v>
      </c>
      <c r="O128" s="123">
        <v>0.39583333333333331</v>
      </c>
      <c r="P128" s="123" t="s">
        <v>61</v>
      </c>
      <c r="Q128" s="123">
        <v>0.75</v>
      </c>
      <c r="R128" s="123" t="s">
        <v>70</v>
      </c>
      <c r="S128" s="123">
        <v>0.8125</v>
      </c>
      <c r="T128" s="34" t="s">
        <v>27</v>
      </c>
      <c r="U128" s="34" t="s">
        <v>326</v>
      </c>
      <c r="V128" s="34" t="s">
        <v>42</v>
      </c>
      <c r="W128" s="34" t="s">
        <v>149</v>
      </c>
      <c r="X128" s="34" t="s">
        <v>149</v>
      </c>
      <c r="Y128" s="34" t="s">
        <v>326</v>
      </c>
      <c r="Z128" s="34" t="s">
        <v>27</v>
      </c>
      <c r="AA128" s="34" t="s">
        <v>42</v>
      </c>
      <c r="AB128" s="95">
        <v>0</v>
      </c>
      <c r="AC128" s="34" t="s">
        <v>27</v>
      </c>
      <c r="AD128" s="34" t="s">
        <v>42</v>
      </c>
      <c r="AE128" s="95">
        <v>0</v>
      </c>
      <c r="AF128" s="96">
        <v>8.5</v>
      </c>
      <c r="AG128" s="97">
        <v>10</v>
      </c>
      <c r="AH128" s="96">
        <v>34.616895874263264</v>
      </c>
      <c r="AI128" s="97" t="s">
        <v>148</v>
      </c>
      <c r="AJ128" s="96">
        <v>90</v>
      </c>
      <c r="AK128" s="96">
        <v>311.55206286836932</v>
      </c>
      <c r="AL128" s="96" t="s">
        <v>96</v>
      </c>
      <c r="AM128" s="95">
        <v>6.9233791748526521</v>
      </c>
      <c r="AN128" s="95">
        <v>6.9233791748526521</v>
      </c>
      <c r="AO128" s="98">
        <v>0.56666666666666665</v>
      </c>
      <c r="AP128" s="98">
        <v>1.9616240995415848</v>
      </c>
      <c r="AQ128" s="98" t="s">
        <v>106</v>
      </c>
      <c r="AR128" s="98">
        <v>8.623818</v>
      </c>
      <c r="AS128" s="98">
        <v>29.852980974459726</v>
      </c>
      <c r="AT128" s="99" t="s">
        <v>100</v>
      </c>
      <c r="AU128" s="98">
        <v>193.56663841632852</v>
      </c>
      <c r="AV128" s="98">
        <v>670.06761667892113</v>
      </c>
      <c r="AW128" s="98">
        <v>23.840604790660223</v>
      </c>
      <c r="AX128" s="98">
        <v>82.528773361774682</v>
      </c>
      <c r="AY128" s="98">
        <v>30.625</v>
      </c>
      <c r="AZ128" s="98">
        <v>106.01424361493123</v>
      </c>
      <c r="BA128" s="100">
        <v>1298500</v>
      </c>
      <c r="BB128" s="100">
        <v>4495003.9292730847</v>
      </c>
      <c r="BC128" s="101">
        <v>5.4104166666666668E-2</v>
      </c>
      <c r="BD128" s="101">
        <v>0.18729183038637853</v>
      </c>
      <c r="BE128" s="96">
        <v>20</v>
      </c>
      <c r="BF128" s="96">
        <v>69.233791748526528</v>
      </c>
      <c r="BG128" s="95">
        <v>3.461689587426326</v>
      </c>
      <c r="BH128" s="95">
        <v>3.461689587426326</v>
      </c>
      <c r="BI128" s="96" t="s">
        <v>326</v>
      </c>
      <c r="CA128" s="34"/>
      <c r="CB128" s="34"/>
      <c r="CC128" s="34"/>
      <c r="CD128" s="34"/>
      <c r="CE128" s="17" t="s">
        <v>152</v>
      </c>
      <c r="CF128" s="17" t="s">
        <v>164</v>
      </c>
      <c r="CG128" s="17">
        <f t="shared" si="9"/>
        <v>0</v>
      </c>
      <c r="CH128" s="34"/>
      <c r="CI128" s="34"/>
      <c r="CJ128" s="34"/>
      <c r="CK128" s="34"/>
      <c r="CL128" s="34"/>
      <c r="CM128" s="34"/>
      <c r="CN128" s="34"/>
      <c r="CO128" s="34"/>
      <c r="CP128" s="34"/>
      <c r="CQ128" s="34"/>
    </row>
    <row r="129" spans="2:95" x14ac:dyDescent="0.3">
      <c r="B129" s="34">
        <v>127</v>
      </c>
      <c r="C129" s="34">
        <v>2023</v>
      </c>
      <c r="D129" s="34" t="s">
        <v>109</v>
      </c>
      <c r="E129" s="34">
        <v>58</v>
      </c>
      <c r="F129" s="34" t="s">
        <v>80</v>
      </c>
      <c r="G129" s="34" t="s">
        <v>152</v>
      </c>
      <c r="H129" s="34" t="s">
        <v>151</v>
      </c>
      <c r="I129" s="34" t="s">
        <v>84</v>
      </c>
      <c r="J129" s="34" t="s">
        <v>91</v>
      </c>
      <c r="K129" s="34" t="s">
        <v>325</v>
      </c>
      <c r="L129" s="34" t="s">
        <v>172</v>
      </c>
      <c r="M129" s="34" t="s">
        <v>486</v>
      </c>
      <c r="N129" s="123">
        <v>0.2638888888888889</v>
      </c>
      <c r="O129" s="123">
        <v>0.29166666666666669</v>
      </c>
      <c r="P129" s="123" t="s">
        <v>59</v>
      </c>
      <c r="Q129" s="123">
        <v>0.6875</v>
      </c>
      <c r="R129" s="123" t="s">
        <v>68</v>
      </c>
      <c r="S129" s="123">
        <v>0.72916666666666663</v>
      </c>
      <c r="T129" s="34" t="s">
        <v>27</v>
      </c>
      <c r="U129" s="34" t="s">
        <v>326</v>
      </c>
      <c r="V129" s="34" t="s">
        <v>42</v>
      </c>
      <c r="W129" s="34" t="s">
        <v>326</v>
      </c>
      <c r="X129" s="34" t="s">
        <v>326</v>
      </c>
      <c r="Y129" s="34" t="s">
        <v>326</v>
      </c>
      <c r="Z129" s="34" t="s">
        <v>27</v>
      </c>
      <c r="AA129" s="34" t="s">
        <v>42</v>
      </c>
      <c r="AB129" s="95">
        <v>0</v>
      </c>
      <c r="AC129" s="34" t="s">
        <v>27</v>
      </c>
      <c r="AD129" s="34" t="s">
        <v>42</v>
      </c>
      <c r="AE129" s="95">
        <v>0</v>
      </c>
      <c r="AF129" s="96">
        <v>9.5</v>
      </c>
      <c r="AG129" s="97">
        <v>0</v>
      </c>
      <c r="AH129" s="96">
        <v>0</v>
      </c>
      <c r="AI129" s="97" t="s">
        <v>326</v>
      </c>
      <c r="AJ129" s="96">
        <v>49.999999999999979</v>
      </c>
      <c r="AK129" s="96">
        <v>173.08447937131623</v>
      </c>
      <c r="AL129" s="96" t="s">
        <v>95</v>
      </c>
      <c r="AM129" s="95">
        <v>6.9233791748526521</v>
      </c>
      <c r="AN129" s="95">
        <v>0</v>
      </c>
      <c r="AO129" s="98" t="s">
        <v>326</v>
      </c>
      <c r="AP129" s="98">
        <v>0</v>
      </c>
      <c r="AQ129" s="98" t="s">
        <v>326</v>
      </c>
      <c r="AR129" s="98">
        <v>5.5789410000000146</v>
      </c>
      <c r="AS129" s="98">
        <v>19.312561968565866</v>
      </c>
      <c r="AT129" s="99" t="s">
        <v>100</v>
      </c>
      <c r="AU129" s="98">
        <v>134.02961054304384</v>
      </c>
      <c r="AV129" s="98">
        <v>463.96890722366061</v>
      </c>
      <c r="AW129" s="98">
        <v>16.507736050724681</v>
      </c>
      <c r="AX129" s="98">
        <v>57.144657998775813</v>
      </c>
      <c r="AY129" s="98">
        <v>17.013888888888882</v>
      </c>
      <c r="AZ129" s="98">
        <v>58.896802008295104</v>
      </c>
      <c r="BA129" s="100">
        <v>1470000</v>
      </c>
      <c r="BB129" s="100">
        <v>5088683.6935166996</v>
      </c>
      <c r="BC129" s="101">
        <v>1.8846153846153846E-2</v>
      </c>
      <c r="BD129" s="101">
        <v>6.5239534532265372E-2</v>
      </c>
      <c r="BE129" s="96">
        <v>0</v>
      </c>
      <c r="BF129" s="96">
        <v>0</v>
      </c>
      <c r="BG129" s="95">
        <v>3.461689587426326</v>
      </c>
      <c r="BH129" s="95">
        <v>3.461689587426326</v>
      </c>
      <c r="BI129" s="96" t="s">
        <v>326</v>
      </c>
      <c r="CA129" s="34"/>
      <c r="CB129" s="34"/>
      <c r="CC129" s="34"/>
      <c r="CD129" s="34"/>
      <c r="CE129" s="17" t="s">
        <v>152</v>
      </c>
      <c r="CF129" s="17" t="s">
        <v>166</v>
      </c>
      <c r="CG129" s="17">
        <f t="shared" si="9"/>
        <v>0</v>
      </c>
      <c r="CH129" s="34"/>
      <c r="CI129" s="34"/>
      <c r="CJ129" s="34"/>
      <c r="CK129" s="34"/>
      <c r="CL129" s="34"/>
      <c r="CM129" s="34"/>
      <c r="CN129" s="34"/>
      <c r="CO129" s="34"/>
      <c r="CP129" s="34"/>
      <c r="CQ129" s="34"/>
    </row>
    <row r="130" spans="2:95" x14ac:dyDescent="0.3">
      <c r="B130" s="34">
        <v>128</v>
      </c>
      <c r="C130" s="34">
        <v>2023</v>
      </c>
      <c r="D130" s="34" t="s">
        <v>110</v>
      </c>
      <c r="E130" s="34">
        <v>57</v>
      </c>
      <c r="F130" s="34" t="s">
        <v>80</v>
      </c>
      <c r="G130" s="34" t="s">
        <v>152</v>
      </c>
      <c r="H130" s="34" t="s">
        <v>151</v>
      </c>
      <c r="I130" s="34" t="s">
        <v>84</v>
      </c>
      <c r="J130" s="34" t="s">
        <v>89</v>
      </c>
      <c r="K130" s="34" t="s">
        <v>325</v>
      </c>
      <c r="L130" s="34" t="s">
        <v>181</v>
      </c>
      <c r="M130" s="34" t="s">
        <v>498</v>
      </c>
      <c r="N130" s="123">
        <v>0.27083333333333331</v>
      </c>
      <c r="O130" s="123">
        <v>0.29166666666666669</v>
      </c>
      <c r="P130" s="123" t="s">
        <v>59</v>
      </c>
      <c r="Q130" s="123">
        <v>0.6875</v>
      </c>
      <c r="R130" s="123" t="s">
        <v>68</v>
      </c>
      <c r="S130" s="123">
        <v>0.71875</v>
      </c>
      <c r="T130" s="34" t="s">
        <v>149</v>
      </c>
      <c r="U130" s="34" t="s">
        <v>326</v>
      </c>
      <c r="V130" s="34" t="s">
        <v>149</v>
      </c>
      <c r="W130" s="34" t="s">
        <v>326</v>
      </c>
      <c r="X130" s="34" t="s">
        <v>326</v>
      </c>
      <c r="Y130" s="34" t="s">
        <v>326</v>
      </c>
      <c r="Z130" s="34" t="s">
        <v>149</v>
      </c>
      <c r="AA130" s="34" t="s">
        <v>149</v>
      </c>
      <c r="AB130" s="95">
        <v>0</v>
      </c>
      <c r="AC130" s="34" t="s">
        <v>149</v>
      </c>
      <c r="AD130" s="34" t="s">
        <v>149</v>
      </c>
      <c r="AE130" s="95">
        <v>0</v>
      </c>
      <c r="AF130" s="96">
        <v>9.5</v>
      </c>
      <c r="AG130" s="97">
        <v>0</v>
      </c>
      <c r="AH130" s="96">
        <v>0</v>
      </c>
      <c r="AI130" s="97" t="s">
        <v>326</v>
      </c>
      <c r="AJ130" s="96">
        <v>37.500000000000028</v>
      </c>
      <c r="AK130" s="96">
        <v>129.81335952848733</v>
      </c>
      <c r="AL130" s="96" t="s">
        <v>95</v>
      </c>
      <c r="AM130" s="95">
        <v>6.9233791748526521</v>
      </c>
      <c r="AN130" s="95">
        <v>0</v>
      </c>
      <c r="AO130" s="98" t="s">
        <v>326</v>
      </c>
      <c r="AP130" s="98">
        <v>0</v>
      </c>
      <c r="AQ130" s="98" t="s">
        <v>326</v>
      </c>
      <c r="AR130" s="98">
        <v>2.1250000000000013</v>
      </c>
      <c r="AS130" s="98">
        <v>7.3560903732809475</v>
      </c>
      <c r="AT130" s="99" t="s">
        <v>98</v>
      </c>
      <c r="AU130" s="98">
        <v>0</v>
      </c>
      <c r="AV130" s="98">
        <v>0</v>
      </c>
      <c r="AW130" s="98">
        <v>0</v>
      </c>
      <c r="AX130" s="98">
        <v>0</v>
      </c>
      <c r="AY130" s="98">
        <v>12.760416666666677</v>
      </c>
      <c r="AZ130" s="98">
        <v>44.172601506221383</v>
      </c>
      <c r="BA130" s="100">
        <v>0</v>
      </c>
      <c r="BB130" s="100">
        <v>0</v>
      </c>
      <c r="BC130" s="101">
        <v>0</v>
      </c>
      <c r="BD130" s="101">
        <v>0</v>
      </c>
      <c r="BE130" s="96">
        <v>75.000000000000057</v>
      </c>
      <c r="BF130" s="96">
        <v>259.62671905697465</v>
      </c>
      <c r="BG130" s="95">
        <v>0</v>
      </c>
      <c r="BH130" s="95">
        <v>3.461689587426326</v>
      </c>
      <c r="BI130" s="96" t="s">
        <v>326</v>
      </c>
      <c r="CA130" s="34"/>
      <c r="CB130" s="34"/>
      <c r="CC130" s="34"/>
      <c r="CD130" s="34"/>
      <c r="CE130" s="17" t="s">
        <v>152</v>
      </c>
      <c r="CF130" s="17" t="s">
        <v>163</v>
      </c>
      <c r="CG130" s="17">
        <f t="shared" si="9"/>
        <v>0</v>
      </c>
      <c r="CH130" s="34"/>
      <c r="CI130" s="34"/>
      <c r="CJ130" s="34"/>
      <c r="CK130" s="34"/>
      <c r="CL130" s="34"/>
      <c r="CM130" s="34"/>
      <c r="CN130" s="34"/>
      <c r="CO130" s="34"/>
      <c r="CP130" s="34"/>
      <c r="CQ130" s="34"/>
    </row>
    <row r="131" spans="2:95" x14ac:dyDescent="0.3">
      <c r="B131" s="34">
        <v>129</v>
      </c>
      <c r="C131" s="34">
        <v>2023</v>
      </c>
      <c r="D131" s="34" t="s">
        <v>110</v>
      </c>
      <c r="E131" s="34">
        <v>33</v>
      </c>
      <c r="F131" s="34" t="s">
        <v>78</v>
      </c>
      <c r="G131" s="34" t="s">
        <v>152</v>
      </c>
      <c r="H131" s="34" t="s">
        <v>151</v>
      </c>
      <c r="I131" s="34" t="s">
        <v>84</v>
      </c>
      <c r="J131" s="34" t="s">
        <v>89</v>
      </c>
      <c r="K131" s="34" t="s">
        <v>325</v>
      </c>
      <c r="L131" s="34" t="s">
        <v>169</v>
      </c>
      <c r="M131" s="34" t="s">
        <v>484</v>
      </c>
      <c r="N131" s="123">
        <v>0.25</v>
      </c>
      <c r="O131" s="123">
        <v>0.2951388888888889</v>
      </c>
      <c r="P131" s="123" t="s">
        <v>59</v>
      </c>
      <c r="Q131" s="123">
        <v>0.6875</v>
      </c>
      <c r="R131" s="123" t="s">
        <v>68</v>
      </c>
      <c r="S131" s="123">
        <v>0.71875</v>
      </c>
      <c r="T131" s="34" t="s">
        <v>32</v>
      </c>
      <c r="U131" s="34" t="s">
        <v>47</v>
      </c>
      <c r="V131" s="34" t="s">
        <v>45</v>
      </c>
      <c r="W131" s="34" t="s">
        <v>326</v>
      </c>
      <c r="X131" s="34" t="s">
        <v>326</v>
      </c>
      <c r="Y131" s="34" t="s">
        <v>326</v>
      </c>
      <c r="Z131" s="34" t="s">
        <v>32</v>
      </c>
      <c r="AA131" s="34" t="s">
        <v>45</v>
      </c>
      <c r="AB131" s="95">
        <v>0</v>
      </c>
      <c r="AC131" s="34" t="s">
        <v>32</v>
      </c>
      <c r="AD131" s="34" t="s">
        <v>45</v>
      </c>
      <c r="AE131" s="95">
        <v>0</v>
      </c>
      <c r="AF131" s="96">
        <v>9.4166666666666661</v>
      </c>
      <c r="AG131" s="97">
        <v>0</v>
      </c>
      <c r="AH131" s="96">
        <v>0</v>
      </c>
      <c r="AI131" s="97" t="s">
        <v>326</v>
      </c>
      <c r="AJ131" s="96">
        <v>55.000000000000007</v>
      </c>
      <c r="AK131" s="96">
        <v>190.39292730844795</v>
      </c>
      <c r="AL131" s="96" t="s">
        <v>95</v>
      </c>
      <c r="AM131" s="95">
        <v>6.9233791748526521</v>
      </c>
      <c r="AN131" s="95">
        <v>0</v>
      </c>
      <c r="AO131" s="98" t="s">
        <v>326</v>
      </c>
      <c r="AP131" s="98">
        <v>0</v>
      </c>
      <c r="AQ131" s="98" t="s">
        <v>326</v>
      </c>
      <c r="AR131" s="98">
        <v>12.1738955</v>
      </c>
      <c r="AS131" s="98">
        <v>42.142247290766207</v>
      </c>
      <c r="AT131" s="99" t="s">
        <v>101</v>
      </c>
      <c r="AU131" s="98">
        <v>0</v>
      </c>
      <c r="AV131" s="98">
        <v>0</v>
      </c>
      <c r="AW131" s="98">
        <v>0</v>
      </c>
      <c r="AX131" s="98">
        <v>0</v>
      </c>
      <c r="AY131" s="98">
        <v>18.715277777777779</v>
      </c>
      <c r="AZ131" s="98">
        <v>64.786482209124642</v>
      </c>
      <c r="BA131" s="100">
        <v>100684.9315068493</v>
      </c>
      <c r="BB131" s="100">
        <v>348539.97900799307</v>
      </c>
      <c r="BC131" s="101">
        <v>4.195205479452054E-3</v>
      </c>
      <c r="BD131" s="101">
        <v>1.4522499125333044E-2</v>
      </c>
      <c r="BE131" s="96">
        <v>110.00000000000001</v>
      </c>
      <c r="BF131" s="96">
        <v>380.7858546168959</v>
      </c>
      <c r="BG131" s="95">
        <v>0</v>
      </c>
      <c r="BH131" s="95">
        <v>3.461689587426326</v>
      </c>
      <c r="BI131" s="96" t="s">
        <v>326</v>
      </c>
      <c r="CA131" s="34"/>
      <c r="CB131" s="34"/>
      <c r="CC131" s="34"/>
      <c r="CD131" s="34"/>
      <c r="CE131" s="34"/>
      <c r="CF131" s="34"/>
      <c r="CG131" s="34"/>
      <c r="CH131" s="34"/>
      <c r="CI131" s="34"/>
      <c r="CJ131" s="34"/>
      <c r="CK131" s="34"/>
      <c r="CL131" s="34"/>
      <c r="CM131" s="34"/>
      <c r="CN131" s="34"/>
      <c r="CO131" s="34"/>
      <c r="CP131" s="34"/>
      <c r="CQ131" s="34"/>
    </row>
    <row r="132" spans="2:95" x14ac:dyDescent="0.3">
      <c r="B132" s="34">
        <v>130</v>
      </c>
      <c r="C132" s="34">
        <v>2023</v>
      </c>
      <c r="D132" s="34" t="s">
        <v>110</v>
      </c>
      <c r="E132" s="34">
        <v>42</v>
      </c>
      <c r="F132" s="34" t="s">
        <v>79</v>
      </c>
      <c r="G132" s="34" t="s">
        <v>152</v>
      </c>
      <c r="H132" s="34" t="s">
        <v>151</v>
      </c>
      <c r="I132" s="34" t="s">
        <v>85</v>
      </c>
      <c r="J132" s="34" t="s">
        <v>91</v>
      </c>
      <c r="K132" s="34" t="s">
        <v>325</v>
      </c>
      <c r="L132" s="34" t="s">
        <v>174</v>
      </c>
      <c r="M132" s="34" t="s">
        <v>471</v>
      </c>
      <c r="N132" s="123">
        <v>0.27083333333333331</v>
      </c>
      <c r="O132" s="123">
        <v>0.29166666666666669</v>
      </c>
      <c r="P132" s="123" t="s">
        <v>59</v>
      </c>
      <c r="Q132" s="123">
        <v>0.6875</v>
      </c>
      <c r="R132" s="123" t="s">
        <v>68</v>
      </c>
      <c r="S132" s="123">
        <v>0.70833333333333337</v>
      </c>
      <c r="T132" s="34" t="s">
        <v>149</v>
      </c>
      <c r="U132" s="34" t="s">
        <v>326</v>
      </c>
      <c r="V132" s="34" t="s">
        <v>149</v>
      </c>
      <c r="W132" s="34" t="s">
        <v>326</v>
      </c>
      <c r="X132" s="34" t="s">
        <v>326</v>
      </c>
      <c r="Y132" s="34" t="s">
        <v>326</v>
      </c>
      <c r="Z132" s="34" t="s">
        <v>24</v>
      </c>
      <c r="AA132" s="34" t="s">
        <v>42</v>
      </c>
      <c r="AB132" s="95">
        <v>3.461689587426326</v>
      </c>
      <c r="AC132" s="34" t="s">
        <v>35</v>
      </c>
      <c r="AD132" s="34" t="s">
        <v>2</v>
      </c>
      <c r="AE132" s="95">
        <v>3.461689587426326</v>
      </c>
      <c r="AF132" s="96">
        <v>9.5</v>
      </c>
      <c r="AG132" s="97">
        <v>0</v>
      </c>
      <c r="AH132" s="96">
        <v>0</v>
      </c>
      <c r="AI132" s="97" t="s">
        <v>326</v>
      </c>
      <c r="AJ132" s="96">
        <v>30.000000000000053</v>
      </c>
      <c r="AK132" s="96">
        <v>103.85068762278996</v>
      </c>
      <c r="AL132" s="96" t="s">
        <v>95</v>
      </c>
      <c r="AM132" s="95">
        <v>6.9233791748526521</v>
      </c>
      <c r="AN132" s="95">
        <v>0</v>
      </c>
      <c r="AO132" s="98" t="s">
        <v>326</v>
      </c>
      <c r="AP132" s="98">
        <v>0</v>
      </c>
      <c r="AQ132" s="98" t="s">
        <v>326</v>
      </c>
      <c r="AR132" s="98">
        <v>1.7000000000000031</v>
      </c>
      <c r="AS132" s="98">
        <v>5.8848722986247646</v>
      </c>
      <c r="AT132" s="99" t="s">
        <v>98</v>
      </c>
      <c r="AU132" s="98">
        <v>0</v>
      </c>
      <c r="AV132" s="98">
        <v>0</v>
      </c>
      <c r="AW132" s="98">
        <v>0</v>
      </c>
      <c r="AX132" s="98">
        <v>0</v>
      </c>
      <c r="AY132" s="98">
        <v>10.208333333333352</v>
      </c>
      <c r="AZ132" s="98">
        <v>35.338081204977144</v>
      </c>
      <c r="BA132" s="100">
        <v>0</v>
      </c>
      <c r="BB132" s="100">
        <v>0</v>
      </c>
      <c r="BC132" s="101">
        <v>0</v>
      </c>
      <c r="BD132" s="101">
        <v>0</v>
      </c>
      <c r="BE132" s="96">
        <v>60.000000000000107</v>
      </c>
      <c r="BF132" s="96">
        <v>207.70137524557992</v>
      </c>
      <c r="BG132" s="95">
        <v>0</v>
      </c>
      <c r="BH132" s="95">
        <v>3.461689587426326</v>
      </c>
      <c r="BI132" s="96" t="s">
        <v>326</v>
      </c>
      <c r="CA132" s="42" t="s">
        <v>258</v>
      </c>
      <c r="CB132" t="s">
        <v>307</v>
      </c>
      <c r="CC132"/>
      <c r="CD132" s="35"/>
      <c r="CE132" s="15" t="s">
        <v>257</v>
      </c>
      <c r="CF132" s="15" t="s">
        <v>4</v>
      </c>
      <c r="CG132" s="35"/>
      <c r="CH132" s="35"/>
      <c r="CI132" s="35"/>
      <c r="CJ132" s="35"/>
      <c r="CK132" s="35"/>
      <c r="CL132" s="35"/>
      <c r="CM132" s="35"/>
      <c r="CN132" s="35"/>
      <c r="CO132" s="35"/>
      <c r="CP132" s="35"/>
      <c r="CQ132" s="35"/>
    </row>
    <row r="133" spans="2:95" x14ac:dyDescent="0.3">
      <c r="B133" s="34">
        <v>131</v>
      </c>
      <c r="C133" s="34">
        <v>2023</v>
      </c>
      <c r="D133" s="34" t="s">
        <v>110</v>
      </c>
      <c r="E133" s="34">
        <v>24</v>
      </c>
      <c r="F133" s="34" t="s">
        <v>77</v>
      </c>
      <c r="G133" s="34" t="s">
        <v>152</v>
      </c>
      <c r="H133" s="34" t="s">
        <v>151</v>
      </c>
      <c r="I133" s="34" t="s">
        <v>83</v>
      </c>
      <c r="J133" s="34" t="s">
        <v>89</v>
      </c>
      <c r="K133" s="34" t="s">
        <v>327</v>
      </c>
      <c r="L133" s="34" t="s">
        <v>170</v>
      </c>
      <c r="M133" s="34" t="s">
        <v>471</v>
      </c>
      <c r="N133" s="123">
        <v>0.22916666666666666</v>
      </c>
      <c r="O133" s="123">
        <v>0.29166666666666669</v>
      </c>
      <c r="P133" s="123" t="s">
        <v>59</v>
      </c>
      <c r="Q133" s="123">
        <v>0.6875</v>
      </c>
      <c r="R133" s="123" t="s">
        <v>68</v>
      </c>
      <c r="S133" s="123">
        <v>0.75</v>
      </c>
      <c r="T133" s="34" t="s">
        <v>24</v>
      </c>
      <c r="U133" s="34" t="s">
        <v>326</v>
      </c>
      <c r="V133" s="34" t="s">
        <v>42</v>
      </c>
      <c r="W133" s="34" t="s">
        <v>30</v>
      </c>
      <c r="X133" s="34" t="s">
        <v>44</v>
      </c>
      <c r="Y133" s="34" t="s">
        <v>329</v>
      </c>
      <c r="Z133" s="34" t="s">
        <v>24</v>
      </c>
      <c r="AA133" s="34" t="s">
        <v>42</v>
      </c>
      <c r="AB133" s="95">
        <v>0</v>
      </c>
      <c r="AC133" s="34" t="s">
        <v>27</v>
      </c>
      <c r="AD133" s="34" t="s">
        <v>42</v>
      </c>
      <c r="AE133" s="95">
        <v>3.461689587426326</v>
      </c>
      <c r="AF133" s="96">
        <v>9.5</v>
      </c>
      <c r="AG133" s="97">
        <v>15</v>
      </c>
      <c r="AH133" s="96">
        <v>51.925343811394889</v>
      </c>
      <c r="AI133" s="97" t="s">
        <v>103</v>
      </c>
      <c r="AJ133" s="96">
        <v>90.000000000000028</v>
      </c>
      <c r="AK133" s="96">
        <v>311.55206286836943</v>
      </c>
      <c r="AL133" s="96" t="s">
        <v>96</v>
      </c>
      <c r="AM133" s="95">
        <v>6.9233791748526521</v>
      </c>
      <c r="AN133" s="95">
        <v>6.9233791748526521</v>
      </c>
      <c r="AO133" s="98">
        <v>6.067499999999999</v>
      </c>
      <c r="AP133" s="98">
        <v>21.003801571709229</v>
      </c>
      <c r="AQ133" s="98" t="s">
        <v>108</v>
      </c>
      <c r="AR133" s="98">
        <v>30.919868000000008</v>
      </c>
      <c r="AS133" s="98">
        <v>107.03498510019649</v>
      </c>
      <c r="AT133" s="99" t="s">
        <v>102</v>
      </c>
      <c r="AU133" s="98">
        <v>488.46853964865386</v>
      </c>
      <c r="AV133" s="98">
        <v>1690.9264574870886</v>
      </c>
      <c r="AW133" s="98">
        <v>65.487430368589727</v>
      </c>
      <c r="AX133" s="98">
        <v>226.69715581425362</v>
      </c>
      <c r="AY133" s="98">
        <v>30.625000000000011</v>
      </c>
      <c r="AZ133" s="98">
        <v>106.01424361493127</v>
      </c>
      <c r="BA133" s="100">
        <v>2156000</v>
      </c>
      <c r="BB133" s="100">
        <v>7463402.750491159</v>
      </c>
      <c r="BC133" s="101">
        <v>8.9833333333333334E-2</v>
      </c>
      <c r="BD133" s="101">
        <v>0.31097511460379829</v>
      </c>
      <c r="BE133" s="96">
        <v>0</v>
      </c>
      <c r="BF133" s="96">
        <v>0</v>
      </c>
      <c r="BG133" s="95">
        <v>3.461689587426326</v>
      </c>
      <c r="BH133" s="95">
        <v>3.461689587426326</v>
      </c>
      <c r="BI133" s="96" t="s">
        <v>326</v>
      </c>
      <c r="CA133" t="s">
        <v>172</v>
      </c>
      <c r="CB133" s="44">
        <v>13.846758349705304</v>
      </c>
      <c r="CC133"/>
      <c r="CD133" s="34"/>
      <c r="CE133" s="17" t="s">
        <v>167</v>
      </c>
      <c r="CF133" s="17">
        <f t="shared" ref="CF133:CF153" si="11">IFERROR(GETPIVOTDATA("Colaboradores",$CA$132,"Localidad_Residencia",$CE133),0)</f>
        <v>0</v>
      </c>
      <c r="CG133" s="34"/>
      <c r="CH133" s="34"/>
      <c r="CI133" s="34"/>
      <c r="CJ133" s="34"/>
      <c r="CK133" s="34"/>
      <c r="CL133" s="34"/>
      <c r="CM133" s="34"/>
      <c r="CN133" s="34"/>
      <c r="CO133" s="34"/>
      <c r="CP133" s="34"/>
      <c r="CQ133" s="34"/>
    </row>
    <row r="134" spans="2:95" x14ac:dyDescent="0.3">
      <c r="B134" s="34">
        <v>132</v>
      </c>
      <c r="C134" s="34">
        <v>2023</v>
      </c>
      <c r="D134" s="34" t="s">
        <v>109</v>
      </c>
      <c r="E134" s="34">
        <v>54</v>
      </c>
      <c r="F134" s="34" t="s">
        <v>80</v>
      </c>
      <c r="G134" s="34" t="s">
        <v>152</v>
      </c>
      <c r="H134" s="34" t="s">
        <v>151</v>
      </c>
      <c r="I134" s="34" t="s">
        <v>86</v>
      </c>
      <c r="J134" s="34" t="s">
        <v>92</v>
      </c>
      <c r="K134" s="34" t="s">
        <v>325</v>
      </c>
      <c r="L134" s="34" t="s">
        <v>167</v>
      </c>
      <c r="M134" s="34" t="s">
        <v>471</v>
      </c>
      <c r="N134" s="123">
        <v>0.25</v>
      </c>
      <c r="O134" s="123">
        <v>0.29166666666666669</v>
      </c>
      <c r="P134" s="123" t="s">
        <v>59</v>
      </c>
      <c r="Q134" s="123">
        <v>0.70833333333333337</v>
      </c>
      <c r="R134" s="123" t="s">
        <v>69</v>
      </c>
      <c r="S134" s="123">
        <v>0.72916666666666663</v>
      </c>
      <c r="T134" s="34" t="s">
        <v>26</v>
      </c>
      <c r="U134" s="34" t="s">
        <v>48</v>
      </c>
      <c r="V134" s="34" t="s">
        <v>43</v>
      </c>
      <c r="W134" s="34" t="s">
        <v>24</v>
      </c>
      <c r="X134" s="34" t="s">
        <v>42</v>
      </c>
      <c r="Y134" s="34" t="s">
        <v>326</v>
      </c>
      <c r="Z134" s="34" t="s">
        <v>26</v>
      </c>
      <c r="AA134" s="34" t="s">
        <v>43</v>
      </c>
      <c r="AB134" s="95">
        <v>0</v>
      </c>
      <c r="AC134" s="34" t="s">
        <v>26</v>
      </c>
      <c r="AD134" s="34" t="s">
        <v>43</v>
      </c>
      <c r="AE134" s="95">
        <v>0</v>
      </c>
      <c r="AF134" s="96">
        <v>10</v>
      </c>
      <c r="AG134" s="97">
        <v>30</v>
      </c>
      <c r="AH134" s="96">
        <v>103.85068762278978</v>
      </c>
      <c r="AI134" s="97" t="s">
        <v>95</v>
      </c>
      <c r="AJ134" s="96">
        <v>44.999999999999957</v>
      </c>
      <c r="AK134" s="96">
        <v>155.77603143418452</v>
      </c>
      <c r="AL134" s="96" t="s">
        <v>95</v>
      </c>
      <c r="AM134" s="95">
        <v>6.9233791748526521</v>
      </c>
      <c r="AN134" s="95">
        <v>6.9233791748526521</v>
      </c>
      <c r="AO134" s="98">
        <v>13.670000000000002</v>
      </c>
      <c r="AP134" s="98">
        <v>47.321296660117881</v>
      </c>
      <c r="AQ134" s="98" t="s">
        <v>108</v>
      </c>
      <c r="AR134" s="98">
        <v>13.87929666666664</v>
      </c>
      <c r="AS134" s="98">
        <v>48.045816751800821</v>
      </c>
      <c r="AT134" s="99" t="s">
        <v>101</v>
      </c>
      <c r="AU134" s="98">
        <v>80.247858463468077</v>
      </c>
      <c r="AV134" s="98">
        <v>277.79317605624902</v>
      </c>
      <c r="AW134" s="98">
        <v>10.00427690170914</v>
      </c>
      <c r="AX134" s="98">
        <v>34.63170118037624</v>
      </c>
      <c r="AY134" s="98">
        <v>15.312499999999986</v>
      </c>
      <c r="AZ134" s="98">
        <v>53.007121807465566</v>
      </c>
      <c r="BA134" s="100">
        <v>6655945.2054794524</v>
      </c>
      <c r="BB134" s="100">
        <v>23040816.212288398</v>
      </c>
      <c r="BC134" s="101">
        <v>6.1629122272957894E-2</v>
      </c>
      <c r="BD134" s="101">
        <v>0.21334089085452221</v>
      </c>
      <c r="BE134" s="96">
        <v>0</v>
      </c>
      <c r="BF134" s="96">
        <v>0</v>
      </c>
      <c r="BG134" s="95">
        <v>3.461689587426326</v>
      </c>
      <c r="BH134" s="95">
        <v>3.461689587426326</v>
      </c>
      <c r="BI134" s="96" t="s">
        <v>326</v>
      </c>
      <c r="CA134" t="s">
        <v>183</v>
      </c>
      <c r="CB134" s="44">
        <v>3.461689587426326</v>
      </c>
      <c r="CC134"/>
      <c r="CD134" s="34"/>
      <c r="CE134" s="17" t="s">
        <v>172</v>
      </c>
      <c r="CF134" s="17">
        <f t="shared" si="11"/>
        <v>13.846758349705304</v>
      </c>
      <c r="CG134" s="34"/>
      <c r="CH134" s="34"/>
      <c r="CI134" s="34"/>
      <c r="CJ134" s="34"/>
      <c r="CK134" s="34"/>
      <c r="CL134" s="34"/>
      <c r="CM134" s="34"/>
      <c r="CN134" s="34"/>
      <c r="CO134" s="34"/>
      <c r="CP134" s="34"/>
      <c r="CQ134" s="34"/>
    </row>
    <row r="135" spans="2:95" x14ac:dyDescent="0.3">
      <c r="B135" s="34">
        <v>133</v>
      </c>
      <c r="C135" s="34">
        <v>2023</v>
      </c>
      <c r="D135" s="34" t="s">
        <v>109</v>
      </c>
      <c r="E135" s="34">
        <v>47</v>
      </c>
      <c r="F135" s="34" t="s">
        <v>79</v>
      </c>
      <c r="G135" s="34" t="s">
        <v>154</v>
      </c>
      <c r="H135" s="34" t="s">
        <v>151</v>
      </c>
      <c r="I135" s="34" t="s">
        <v>84</v>
      </c>
      <c r="J135" s="34" t="s">
        <v>90</v>
      </c>
      <c r="K135" s="34" t="s">
        <v>325</v>
      </c>
      <c r="L135" s="34" t="s">
        <v>172</v>
      </c>
      <c r="M135" s="34" t="s">
        <v>471</v>
      </c>
      <c r="N135" s="123">
        <v>0.33333333333333331</v>
      </c>
      <c r="O135" s="123">
        <v>0.35069444444444442</v>
      </c>
      <c r="P135" s="123" t="s">
        <v>60</v>
      </c>
      <c r="Q135" s="123">
        <v>0.6875</v>
      </c>
      <c r="R135" s="123" t="s">
        <v>68</v>
      </c>
      <c r="S135" s="123">
        <v>0.68402777777777779</v>
      </c>
      <c r="T135" s="34" t="s">
        <v>32</v>
      </c>
      <c r="U135" s="34" t="s">
        <v>47</v>
      </c>
      <c r="V135" s="34" t="s">
        <v>45</v>
      </c>
      <c r="W135" s="34" t="s">
        <v>326</v>
      </c>
      <c r="X135" s="34" t="s">
        <v>326</v>
      </c>
      <c r="Y135" s="34" t="s">
        <v>326</v>
      </c>
      <c r="Z135" s="34" t="s">
        <v>32</v>
      </c>
      <c r="AA135" s="34" t="s">
        <v>45</v>
      </c>
      <c r="AB135" s="95">
        <v>0</v>
      </c>
      <c r="AC135" s="34" t="s">
        <v>32</v>
      </c>
      <c r="AD135" s="34" t="s">
        <v>45</v>
      </c>
      <c r="AE135" s="95">
        <v>0</v>
      </c>
      <c r="AF135" s="96">
        <v>8.0833333333333339</v>
      </c>
      <c r="AG135" s="97">
        <v>0</v>
      </c>
      <c r="AH135" s="96">
        <v>0</v>
      </c>
      <c r="AI135" s="97" t="s">
        <v>326</v>
      </c>
      <c r="AJ135" s="96">
        <v>730</v>
      </c>
      <c r="AK135" s="96">
        <v>0</v>
      </c>
      <c r="AL135" s="96" t="s">
        <v>97</v>
      </c>
      <c r="AM135" s="95">
        <v>0</v>
      </c>
      <c r="AN135" s="95">
        <v>0</v>
      </c>
      <c r="AO135" s="98" t="s">
        <v>326</v>
      </c>
      <c r="AP135" s="98">
        <v>0</v>
      </c>
      <c r="AQ135" s="98" t="s">
        <v>326</v>
      </c>
      <c r="AR135" s="98">
        <v>7.4369089999999991</v>
      </c>
      <c r="AS135" s="98">
        <v>0</v>
      </c>
      <c r="AT135" s="99" t="s">
        <v>100</v>
      </c>
      <c r="AU135" s="98">
        <v>0</v>
      </c>
      <c r="AV135" s="98">
        <v>0</v>
      </c>
      <c r="AW135" s="98">
        <v>0</v>
      </c>
      <c r="AX135" s="98">
        <v>0</v>
      </c>
      <c r="AY135" s="98">
        <v>248.40277777777774</v>
      </c>
      <c r="AZ135" s="98">
        <v>0</v>
      </c>
      <c r="BA135" s="100">
        <v>167808.21917808219</v>
      </c>
      <c r="BB135" s="100">
        <v>0</v>
      </c>
      <c r="BC135" s="101">
        <v>3.4960045662100455E-3</v>
      </c>
      <c r="BD135" s="101">
        <v>0</v>
      </c>
      <c r="BE135" s="96">
        <v>1460</v>
      </c>
      <c r="BF135" s="96">
        <v>0</v>
      </c>
      <c r="BG135" s="95">
        <v>0</v>
      </c>
      <c r="BH135" s="95">
        <v>0</v>
      </c>
      <c r="BI135" s="96" t="s">
        <v>491</v>
      </c>
      <c r="CA135" t="s">
        <v>170</v>
      </c>
      <c r="CB135" s="44">
        <v>3.461689587426326</v>
      </c>
      <c r="CC135"/>
      <c r="CD135" s="34"/>
      <c r="CE135" s="17" t="s">
        <v>168</v>
      </c>
      <c r="CF135" s="17">
        <f t="shared" si="11"/>
        <v>0</v>
      </c>
      <c r="CG135" s="34"/>
      <c r="CH135" s="34"/>
      <c r="CI135" s="34"/>
      <c r="CJ135" s="34"/>
      <c r="CK135" s="34"/>
      <c r="CL135" s="34"/>
      <c r="CM135" s="34"/>
      <c r="CN135" s="34"/>
      <c r="CO135" s="34"/>
      <c r="CP135" s="34"/>
      <c r="CQ135" s="34"/>
    </row>
    <row r="136" spans="2:95" x14ac:dyDescent="0.3">
      <c r="B136" s="34">
        <v>134</v>
      </c>
      <c r="C136" s="34">
        <v>2023</v>
      </c>
      <c r="D136" s="34" t="s">
        <v>109</v>
      </c>
      <c r="E136" s="34">
        <v>42</v>
      </c>
      <c r="F136" s="34" t="s">
        <v>79</v>
      </c>
      <c r="G136" s="34" t="s">
        <v>154</v>
      </c>
      <c r="H136" s="34" t="s">
        <v>151</v>
      </c>
      <c r="I136" s="34" t="s">
        <v>84</v>
      </c>
      <c r="J136" s="34" t="s">
        <v>91</v>
      </c>
      <c r="K136" s="34" t="s">
        <v>325</v>
      </c>
      <c r="L136" s="34" t="s">
        <v>168</v>
      </c>
      <c r="M136" s="34" t="s">
        <v>471</v>
      </c>
      <c r="N136" s="123">
        <v>0.3125</v>
      </c>
      <c r="O136" s="123">
        <v>0.35416666666666669</v>
      </c>
      <c r="P136" s="123" t="s">
        <v>60</v>
      </c>
      <c r="Q136" s="123">
        <v>0.75</v>
      </c>
      <c r="R136" s="123" t="s">
        <v>70</v>
      </c>
      <c r="S136" s="123">
        <v>0.79166666666666663</v>
      </c>
      <c r="T136" s="34" t="s">
        <v>30</v>
      </c>
      <c r="U136" s="34" t="s">
        <v>48</v>
      </c>
      <c r="V136" s="34" t="s">
        <v>44</v>
      </c>
      <c r="W136" s="34" t="s">
        <v>24</v>
      </c>
      <c r="X136" s="34" t="s">
        <v>42</v>
      </c>
      <c r="Y136" s="34" t="s">
        <v>326</v>
      </c>
      <c r="Z136" s="34" t="s">
        <v>30</v>
      </c>
      <c r="AA136" s="34" t="s">
        <v>44</v>
      </c>
      <c r="AB136" s="95">
        <v>0</v>
      </c>
      <c r="AC136" s="34" t="s">
        <v>30</v>
      </c>
      <c r="AD136" s="34" t="s">
        <v>44</v>
      </c>
      <c r="AE136" s="95">
        <v>0</v>
      </c>
      <c r="AF136" s="96">
        <v>9.5</v>
      </c>
      <c r="AG136" s="97">
        <v>20</v>
      </c>
      <c r="AH136" s="96">
        <v>69.233791748526528</v>
      </c>
      <c r="AI136" s="97" t="s">
        <v>103</v>
      </c>
      <c r="AJ136" s="96">
        <v>59.999999999999986</v>
      </c>
      <c r="AK136" s="96">
        <v>207.70137524557953</v>
      </c>
      <c r="AL136" s="96" t="s">
        <v>95</v>
      </c>
      <c r="AM136" s="95">
        <v>6.9233791748526521</v>
      </c>
      <c r="AN136" s="95">
        <v>6.9233791748526521</v>
      </c>
      <c r="AO136" s="98">
        <v>9.1133333333333333</v>
      </c>
      <c r="AP136" s="98">
        <v>31.54753110674525</v>
      </c>
      <c r="AQ136" s="98" t="s">
        <v>108</v>
      </c>
      <c r="AR136" s="98">
        <v>9.6757879999999972</v>
      </c>
      <c r="AS136" s="98">
        <v>33.494574569744586</v>
      </c>
      <c r="AT136" s="99" t="s">
        <v>100</v>
      </c>
      <c r="AU136" s="98">
        <v>87.798493962447139</v>
      </c>
      <c r="AV136" s="98">
        <v>303.93113234151639</v>
      </c>
      <c r="AW136" s="98">
        <v>11.08368186253559</v>
      </c>
      <c r="AX136" s="98">
        <v>38.368266093885481</v>
      </c>
      <c r="AY136" s="98">
        <v>20.416666666666661</v>
      </c>
      <c r="AZ136" s="98">
        <v>70.676162409954131</v>
      </c>
      <c r="BA136" s="100">
        <v>5390000</v>
      </c>
      <c r="BB136" s="100">
        <v>18658506.876227897</v>
      </c>
      <c r="BC136" s="101">
        <v>6.9102564102564101E-2</v>
      </c>
      <c r="BD136" s="101">
        <v>0.23921162661830636</v>
      </c>
      <c r="BE136" s="96">
        <v>0</v>
      </c>
      <c r="BF136" s="96">
        <v>0</v>
      </c>
      <c r="BG136" s="95">
        <v>3.461689587426326</v>
      </c>
      <c r="BH136" s="95">
        <v>3.461689587426326</v>
      </c>
      <c r="BI136" s="96" t="s">
        <v>326</v>
      </c>
      <c r="CA136" t="s">
        <v>198</v>
      </c>
      <c r="CB136" s="44">
        <v>20.77013752455796</v>
      </c>
      <c r="CC136"/>
      <c r="CD136" s="34"/>
      <c r="CE136" s="17" t="s">
        <v>169</v>
      </c>
      <c r="CF136" s="17">
        <f t="shared" si="11"/>
        <v>0</v>
      </c>
      <c r="CG136" s="34"/>
      <c r="CH136" s="34"/>
      <c r="CI136" s="34"/>
      <c r="CJ136" s="34"/>
      <c r="CK136" s="34"/>
      <c r="CL136" s="34"/>
      <c r="CM136" s="34"/>
      <c r="CN136" s="34"/>
      <c r="CO136" s="34"/>
      <c r="CP136" s="34"/>
      <c r="CQ136" s="34"/>
    </row>
    <row r="137" spans="2:95" x14ac:dyDescent="0.3">
      <c r="B137" s="34">
        <v>135</v>
      </c>
      <c r="C137" s="34">
        <v>2023</v>
      </c>
      <c r="D137" s="34" t="s">
        <v>110</v>
      </c>
      <c r="E137" s="34">
        <v>28</v>
      </c>
      <c r="F137" s="34" t="s">
        <v>77</v>
      </c>
      <c r="G137" s="34" t="s">
        <v>152</v>
      </c>
      <c r="H137" s="34" t="s">
        <v>151</v>
      </c>
      <c r="I137" s="34" t="s">
        <v>84</v>
      </c>
      <c r="J137" s="34" t="s">
        <v>89</v>
      </c>
      <c r="K137" s="34" t="s">
        <v>325</v>
      </c>
      <c r="L137" s="34" t="s">
        <v>168</v>
      </c>
      <c r="M137" s="34" t="s">
        <v>471</v>
      </c>
      <c r="N137" s="123">
        <v>0.33333333333333331</v>
      </c>
      <c r="O137" s="123">
        <v>0.375</v>
      </c>
      <c r="P137" s="123" t="s">
        <v>61</v>
      </c>
      <c r="Q137" s="123">
        <v>0.73611111111111116</v>
      </c>
      <c r="R137" s="123" t="s">
        <v>69</v>
      </c>
      <c r="S137" s="123">
        <v>0.76388888888888884</v>
      </c>
      <c r="T137" s="34" t="s">
        <v>28</v>
      </c>
      <c r="U137" s="34" t="s">
        <v>48</v>
      </c>
      <c r="V137" s="34" t="s">
        <v>43</v>
      </c>
      <c r="W137" s="34" t="s">
        <v>30</v>
      </c>
      <c r="X137" s="34" t="s">
        <v>44</v>
      </c>
      <c r="Y137" s="34" t="s">
        <v>329</v>
      </c>
      <c r="Z137" s="34" t="s">
        <v>28</v>
      </c>
      <c r="AA137" s="34" t="s">
        <v>43</v>
      </c>
      <c r="AB137" s="95">
        <v>0</v>
      </c>
      <c r="AC137" s="34" t="s">
        <v>28</v>
      </c>
      <c r="AD137" s="34" t="s">
        <v>43</v>
      </c>
      <c r="AE137" s="95">
        <v>0</v>
      </c>
      <c r="AF137" s="96">
        <v>8.6666666666666679</v>
      </c>
      <c r="AG137" s="97">
        <v>12.5</v>
      </c>
      <c r="AH137" s="96">
        <v>43.271119842829073</v>
      </c>
      <c r="AI137" s="97" t="s">
        <v>148</v>
      </c>
      <c r="AJ137" s="96">
        <v>49.999999999999943</v>
      </c>
      <c r="AK137" s="96">
        <v>173.08447937131609</v>
      </c>
      <c r="AL137" s="96" t="s">
        <v>95</v>
      </c>
      <c r="AM137" s="95">
        <v>6.9233791748526521</v>
      </c>
      <c r="AN137" s="95">
        <v>6.9233791748526521</v>
      </c>
      <c r="AO137" s="98">
        <v>5.0562500000000004</v>
      </c>
      <c r="AP137" s="98">
        <v>17.503167976424361</v>
      </c>
      <c r="AQ137" s="98" t="s">
        <v>108</v>
      </c>
      <c r="AR137" s="98">
        <v>9.6757879999999972</v>
      </c>
      <c r="AS137" s="98">
        <v>33.494574569744586</v>
      </c>
      <c r="AT137" s="99" t="s">
        <v>100</v>
      </c>
      <c r="AU137" s="98">
        <v>580.34013091327165</v>
      </c>
      <c r="AV137" s="98">
        <v>2008.9573883481034</v>
      </c>
      <c r="AW137" s="98">
        <v>77.893390495726479</v>
      </c>
      <c r="AX137" s="98">
        <v>269.64273880838908</v>
      </c>
      <c r="AY137" s="98">
        <v>17.013888888888868</v>
      </c>
      <c r="AZ137" s="98">
        <v>58.896802008295062</v>
      </c>
      <c r="BA137" s="100">
        <v>7820310.5022831047</v>
      </c>
      <c r="BB137" s="100">
        <v>27071487.436194167</v>
      </c>
      <c r="BC137" s="101">
        <v>0.32584627092846269</v>
      </c>
      <c r="BD137" s="101">
        <v>1.1279786431747569</v>
      </c>
      <c r="BE137" s="96">
        <v>0</v>
      </c>
      <c r="BF137" s="96">
        <v>0</v>
      </c>
      <c r="BG137" s="95">
        <v>3.461689587426326</v>
      </c>
      <c r="BH137" s="95">
        <v>3.461689587426326</v>
      </c>
      <c r="BI137" s="96" t="s">
        <v>326</v>
      </c>
      <c r="CA137"/>
      <c r="CB137"/>
      <c r="CC137"/>
      <c r="CD137" s="34"/>
      <c r="CE137" s="17" t="s">
        <v>170</v>
      </c>
      <c r="CF137" s="17">
        <f t="shared" si="11"/>
        <v>3.461689587426326</v>
      </c>
      <c r="CG137" s="34"/>
      <c r="CH137" s="34"/>
      <c r="CI137" s="34"/>
      <c r="CJ137" s="34"/>
      <c r="CK137" s="34"/>
      <c r="CL137" s="34"/>
      <c r="CM137" s="34"/>
      <c r="CN137" s="34"/>
      <c r="CO137" s="34"/>
      <c r="CP137" s="34"/>
      <c r="CQ137" s="34"/>
    </row>
    <row r="138" spans="2:95" x14ac:dyDescent="0.3">
      <c r="B138" s="34">
        <v>136</v>
      </c>
      <c r="C138" s="34">
        <v>2023</v>
      </c>
      <c r="D138" s="34" t="s">
        <v>110</v>
      </c>
      <c r="E138" s="34">
        <v>32</v>
      </c>
      <c r="F138" s="34" t="s">
        <v>78</v>
      </c>
      <c r="G138" s="34" t="s">
        <v>152</v>
      </c>
      <c r="H138" s="34" t="s">
        <v>151</v>
      </c>
      <c r="I138" s="34" t="s">
        <v>82</v>
      </c>
      <c r="J138" s="34" t="s">
        <v>89</v>
      </c>
      <c r="K138" s="34" t="s">
        <v>325</v>
      </c>
      <c r="L138" s="34" t="s">
        <v>178</v>
      </c>
      <c r="M138" s="34" t="s">
        <v>482</v>
      </c>
      <c r="N138" s="123">
        <v>0.25</v>
      </c>
      <c r="O138" s="123">
        <v>0.3125</v>
      </c>
      <c r="P138" s="123" t="s">
        <v>59</v>
      </c>
      <c r="Q138" s="123">
        <v>0.66666666666666663</v>
      </c>
      <c r="R138" s="123" t="s">
        <v>68</v>
      </c>
      <c r="S138" s="123">
        <v>0.75</v>
      </c>
      <c r="T138" s="34" t="s">
        <v>27</v>
      </c>
      <c r="U138" s="34" t="s">
        <v>326</v>
      </c>
      <c r="V138" s="34" t="s">
        <v>42</v>
      </c>
      <c r="W138" s="34" t="s">
        <v>326</v>
      </c>
      <c r="X138" s="34" t="s">
        <v>326</v>
      </c>
      <c r="Y138" s="34" t="s">
        <v>326</v>
      </c>
      <c r="Z138" s="34" t="s">
        <v>24</v>
      </c>
      <c r="AA138" s="34" t="s">
        <v>42</v>
      </c>
      <c r="AB138" s="95">
        <v>3.461689587426326</v>
      </c>
      <c r="AC138" s="34" t="s">
        <v>32</v>
      </c>
      <c r="AD138" s="34" t="s">
        <v>45</v>
      </c>
      <c r="AE138" s="95">
        <v>3.461689587426326</v>
      </c>
      <c r="AF138" s="96">
        <v>8.5</v>
      </c>
      <c r="AG138" s="97">
        <v>0</v>
      </c>
      <c r="AH138" s="96">
        <v>0</v>
      </c>
      <c r="AI138" s="97" t="s">
        <v>326</v>
      </c>
      <c r="AJ138" s="96">
        <v>105.00000000000003</v>
      </c>
      <c r="AK138" s="96">
        <v>363.47740667976433</v>
      </c>
      <c r="AL138" s="96" t="s">
        <v>96</v>
      </c>
      <c r="AM138" s="95">
        <v>6.9233791748526521</v>
      </c>
      <c r="AN138" s="95">
        <v>0</v>
      </c>
      <c r="AO138" s="98" t="s">
        <v>326</v>
      </c>
      <c r="AP138" s="98">
        <v>0</v>
      </c>
      <c r="AQ138" s="98" t="s">
        <v>326</v>
      </c>
      <c r="AR138" s="98">
        <v>12.350448</v>
      </c>
      <c r="AS138" s="98">
        <v>42.753417241650297</v>
      </c>
      <c r="AT138" s="99" t="s">
        <v>101</v>
      </c>
      <c r="AU138" s="98">
        <v>296.70966863999996</v>
      </c>
      <c r="AV138" s="98">
        <v>1027.1167704198033</v>
      </c>
      <c r="AW138" s="98">
        <v>36.544200000000004</v>
      </c>
      <c r="AX138" s="98">
        <v>126.50467662082515</v>
      </c>
      <c r="AY138" s="98">
        <v>35.729166666666679</v>
      </c>
      <c r="AZ138" s="98">
        <v>123.68328421741981</v>
      </c>
      <c r="BA138" s="100">
        <v>1470000</v>
      </c>
      <c r="BB138" s="100">
        <v>5088683.6935166996</v>
      </c>
      <c r="BC138" s="101">
        <v>6.1249999999999999E-2</v>
      </c>
      <c r="BD138" s="101">
        <v>0.21202848722986248</v>
      </c>
      <c r="BE138" s="96">
        <v>0</v>
      </c>
      <c r="BF138" s="96">
        <v>0</v>
      </c>
      <c r="BG138" s="95">
        <v>3.461689587426326</v>
      </c>
      <c r="BH138" s="95">
        <v>3.461689587426326</v>
      </c>
      <c r="BI138" s="96" t="s">
        <v>326</v>
      </c>
      <c r="CA138"/>
      <c r="CB138"/>
      <c r="CC138"/>
      <c r="CD138" s="34"/>
      <c r="CE138" s="17" t="s">
        <v>174</v>
      </c>
      <c r="CF138" s="17">
        <f t="shared" si="11"/>
        <v>0</v>
      </c>
      <c r="CG138" s="34"/>
      <c r="CH138" s="34"/>
      <c r="CI138" s="34"/>
      <c r="CJ138" s="34"/>
      <c r="CK138" s="34"/>
      <c r="CL138" s="34"/>
      <c r="CM138" s="34"/>
      <c r="CN138" s="34"/>
      <c r="CO138" s="34"/>
      <c r="CP138" s="34"/>
      <c r="CQ138" s="34"/>
    </row>
    <row r="139" spans="2:95" x14ac:dyDescent="0.3">
      <c r="B139" s="34">
        <v>137</v>
      </c>
      <c r="C139" s="34">
        <v>2023</v>
      </c>
      <c r="D139" s="34" t="s">
        <v>110</v>
      </c>
      <c r="E139" s="34">
        <v>45</v>
      </c>
      <c r="F139" s="34" t="s">
        <v>79</v>
      </c>
      <c r="G139" s="34" t="s">
        <v>154</v>
      </c>
      <c r="H139" s="34" t="s">
        <v>151</v>
      </c>
      <c r="I139" s="34" t="s">
        <v>84</v>
      </c>
      <c r="J139" s="34" t="s">
        <v>89</v>
      </c>
      <c r="K139" s="34" t="s">
        <v>325</v>
      </c>
      <c r="L139" s="34" t="s">
        <v>178</v>
      </c>
      <c r="M139" s="34" t="s">
        <v>253</v>
      </c>
      <c r="N139" s="123">
        <v>0.29166666666666669</v>
      </c>
      <c r="O139" s="123">
        <v>0.35416666666666669</v>
      </c>
      <c r="P139" s="123" t="s">
        <v>60</v>
      </c>
      <c r="Q139" s="123">
        <v>0.70833333333333337</v>
      </c>
      <c r="R139" s="123" t="s">
        <v>69</v>
      </c>
      <c r="S139" s="123">
        <v>0.79166666666666663</v>
      </c>
      <c r="T139" s="34" t="s">
        <v>24</v>
      </c>
      <c r="U139" s="34" t="s">
        <v>326</v>
      </c>
      <c r="V139" s="34" t="s">
        <v>42</v>
      </c>
      <c r="W139" s="34" t="s">
        <v>30</v>
      </c>
      <c r="X139" s="34" t="s">
        <v>44</v>
      </c>
      <c r="Y139" s="34" t="s">
        <v>329</v>
      </c>
      <c r="Z139" s="34" t="s">
        <v>24</v>
      </c>
      <c r="AA139" s="34" t="s">
        <v>42</v>
      </c>
      <c r="AB139" s="95">
        <v>0</v>
      </c>
      <c r="AC139" s="34" t="s">
        <v>24</v>
      </c>
      <c r="AD139" s="34" t="s">
        <v>42</v>
      </c>
      <c r="AE139" s="95">
        <v>0</v>
      </c>
      <c r="AF139" s="96">
        <v>8.5</v>
      </c>
      <c r="AG139" s="97">
        <v>50</v>
      </c>
      <c r="AH139" s="96">
        <v>173.08447937131629</v>
      </c>
      <c r="AI139" s="97" t="s">
        <v>95</v>
      </c>
      <c r="AJ139" s="96">
        <v>104.99999999999994</v>
      </c>
      <c r="AK139" s="96">
        <v>363.47740667976404</v>
      </c>
      <c r="AL139" s="96" t="s">
        <v>96</v>
      </c>
      <c r="AM139" s="95">
        <v>6.9233791748526521</v>
      </c>
      <c r="AN139" s="95">
        <v>6.9233791748526521</v>
      </c>
      <c r="AO139" s="98">
        <v>20.225000000000001</v>
      </c>
      <c r="AP139" s="98">
        <v>70.012671905697445</v>
      </c>
      <c r="AQ139" s="98" t="s">
        <v>108</v>
      </c>
      <c r="AR139" s="98">
        <v>26.017185000000012</v>
      </c>
      <c r="AS139" s="98">
        <v>90.063418408644438</v>
      </c>
      <c r="AT139" s="99" t="s">
        <v>102</v>
      </c>
      <c r="AU139" s="98">
        <v>934.1542582629969</v>
      </c>
      <c r="AV139" s="98">
        <v>3233.7520688789796</v>
      </c>
      <c r="AW139" s="98">
        <v>129.25570724492522</v>
      </c>
      <c r="AX139" s="98">
        <v>447.44313588518315</v>
      </c>
      <c r="AY139" s="98">
        <v>35.72916666666665</v>
      </c>
      <c r="AZ139" s="98">
        <v>123.68328421741971</v>
      </c>
      <c r="BA139" s="100">
        <v>2979200</v>
      </c>
      <c r="BB139" s="100">
        <v>10313065.618860511</v>
      </c>
      <c r="BC139" s="101">
        <v>0.12413333333333333</v>
      </c>
      <c r="BD139" s="101">
        <v>0.42971106745252124</v>
      </c>
      <c r="BE139" s="96">
        <v>0</v>
      </c>
      <c r="BF139" s="96">
        <v>0</v>
      </c>
      <c r="BG139" s="95">
        <v>3.461689587426326</v>
      </c>
      <c r="BH139" s="95">
        <v>3.461689587426326</v>
      </c>
      <c r="BI139" s="96" t="s">
        <v>326</v>
      </c>
      <c r="CA139"/>
      <c r="CB139"/>
      <c r="CC139"/>
      <c r="CD139" s="34"/>
      <c r="CE139" s="17" t="s">
        <v>171</v>
      </c>
      <c r="CF139" s="17">
        <f t="shared" si="11"/>
        <v>0</v>
      </c>
      <c r="CG139" s="34"/>
      <c r="CH139" s="34"/>
      <c r="CI139" s="34"/>
      <c r="CJ139" s="34"/>
      <c r="CK139" s="34"/>
      <c r="CL139" s="34"/>
      <c r="CM139" s="34"/>
      <c r="CN139" s="34"/>
      <c r="CO139" s="34"/>
      <c r="CP139" s="34"/>
      <c r="CQ139" s="34"/>
    </row>
    <row r="140" spans="2:95" x14ac:dyDescent="0.3">
      <c r="B140" s="34">
        <v>138</v>
      </c>
      <c r="C140" s="34">
        <v>2023</v>
      </c>
      <c r="D140" s="34" t="s">
        <v>110</v>
      </c>
      <c r="E140" s="34">
        <v>42</v>
      </c>
      <c r="F140" s="34" t="s">
        <v>79</v>
      </c>
      <c r="G140" s="34" t="s">
        <v>153</v>
      </c>
      <c r="H140" s="34" t="s">
        <v>151</v>
      </c>
      <c r="I140" s="34" t="s">
        <v>85</v>
      </c>
      <c r="J140" s="34" t="s">
        <v>90</v>
      </c>
      <c r="K140" s="34" t="s">
        <v>325</v>
      </c>
      <c r="L140" s="34" t="s">
        <v>167</v>
      </c>
      <c r="M140" s="34" t="s">
        <v>498</v>
      </c>
      <c r="N140" s="123">
        <v>0.23611111111111113</v>
      </c>
      <c r="O140" s="123">
        <v>0.31388888888888888</v>
      </c>
      <c r="P140" s="123" t="s">
        <v>59</v>
      </c>
      <c r="Q140" s="123">
        <v>0.67013888888888884</v>
      </c>
      <c r="R140" s="123" t="s">
        <v>68</v>
      </c>
      <c r="S140" s="123">
        <v>0.75694444444444453</v>
      </c>
      <c r="T140" s="34" t="s">
        <v>24</v>
      </c>
      <c r="U140" s="34" t="s">
        <v>326</v>
      </c>
      <c r="V140" s="34" t="s">
        <v>42</v>
      </c>
      <c r="W140" s="34" t="s">
        <v>27</v>
      </c>
      <c r="X140" s="34" t="s">
        <v>42</v>
      </c>
      <c r="Y140" s="34" t="s">
        <v>326</v>
      </c>
      <c r="Z140" s="34" t="s">
        <v>24</v>
      </c>
      <c r="AA140" s="34" t="s">
        <v>42</v>
      </c>
      <c r="AB140" s="95">
        <v>0</v>
      </c>
      <c r="AC140" s="34" t="s">
        <v>24</v>
      </c>
      <c r="AD140" s="34" t="s">
        <v>42</v>
      </c>
      <c r="AE140" s="95">
        <v>0</v>
      </c>
      <c r="AF140" s="96">
        <v>8.5499999999999989</v>
      </c>
      <c r="AG140" s="97">
        <v>22.5</v>
      </c>
      <c r="AH140" s="96">
        <v>77.88801571709233</v>
      </c>
      <c r="AI140" s="97" t="s">
        <v>103</v>
      </c>
      <c r="AJ140" s="96">
        <v>118.50000000000009</v>
      </c>
      <c r="AK140" s="96">
        <v>410.21021611001993</v>
      </c>
      <c r="AL140" s="96" t="s">
        <v>96</v>
      </c>
      <c r="AM140" s="95">
        <v>6.9233791748526521</v>
      </c>
      <c r="AN140" s="95">
        <v>6.9233791748526521</v>
      </c>
      <c r="AO140" s="98">
        <v>6.2250000000000005</v>
      </c>
      <c r="AP140" s="98">
        <v>21.549017681728881</v>
      </c>
      <c r="AQ140" s="98" t="s">
        <v>108</v>
      </c>
      <c r="AR140" s="98">
        <v>40.617445000000004</v>
      </c>
      <c r="AS140" s="98">
        <v>140.6049864243615</v>
      </c>
      <c r="AT140" s="99" t="s">
        <v>102</v>
      </c>
      <c r="AU140" s="98">
        <v>355.12034202118258</v>
      </c>
      <c r="AV140" s="98">
        <v>1229.3163902580034</v>
      </c>
      <c r="AW140" s="98">
        <v>43.738341464821985</v>
      </c>
      <c r="AX140" s="98">
        <v>151.40856122007139</v>
      </c>
      <c r="AY140" s="98">
        <v>40.322916666666693</v>
      </c>
      <c r="AZ140" s="98">
        <v>139.58542075965954</v>
      </c>
      <c r="BA140" s="100">
        <v>4165000</v>
      </c>
      <c r="BB140" s="100">
        <v>14417937.131630648</v>
      </c>
      <c r="BC140" s="101">
        <v>8.6770833333333339E-2</v>
      </c>
      <c r="BD140" s="101">
        <v>0.3003736902423052</v>
      </c>
      <c r="BE140" s="96">
        <v>0</v>
      </c>
      <c r="BF140" s="96">
        <v>0</v>
      </c>
      <c r="BG140" s="95">
        <v>3.461689587426326</v>
      </c>
      <c r="BH140" s="95">
        <v>3.461689587426326</v>
      </c>
      <c r="BI140" s="96" t="s">
        <v>326</v>
      </c>
      <c r="CA140"/>
      <c r="CB140"/>
      <c r="CC140"/>
      <c r="CD140" s="34"/>
      <c r="CE140" s="17" t="s">
        <v>176</v>
      </c>
      <c r="CF140" s="17">
        <f t="shared" si="11"/>
        <v>0</v>
      </c>
      <c r="CG140" s="34"/>
      <c r="CH140" s="34"/>
      <c r="CI140" s="34"/>
      <c r="CJ140" s="34"/>
      <c r="CK140" s="34"/>
      <c r="CL140" s="34"/>
      <c r="CM140" s="34"/>
      <c r="CN140" s="34"/>
      <c r="CO140" s="34"/>
      <c r="CP140" s="34"/>
      <c r="CQ140" s="34"/>
    </row>
    <row r="141" spans="2:95" x14ac:dyDescent="0.3">
      <c r="B141" s="34">
        <v>139</v>
      </c>
      <c r="C141" s="34">
        <v>2023</v>
      </c>
      <c r="D141" s="34" t="s">
        <v>109</v>
      </c>
      <c r="E141" s="34">
        <v>49</v>
      </c>
      <c r="F141" s="34" t="s">
        <v>79</v>
      </c>
      <c r="G141" s="34" t="s">
        <v>154</v>
      </c>
      <c r="H141" s="34" t="s">
        <v>151</v>
      </c>
      <c r="I141" s="34" t="s">
        <v>84</v>
      </c>
      <c r="J141" s="34" t="s">
        <v>89</v>
      </c>
      <c r="K141" s="34" t="s">
        <v>325</v>
      </c>
      <c r="L141" s="34" t="s">
        <v>171</v>
      </c>
      <c r="M141" s="34" t="s">
        <v>471</v>
      </c>
      <c r="N141" s="123">
        <v>0.25</v>
      </c>
      <c r="O141" s="123">
        <v>0.29166666666666669</v>
      </c>
      <c r="P141" s="123" t="s">
        <v>59</v>
      </c>
      <c r="Q141" s="123">
        <v>0.6875</v>
      </c>
      <c r="R141" s="123" t="s">
        <v>68</v>
      </c>
      <c r="S141" s="123">
        <v>0.72916666666666663</v>
      </c>
      <c r="T141" s="34" t="s">
        <v>24</v>
      </c>
      <c r="U141" s="34" t="s">
        <v>326</v>
      </c>
      <c r="V141" s="34" t="s">
        <v>42</v>
      </c>
      <c r="W141" s="34" t="s">
        <v>31</v>
      </c>
      <c r="X141" s="34" t="s">
        <v>42</v>
      </c>
      <c r="Y141" s="34" t="s">
        <v>326</v>
      </c>
      <c r="Z141" s="34" t="s">
        <v>24</v>
      </c>
      <c r="AA141" s="34" t="s">
        <v>42</v>
      </c>
      <c r="AB141" s="95">
        <v>0</v>
      </c>
      <c r="AC141" s="34" t="s">
        <v>24</v>
      </c>
      <c r="AD141" s="34" t="s">
        <v>42</v>
      </c>
      <c r="AE141" s="95">
        <v>0</v>
      </c>
      <c r="AF141" s="96">
        <v>9.5</v>
      </c>
      <c r="AG141" s="97">
        <v>35</v>
      </c>
      <c r="AH141" s="96">
        <v>121.15913555992141</v>
      </c>
      <c r="AI141" s="97" t="s">
        <v>95</v>
      </c>
      <c r="AJ141" s="96">
        <v>59.999999999999986</v>
      </c>
      <c r="AK141" s="96">
        <v>207.70137524557953</v>
      </c>
      <c r="AL141" s="96" t="s">
        <v>95</v>
      </c>
      <c r="AM141" s="95">
        <v>6.9233791748526521</v>
      </c>
      <c r="AN141" s="95">
        <v>6.9233791748526521</v>
      </c>
      <c r="AO141" s="98">
        <v>9.5024999999999995</v>
      </c>
      <c r="AP141" s="98">
        <v>32.894705304518659</v>
      </c>
      <c r="AQ141" s="98" t="s">
        <v>108</v>
      </c>
      <c r="AR141" s="98">
        <v>10.130378999999991</v>
      </c>
      <c r="AS141" s="98">
        <v>35.068227500982282</v>
      </c>
      <c r="AT141" s="99" t="s">
        <v>101</v>
      </c>
      <c r="AU141" s="98">
        <v>45.211790800941174</v>
      </c>
      <c r="AV141" s="98">
        <v>156.50918544451542</v>
      </c>
      <c r="AW141" s="98">
        <v>5.5685031531359233</v>
      </c>
      <c r="AX141" s="98">
        <v>19.27642938276129</v>
      </c>
      <c r="AY141" s="98">
        <v>20.416666666666661</v>
      </c>
      <c r="AZ141" s="98">
        <v>70.676162409954131</v>
      </c>
      <c r="BA141" s="100">
        <v>867300</v>
      </c>
      <c r="BB141" s="100">
        <v>3002323.3791748527</v>
      </c>
      <c r="BC141" s="101">
        <v>3.6137500000000003E-2</v>
      </c>
      <c r="BD141" s="101">
        <v>0.12509680746561888</v>
      </c>
      <c r="BE141" s="96">
        <v>70</v>
      </c>
      <c r="BF141" s="96">
        <v>242.31827111984282</v>
      </c>
      <c r="BG141" s="95">
        <v>0</v>
      </c>
      <c r="BH141" s="95">
        <v>3.461689587426326</v>
      </c>
      <c r="BI141" s="96" t="s">
        <v>326</v>
      </c>
      <c r="CA141"/>
      <c r="CB141"/>
      <c r="CC141"/>
      <c r="CD141" s="34"/>
      <c r="CE141" s="17" t="s">
        <v>173</v>
      </c>
      <c r="CF141" s="17">
        <f t="shared" si="11"/>
        <v>0</v>
      </c>
      <c r="CG141" s="34"/>
      <c r="CH141" s="34"/>
      <c r="CI141" s="34"/>
      <c r="CJ141" s="34"/>
      <c r="CK141" s="34"/>
      <c r="CL141" s="34"/>
      <c r="CM141" s="34"/>
      <c r="CN141" s="34"/>
      <c r="CO141" s="34"/>
      <c r="CP141" s="34"/>
      <c r="CQ141" s="34"/>
    </row>
    <row r="142" spans="2:95" x14ac:dyDescent="0.3">
      <c r="B142" s="34">
        <v>140</v>
      </c>
      <c r="C142" s="34">
        <v>2023</v>
      </c>
      <c r="D142" s="34" t="s">
        <v>110</v>
      </c>
      <c r="E142" s="34">
        <v>47</v>
      </c>
      <c r="F142" s="34" t="s">
        <v>79</v>
      </c>
      <c r="G142" s="34" t="s">
        <v>152</v>
      </c>
      <c r="H142" s="34" t="s">
        <v>151</v>
      </c>
      <c r="I142" s="34" t="s">
        <v>84</v>
      </c>
      <c r="J142" s="34" t="s">
        <v>91</v>
      </c>
      <c r="K142" s="34" t="s">
        <v>325</v>
      </c>
      <c r="L142" s="34" t="s">
        <v>180</v>
      </c>
      <c r="M142" s="34" t="s">
        <v>473</v>
      </c>
      <c r="N142" s="123">
        <v>0.27083333333333331</v>
      </c>
      <c r="O142" s="123">
        <v>0.33333333333333331</v>
      </c>
      <c r="P142" s="123" t="s">
        <v>60</v>
      </c>
      <c r="Q142" s="123">
        <v>0.70833333333333337</v>
      </c>
      <c r="R142" s="123" t="s">
        <v>69</v>
      </c>
      <c r="S142" s="123">
        <v>0.77083333333333337</v>
      </c>
      <c r="T142" s="34" t="s">
        <v>27</v>
      </c>
      <c r="U142" s="34" t="s">
        <v>326</v>
      </c>
      <c r="V142" s="34" t="s">
        <v>42</v>
      </c>
      <c r="W142" s="34" t="s">
        <v>326</v>
      </c>
      <c r="X142" s="34" t="s">
        <v>326</v>
      </c>
      <c r="Y142" s="34" t="s">
        <v>326</v>
      </c>
      <c r="Z142" s="34" t="s">
        <v>24</v>
      </c>
      <c r="AA142" s="34" t="s">
        <v>42</v>
      </c>
      <c r="AB142" s="95">
        <v>3.461689587426326</v>
      </c>
      <c r="AC142" s="34" t="s">
        <v>27</v>
      </c>
      <c r="AD142" s="34" t="s">
        <v>42</v>
      </c>
      <c r="AE142" s="95">
        <v>0</v>
      </c>
      <c r="AF142" s="96">
        <v>9.0000000000000018</v>
      </c>
      <c r="AG142" s="97">
        <v>0</v>
      </c>
      <c r="AH142" s="96">
        <v>0</v>
      </c>
      <c r="AI142" s="97" t="s">
        <v>326</v>
      </c>
      <c r="AJ142" s="96">
        <v>90</v>
      </c>
      <c r="AK142" s="96">
        <v>311.55206286836932</v>
      </c>
      <c r="AL142" s="96" t="s">
        <v>96</v>
      </c>
      <c r="AM142" s="95">
        <v>6.9233791748526521</v>
      </c>
      <c r="AN142" s="95">
        <v>0</v>
      </c>
      <c r="AO142" s="98" t="s">
        <v>326</v>
      </c>
      <c r="AP142" s="98">
        <v>0</v>
      </c>
      <c r="AQ142" s="98" t="s">
        <v>326</v>
      </c>
      <c r="AR142" s="98">
        <v>7.2108319999999964</v>
      </c>
      <c r="AS142" s="98">
        <v>24.961662051080538</v>
      </c>
      <c r="AT142" s="99" t="s">
        <v>100</v>
      </c>
      <c r="AU142" s="98">
        <v>173.2344910353622</v>
      </c>
      <c r="AV142" s="98">
        <v>599.68403380021255</v>
      </c>
      <c r="AW142" s="98">
        <v>21.33639903381642</v>
      </c>
      <c r="AX142" s="98">
        <v>73.859990368535421</v>
      </c>
      <c r="AY142" s="98">
        <v>30.625</v>
      </c>
      <c r="AZ142" s="98">
        <v>106.01424361493123</v>
      </c>
      <c r="BA142" s="100">
        <v>3675000</v>
      </c>
      <c r="BB142" s="100">
        <v>12721709.233791748</v>
      </c>
      <c r="BC142" s="101">
        <v>4.7115384615384615E-2</v>
      </c>
      <c r="BD142" s="101">
        <v>0.16309883633066344</v>
      </c>
      <c r="BE142" s="96">
        <v>0</v>
      </c>
      <c r="BF142" s="96">
        <v>0</v>
      </c>
      <c r="BG142" s="95">
        <v>3.461689587426326</v>
      </c>
      <c r="BH142" s="95">
        <v>3.461689587426326</v>
      </c>
      <c r="BI142" s="96" t="s">
        <v>326</v>
      </c>
      <c r="CA142"/>
      <c r="CB142"/>
      <c r="CC142"/>
      <c r="CD142" s="34"/>
      <c r="CE142" s="17" t="s">
        <v>179</v>
      </c>
      <c r="CF142" s="17">
        <f t="shared" si="11"/>
        <v>0</v>
      </c>
      <c r="CG142" s="34"/>
      <c r="CH142" s="34"/>
      <c r="CI142" s="34"/>
      <c r="CJ142" s="34"/>
      <c r="CK142" s="34"/>
      <c r="CL142" s="34"/>
      <c r="CM142" s="34"/>
      <c r="CN142" s="34"/>
      <c r="CO142" s="34"/>
      <c r="CP142" s="34"/>
      <c r="CQ142" s="34"/>
    </row>
    <row r="143" spans="2:95" x14ac:dyDescent="0.3">
      <c r="B143" s="34">
        <v>141</v>
      </c>
      <c r="C143" s="34">
        <v>2023</v>
      </c>
      <c r="D143" s="34" t="s">
        <v>109</v>
      </c>
      <c r="E143" s="34">
        <v>42</v>
      </c>
      <c r="F143" s="34" t="s">
        <v>79</v>
      </c>
      <c r="G143" s="34" t="s">
        <v>152</v>
      </c>
      <c r="H143" s="34" t="s">
        <v>151</v>
      </c>
      <c r="I143" s="34" t="s">
        <v>85</v>
      </c>
      <c r="J143" s="34" t="s">
        <v>91</v>
      </c>
      <c r="K143" s="34" t="s">
        <v>325</v>
      </c>
      <c r="L143" s="34" t="s">
        <v>174</v>
      </c>
      <c r="M143" s="34" t="s">
        <v>471</v>
      </c>
      <c r="N143" s="123">
        <v>0.30208333333333331</v>
      </c>
      <c r="O143" s="123">
        <v>0.3125</v>
      </c>
      <c r="P143" s="123" t="s">
        <v>59</v>
      </c>
      <c r="Q143" s="123">
        <v>0.69791666666666663</v>
      </c>
      <c r="R143" s="123" t="s">
        <v>68</v>
      </c>
      <c r="S143" s="123">
        <v>0.70833333333333337</v>
      </c>
      <c r="T143" s="34" t="s">
        <v>32</v>
      </c>
      <c r="U143" s="34" t="s">
        <v>47</v>
      </c>
      <c r="V143" s="34" t="s">
        <v>45</v>
      </c>
      <c r="W143" s="34" t="s">
        <v>326</v>
      </c>
      <c r="X143" s="34" t="s">
        <v>326</v>
      </c>
      <c r="Y143" s="34" t="s">
        <v>326</v>
      </c>
      <c r="Z143" s="34" t="s">
        <v>32</v>
      </c>
      <c r="AA143" s="34" t="s">
        <v>45</v>
      </c>
      <c r="AB143" s="95">
        <v>0</v>
      </c>
      <c r="AC143" s="34" t="s">
        <v>32</v>
      </c>
      <c r="AD143" s="34" t="s">
        <v>45</v>
      </c>
      <c r="AE143" s="95">
        <v>0</v>
      </c>
      <c r="AF143" s="96">
        <v>9.25</v>
      </c>
      <c r="AG143" s="97">
        <v>0</v>
      </c>
      <c r="AH143" s="96">
        <v>0</v>
      </c>
      <c r="AI143" s="97" t="s">
        <v>326</v>
      </c>
      <c r="AJ143" s="96">
        <v>15.000000000000068</v>
      </c>
      <c r="AK143" s="96">
        <v>51.925343811395123</v>
      </c>
      <c r="AL143" s="96" t="s">
        <v>94</v>
      </c>
      <c r="AM143" s="95">
        <v>6.9233791748526521</v>
      </c>
      <c r="AN143" s="95">
        <v>0</v>
      </c>
      <c r="AO143" s="98" t="s">
        <v>326</v>
      </c>
      <c r="AP143" s="98">
        <v>0</v>
      </c>
      <c r="AQ143" s="98" t="s">
        <v>326</v>
      </c>
      <c r="AR143" s="98">
        <v>3.7500000000000169</v>
      </c>
      <c r="AS143" s="98">
        <v>12.981335952848781</v>
      </c>
      <c r="AT143" s="99" t="s">
        <v>99</v>
      </c>
      <c r="AU143" s="98">
        <v>0</v>
      </c>
      <c r="AV143" s="98">
        <v>0</v>
      </c>
      <c r="AW143" s="98">
        <v>0</v>
      </c>
      <c r="AX143" s="98">
        <v>0</v>
      </c>
      <c r="AY143" s="98">
        <v>5.1041666666666892</v>
      </c>
      <c r="AZ143" s="98">
        <v>17.669040602488618</v>
      </c>
      <c r="BA143" s="100">
        <v>40273.972602739726</v>
      </c>
      <c r="BB143" s="100">
        <v>139415.99160319724</v>
      </c>
      <c r="BC143" s="101">
        <v>5.1633298208640676E-4</v>
      </c>
      <c r="BD143" s="101">
        <v>1.787384507733298E-3</v>
      </c>
      <c r="BE143" s="96">
        <v>30.000000000000135</v>
      </c>
      <c r="BF143" s="96">
        <v>103.85068762279025</v>
      </c>
      <c r="BG143" s="95">
        <v>0</v>
      </c>
      <c r="BH143" s="95">
        <v>3.461689587426326</v>
      </c>
      <c r="BI143" s="96" t="s">
        <v>326</v>
      </c>
      <c r="CA143"/>
      <c r="CB143"/>
      <c r="CC143"/>
      <c r="CD143" s="34"/>
      <c r="CE143" s="17" t="s">
        <v>175</v>
      </c>
      <c r="CF143" s="17">
        <f t="shared" si="11"/>
        <v>0</v>
      </c>
      <c r="CG143" s="34"/>
      <c r="CH143" s="34"/>
      <c r="CI143" s="34"/>
      <c r="CJ143" s="34"/>
      <c r="CK143" s="34"/>
      <c r="CL143" s="34"/>
      <c r="CM143" s="34"/>
      <c r="CN143" s="34"/>
      <c r="CO143" s="34"/>
      <c r="CP143" s="34"/>
      <c r="CQ143" s="34"/>
    </row>
    <row r="144" spans="2:95" x14ac:dyDescent="0.3">
      <c r="B144" s="34">
        <v>142</v>
      </c>
      <c r="C144" s="34">
        <v>2023</v>
      </c>
      <c r="D144" s="34" t="s">
        <v>110</v>
      </c>
      <c r="E144" s="34">
        <v>37</v>
      </c>
      <c r="F144" s="34" t="s">
        <v>78</v>
      </c>
      <c r="G144" s="34" t="s">
        <v>152</v>
      </c>
      <c r="H144" s="34" t="s">
        <v>151</v>
      </c>
      <c r="I144" s="34" t="s">
        <v>84</v>
      </c>
      <c r="J144" s="34" t="s">
        <v>90</v>
      </c>
      <c r="K144" s="34" t="s">
        <v>325</v>
      </c>
      <c r="L144" s="34" t="s">
        <v>168</v>
      </c>
      <c r="M144" s="34" t="s">
        <v>494</v>
      </c>
      <c r="N144" s="123">
        <v>0.25</v>
      </c>
      <c r="O144" s="123">
        <v>0.27083333333333331</v>
      </c>
      <c r="P144" s="123" t="s">
        <v>58</v>
      </c>
      <c r="Q144" s="123">
        <v>0.69791666666666663</v>
      </c>
      <c r="R144" s="123" t="s">
        <v>68</v>
      </c>
      <c r="S144" s="123">
        <v>0.75</v>
      </c>
      <c r="T144" s="34" t="s">
        <v>26</v>
      </c>
      <c r="U144" s="34" t="s">
        <v>48</v>
      </c>
      <c r="V144" s="34" t="s">
        <v>43</v>
      </c>
      <c r="W144" s="34" t="s">
        <v>326</v>
      </c>
      <c r="X144" s="34" t="s">
        <v>326</v>
      </c>
      <c r="Y144" s="34" t="s">
        <v>326</v>
      </c>
      <c r="Z144" s="34" t="s">
        <v>26</v>
      </c>
      <c r="AA144" s="34" t="s">
        <v>43</v>
      </c>
      <c r="AB144" s="95">
        <v>0</v>
      </c>
      <c r="AC144" s="34" t="s">
        <v>26</v>
      </c>
      <c r="AD144" s="34" t="s">
        <v>43</v>
      </c>
      <c r="AE144" s="95">
        <v>0</v>
      </c>
      <c r="AF144" s="96">
        <v>10.25</v>
      </c>
      <c r="AG144" s="97">
        <v>0</v>
      </c>
      <c r="AH144" s="96">
        <v>0</v>
      </c>
      <c r="AI144" s="97" t="s">
        <v>326</v>
      </c>
      <c r="AJ144" s="96">
        <v>52.500000000000014</v>
      </c>
      <c r="AK144" s="96">
        <v>181.73870333988216</v>
      </c>
      <c r="AL144" s="96" t="s">
        <v>95</v>
      </c>
      <c r="AM144" s="95">
        <v>6.9233791748526521</v>
      </c>
      <c r="AN144" s="95">
        <v>0</v>
      </c>
      <c r="AO144" s="98" t="s">
        <v>326</v>
      </c>
      <c r="AP144" s="98">
        <v>0</v>
      </c>
      <c r="AQ144" s="98" t="s">
        <v>326</v>
      </c>
      <c r="AR144" s="98">
        <v>9.5687060000000059</v>
      </c>
      <c r="AS144" s="98">
        <v>33.123889925343832</v>
      </c>
      <c r="AT144" s="99" t="s">
        <v>100</v>
      </c>
      <c r="AU144" s="98">
        <v>850.44585708366719</v>
      </c>
      <c r="AV144" s="98">
        <v>2943.979568136388</v>
      </c>
      <c r="AW144" s="98">
        <v>111.6349033333334</v>
      </c>
      <c r="AX144" s="98">
        <v>386.4453824623447</v>
      </c>
      <c r="AY144" s="98">
        <v>17.864583333333339</v>
      </c>
      <c r="AZ144" s="98">
        <v>61.841642108709905</v>
      </c>
      <c r="BA144" s="100">
        <v>2950068.493150685</v>
      </c>
      <c r="BB144" s="100">
        <v>10212221.384934198</v>
      </c>
      <c r="BC144" s="101">
        <v>6.1459760273972604E-2</v>
      </c>
      <c r="BD144" s="101">
        <v>0.21275461218612912</v>
      </c>
      <c r="BE144" s="96">
        <v>0</v>
      </c>
      <c r="BF144" s="96">
        <v>0</v>
      </c>
      <c r="BG144" s="95">
        <v>3.461689587426326</v>
      </c>
      <c r="BH144" s="95">
        <v>3.461689587426326</v>
      </c>
      <c r="BI144" s="96" t="s">
        <v>326</v>
      </c>
      <c r="CA144"/>
      <c r="CB144"/>
      <c r="CC144"/>
      <c r="CD144" s="34"/>
      <c r="CE144" s="17" t="s">
        <v>178</v>
      </c>
      <c r="CF144" s="17">
        <f t="shared" si="11"/>
        <v>0</v>
      </c>
      <c r="CG144" s="34"/>
      <c r="CH144" s="34"/>
      <c r="CI144" s="34"/>
      <c r="CJ144" s="34"/>
      <c r="CK144" s="34"/>
      <c r="CL144" s="34"/>
      <c r="CM144" s="34"/>
      <c r="CN144" s="34"/>
      <c r="CO144" s="34"/>
      <c r="CP144" s="34"/>
      <c r="CQ144" s="34"/>
    </row>
    <row r="145" spans="2:95" x14ac:dyDescent="0.3">
      <c r="B145" s="34">
        <v>143</v>
      </c>
      <c r="C145" s="34">
        <v>2023</v>
      </c>
      <c r="D145" s="34" t="s">
        <v>110</v>
      </c>
      <c r="E145" s="34">
        <v>64</v>
      </c>
      <c r="F145" s="34" t="s">
        <v>81</v>
      </c>
      <c r="G145" s="34" t="s">
        <v>154</v>
      </c>
      <c r="H145" s="34" t="s">
        <v>151</v>
      </c>
      <c r="I145" s="34" t="s">
        <v>84</v>
      </c>
      <c r="J145" s="34" t="s">
        <v>89</v>
      </c>
      <c r="K145" s="34" t="s">
        <v>325</v>
      </c>
      <c r="L145" s="34" t="s">
        <v>176</v>
      </c>
      <c r="M145" s="34" t="s">
        <v>471</v>
      </c>
      <c r="N145" s="123">
        <v>0.35416666666666669</v>
      </c>
      <c r="O145" s="123">
        <v>0.39583333333333331</v>
      </c>
      <c r="P145" s="123" t="s">
        <v>61</v>
      </c>
      <c r="Q145" s="123">
        <v>0.66666666666666663</v>
      </c>
      <c r="R145" s="123" t="s">
        <v>68</v>
      </c>
      <c r="S145" s="123">
        <v>0.70833333333333337</v>
      </c>
      <c r="T145" s="34" t="s">
        <v>40</v>
      </c>
      <c r="U145" s="34" t="s">
        <v>326</v>
      </c>
      <c r="V145" s="34" t="s">
        <v>42</v>
      </c>
      <c r="W145" s="34" t="s">
        <v>149</v>
      </c>
      <c r="X145" s="34" t="s">
        <v>149</v>
      </c>
      <c r="Y145" s="34" t="s">
        <v>326</v>
      </c>
      <c r="Z145" s="34" t="s">
        <v>40</v>
      </c>
      <c r="AA145" s="34" t="s">
        <v>42</v>
      </c>
      <c r="AB145" s="95">
        <v>0</v>
      </c>
      <c r="AC145" s="34" t="s">
        <v>40</v>
      </c>
      <c r="AD145" s="34" t="s">
        <v>42</v>
      </c>
      <c r="AE145" s="95">
        <v>0</v>
      </c>
      <c r="AF145" s="96">
        <v>6.5</v>
      </c>
      <c r="AG145" s="97">
        <v>15</v>
      </c>
      <c r="AH145" s="96">
        <v>51.925343811394889</v>
      </c>
      <c r="AI145" s="97" t="s">
        <v>103</v>
      </c>
      <c r="AJ145" s="96">
        <v>60.000000000000028</v>
      </c>
      <c r="AK145" s="96">
        <v>207.70137524557967</v>
      </c>
      <c r="AL145" s="96" t="s">
        <v>96</v>
      </c>
      <c r="AM145" s="95">
        <v>6.9233791748526521</v>
      </c>
      <c r="AN145" s="95">
        <v>6.9233791748526521</v>
      </c>
      <c r="AO145" s="98">
        <v>0.85</v>
      </c>
      <c r="AP145" s="98">
        <v>2.942436149312377</v>
      </c>
      <c r="AQ145" s="98" t="s">
        <v>106</v>
      </c>
      <c r="AR145" s="98">
        <v>5.6228680000000111</v>
      </c>
      <c r="AS145" s="98">
        <v>19.464623607072728</v>
      </c>
      <c r="AT145" s="99" t="s">
        <v>100</v>
      </c>
      <c r="AU145" s="98">
        <v>60.860308442769373</v>
      </c>
      <c r="AV145" s="98">
        <v>210.67949602388927</v>
      </c>
      <c r="AW145" s="98">
        <v>7.4958503846154025</v>
      </c>
      <c r="AX145" s="98">
        <v>25.948307225328762</v>
      </c>
      <c r="AY145" s="98">
        <v>20.416666666666675</v>
      </c>
      <c r="AZ145" s="98">
        <v>70.676162409954188</v>
      </c>
      <c r="BA145" s="100">
        <v>735000</v>
      </c>
      <c r="BB145" s="100">
        <v>2544341.8467583498</v>
      </c>
      <c r="BC145" s="101">
        <v>3.0624999999999999E-2</v>
      </c>
      <c r="BD145" s="101">
        <v>0.10601424361493124</v>
      </c>
      <c r="BE145" s="96">
        <v>30</v>
      </c>
      <c r="BF145" s="96">
        <v>103.85068762278978</v>
      </c>
      <c r="BG145" s="95">
        <v>0</v>
      </c>
      <c r="BH145" s="95">
        <v>3.461689587426326</v>
      </c>
      <c r="BI145" s="96" t="s">
        <v>326</v>
      </c>
      <c r="CA145"/>
      <c r="CB145"/>
      <c r="CC145"/>
      <c r="CD145" s="34"/>
      <c r="CE145" s="17" t="s">
        <v>180</v>
      </c>
      <c r="CF145" s="17">
        <f t="shared" si="11"/>
        <v>0</v>
      </c>
      <c r="CG145" s="34"/>
      <c r="CH145" s="34"/>
      <c r="CI145" s="34"/>
      <c r="CJ145" s="34"/>
      <c r="CK145" s="34"/>
      <c r="CL145" s="34"/>
      <c r="CM145" s="34"/>
      <c r="CN145" s="34"/>
      <c r="CO145" s="34"/>
      <c r="CP145" s="34"/>
      <c r="CQ145" s="34"/>
    </row>
    <row r="146" spans="2:95" x14ac:dyDescent="0.3">
      <c r="B146" s="34">
        <v>144</v>
      </c>
      <c r="C146" s="34">
        <v>2023</v>
      </c>
      <c r="D146" s="34" t="s">
        <v>109</v>
      </c>
      <c r="E146" s="34">
        <v>50</v>
      </c>
      <c r="F146" s="34" t="s">
        <v>80</v>
      </c>
      <c r="G146" s="34" t="s">
        <v>152</v>
      </c>
      <c r="H146" s="34" t="s">
        <v>151</v>
      </c>
      <c r="I146" s="34" t="s">
        <v>84</v>
      </c>
      <c r="J146" s="34" t="s">
        <v>91</v>
      </c>
      <c r="K146" s="34" t="s">
        <v>325</v>
      </c>
      <c r="L146" s="34" t="s">
        <v>168</v>
      </c>
      <c r="M146" s="34" t="s">
        <v>253</v>
      </c>
      <c r="N146" s="123">
        <v>0.5</v>
      </c>
      <c r="O146" s="123">
        <v>0.54166666666666663</v>
      </c>
      <c r="P146" s="123" t="s">
        <v>65</v>
      </c>
      <c r="Q146" s="123">
        <v>0.875</v>
      </c>
      <c r="R146" s="123" t="s">
        <v>73</v>
      </c>
      <c r="S146" s="123">
        <v>0.89583333333333337</v>
      </c>
      <c r="T146" s="34" t="s">
        <v>26</v>
      </c>
      <c r="U146" s="34" t="s">
        <v>48</v>
      </c>
      <c r="V146" s="34" t="s">
        <v>43</v>
      </c>
      <c r="W146" s="34" t="s">
        <v>326</v>
      </c>
      <c r="X146" s="34" t="s">
        <v>326</v>
      </c>
      <c r="Y146" s="34" t="s">
        <v>326</v>
      </c>
      <c r="Z146" s="34" t="s">
        <v>26</v>
      </c>
      <c r="AA146" s="34" t="s">
        <v>43</v>
      </c>
      <c r="AB146" s="95">
        <v>0</v>
      </c>
      <c r="AC146" s="34" t="s">
        <v>26</v>
      </c>
      <c r="AD146" s="34" t="s">
        <v>43</v>
      </c>
      <c r="AE146" s="95">
        <v>0</v>
      </c>
      <c r="AF146" s="96">
        <v>8</v>
      </c>
      <c r="AG146" s="97">
        <v>0</v>
      </c>
      <c r="AH146" s="96">
        <v>0</v>
      </c>
      <c r="AI146" s="97" t="s">
        <v>326</v>
      </c>
      <c r="AJ146" s="96">
        <v>45</v>
      </c>
      <c r="AK146" s="96">
        <v>155.77603143418466</v>
      </c>
      <c r="AL146" s="96" t="s">
        <v>95</v>
      </c>
      <c r="AM146" s="95">
        <v>6.9233791748526521</v>
      </c>
      <c r="AN146" s="95">
        <v>0</v>
      </c>
      <c r="AO146" s="98" t="s">
        <v>326</v>
      </c>
      <c r="AP146" s="98">
        <v>0</v>
      </c>
      <c r="AQ146" s="98" t="s">
        <v>326</v>
      </c>
      <c r="AR146" s="98">
        <v>13.407572500000015</v>
      </c>
      <c r="AS146" s="98">
        <v>46.412854115913603</v>
      </c>
      <c r="AT146" s="99" t="s">
        <v>101</v>
      </c>
      <c r="AU146" s="98">
        <v>794.42399603972297</v>
      </c>
      <c r="AV146" s="98">
        <v>2750.0492750923217</v>
      </c>
      <c r="AW146" s="98">
        <v>104.28111944444457</v>
      </c>
      <c r="AX146" s="98">
        <v>360.98886534599472</v>
      </c>
      <c r="AY146" s="98">
        <v>15.3125</v>
      </c>
      <c r="AZ146" s="98">
        <v>53.007121807465616</v>
      </c>
      <c r="BA146" s="100">
        <v>6488584.4748858446</v>
      </c>
      <c r="BB146" s="100">
        <v>22461465.313848443</v>
      </c>
      <c r="BC146" s="101">
        <v>8.3186980447254422E-2</v>
      </c>
      <c r="BD146" s="101">
        <v>0.28796750402369803</v>
      </c>
      <c r="BE146" s="96">
        <v>0</v>
      </c>
      <c r="BF146" s="96">
        <v>0</v>
      </c>
      <c r="BG146" s="95">
        <v>3.461689587426326</v>
      </c>
      <c r="BH146" s="95">
        <v>3.461689587426326</v>
      </c>
      <c r="BI146" s="96" t="s">
        <v>326</v>
      </c>
      <c r="CA146"/>
      <c r="CB146"/>
      <c r="CC146"/>
      <c r="CD146" s="34"/>
      <c r="CE146" s="17" t="s">
        <v>181</v>
      </c>
      <c r="CF146" s="17">
        <f t="shared" si="11"/>
        <v>0</v>
      </c>
      <c r="CG146" s="34"/>
      <c r="CH146" s="34"/>
      <c r="CI146" s="34"/>
      <c r="CJ146" s="34"/>
      <c r="CK146" s="34"/>
      <c r="CL146" s="34"/>
      <c r="CM146" s="34"/>
      <c r="CN146" s="34"/>
      <c r="CO146" s="34"/>
      <c r="CP146" s="34"/>
      <c r="CQ146" s="34"/>
    </row>
    <row r="147" spans="2:95" x14ac:dyDescent="0.3">
      <c r="B147" s="34">
        <v>145</v>
      </c>
      <c r="C147" s="34">
        <v>2023</v>
      </c>
      <c r="D147" s="34" t="s">
        <v>110</v>
      </c>
      <c r="E147" s="34">
        <v>45</v>
      </c>
      <c r="F147" s="34" t="s">
        <v>79</v>
      </c>
      <c r="G147" s="34" t="s">
        <v>152</v>
      </c>
      <c r="H147" s="34" t="s">
        <v>151</v>
      </c>
      <c r="I147" s="34" t="s">
        <v>84</v>
      </c>
      <c r="J147" s="34" t="s">
        <v>90</v>
      </c>
      <c r="K147" s="34" t="s">
        <v>328</v>
      </c>
      <c r="L147" s="34" t="s">
        <v>170</v>
      </c>
      <c r="M147" s="34" t="s">
        <v>472</v>
      </c>
      <c r="N147" s="123">
        <v>0.16666666666666666</v>
      </c>
      <c r="O147" s="123">
        <v>0.20833333333333334</v>
      </c>
      <c r="P147" s="123" t="s">
        <v>57</v>
      </c>
      <c r="Q147" s="123">
        <v>0.91666666666666663</v>
      </c>
      <c r="R147" s="123" t="s">
        <v>74</v>
      </c>
      <c r="S147" s="123">
        <v>0.95833333333333337</v>
      </c>
      <c r="T147" s="34" t="s">
        <v>26</v>
      </c>
      <c r="U147" s="34" t="s">
        <v>48</v>
      </c>
      <c r="V147" s="34" t="s">
        <v>43</v>
      </c>
      <c r="W147" s="34" t="s">
        <v>326</v>
      </c>
      <c r="X147" s="34" t="s">
        <v>326</v>
      </c>
      <c r="Y147" s="34" t="s">
        <v>326</v>
      </c>
      <c r="Z147" s="34" t="s">
        <v>26</v>
      </c>
      <c r="AA147" s="34" t="s">
        <v>43</v>
      </c>
      <c r="AB147" s="95">
        <v>0</v>
      </c>
      <c r="AC147" s="34" t="s">
        <v>26</v>
      </c>
      <c r="AD147" s="34" t="s">
        <v>43</v>
      </c>
      <c r="AE147" s="95">
        <v>0</v>
      </c>
      <c r="AF147" s="96">
        <v>17</v>
      </c>
      <c r="AG147" s="97">
        <v>0</v>
      </c>
      <c r="AH147" s="96">
        <v>0</v>
      </c>
      <c r="AI147" s="97" t="s">
        <v>326</v>
      </c>
      <c r="AJ147" s="96">
        <v>60.000000000000071</v>
      </c>
      <c r="AK147" s="96">
        <v>0</v>
      </c>
      <c r="AL147" s="96" t="s">
        <v>96</v>
      </c>
      <c r="AM147" s="95">
        <v>0</v>
      </c>
      <c r="AN147" s="95">
        <v>0</v>
      </c>
      <c r="AO147" s="98" t="s">
        <v>326</v>
      </c>
      <c r="AP147" s="98">
        <v>0</v>
      </c>
      <c r="AQ147" s="98" t="s">
        <v>326</v>
      </c>
      <c r="AR147" s="98">
        <v>20.177317000000002</v>
      </c>
      <c r="AS147" s="98">
        <v>0</v>
      </c>
      <c r="AT147" s="99" t="s">
        <v>102</v>
      </c>
      <c r="AU147" s="98">
        <v>2151.9794609278001</v>
      </c>
      <c r="AV147" s="98">
        <v>0</v>
      </c>
      <c r="AW147" s="98">
        <v>282.482438</v>
      </c>
      <c r="AX147" s="98">
        <v>0</v>
      </c>
      <c r="AY147" s="98">
        <v>20.416666666666689</v>
      </c>
      <c r="AZ147" s="98">
        <v>0</v>
      </c>
      <c r="BA147" s="100">
        <v>6510958.9041095898</v>
      </c>
      <c r="BB147" s="100">
        <v>0</v>
      </c>
      <c r="BC147" s="101">
        <v>0.1356449771689498</v>
      </c>
      <c r="BD147" s="101">
        <v>0</v>
      </c>
      <c r="BE147" s="96">
        <v>0</v>
      </c>
      <c r="BF147" s="96">
        <v>0</v>
      </c>
      <c r="BG147" s="95">
        <v>0</v>
      </c>
      <c r="BH147" s="95">
        <v>0</v>
      </c>
      <c r="BI147" s="96" t="s">
        <v>492</v>
      </c>
      <c r="CA147"/>
      <c r="CB147"/>
      <c r="CC147"/>
      <c r="CD147" s="34"/>
      <c r="CE147" s="17" t="s">
        <v>177</v>
      </c>
      <c r="CF147" s="17">
        <f t="shared" si="11"/>
        <v>0</v>
      </c>
      <c r="CG147" s="34"/>
      <c r="CH147" s="34"/>
      <c r="CI147" s="34"/>
      <c r="CJ147" s="34"/>
      <c r="CK147" s="34"/>
      <c r="CL147" s="34"/>
      <c r="CM147" s="34"/>
      <c r="CN147" s="34"/>
      <c r="CO147" s="34"/>
      <c r="CP147" s="34"/>
      <c r="CQ147" s="34"/>
    </row>
    <row r="148" spans="2:95" x14ac:dyDescent="0.3">
      <c r="B148" s="34">
        <v>146</v>
      </c>
      <c r="C148" s="34">
        <v>2023</v>
      </c>
      <c r="D148" s="34" t="s">
        <v>110</v>
      </c>
      <c r="E148" s="34">
        <v>61</v>
      </c>
      <c r="F148" s="34" t="s">
        <v>81</v>
      </c>
      <c r="G148" s="34" t="s">
        <v>152</v>
      </c>
      <c r="H148" s="34" t="s">
        <v>151</v>
      </c>
      <c r="I148" s="34" t="s">
        <v>85</v>
      </c>
      <c r="J148" s="34" t="s">
        <v>90</v>
      </c>
      <c r="K148" s="34" t="s">
        <v>325</v>
      </c>
      <c r="L148" s="34" t="s">
        <v>174</v>
      </c>
      <c r="M148" s="34" t="s">
        <v>471</v>
      </c>
      <c r="N148" s="123">
        <v>0.33333333333333331</v>
      </c>
      <c r="O148" s="123">
        <v>0.375</v>
      </c>
      <c r="P148" s="123" t="s">
        <v>61</v>
      </c>
      <c r="Q148" s="123">
        <v>0.77083333333333337</v>
      </c>
      <c r="R148" s="123" t="s">
        <v>70</v>
      </c>
      <c r="S148" s="123">
        <v>0.8125</v>
      </c>
      <c r="T148" s="34" t="s">
        <v>149</v>
      </c>
      <c r="U148" s="34" t="s">
        <v>326</v>
      </c>
      <c r="V148" s="34" t="s">
        <v>149</v>
      </c>
      <c r="W148" s="34" t="s">
        <v>326</v>
      </c>
      <c r="X148" s="34" t="s">
        <v>326</v>
      </c>
      <c r="Y148" s="34" t="s">
        <v>326</v>
      </c>
      <c r="Z148" s="34" t="s">
        <v>26</v>
      </c>
      <c r="AA148" s="34" t="s">
        <v>43</v>
      </c>
      <c r="AB148" s="95">
        <v>3.461689587426326</v>
      </c>
      <c r="AC148" s="34" t="s">
        <v>149</v>
      </c>
      <c r="AD148" s="34" t="s">
        <v>149</v>
      </c>
      <c r="AE148" s="95">
        <v>0</v>
      </c>
      <c r="AF148" s="96">
        <v>9.5</v>
      </c>
      <c r="AG148" s="97">
        <v>0</v>
      </c>
      <c r="AH148" s="96">
        <v>0</v>
      </c>
      <c r="AI148" s="97" t="s">
        <v>326</v>
      </c>
      <c r="AJ148" s="96">
        <v>59.999999999999986</v>
      </c>
      <c r="AK148" s="96">
        <v>207.70137524557953</v>
      </c>
      <c r="AL148" s="96" t="s">
        <v>95</v>
      </c>
      <c r="AM148" s="95">
        <v>6.9233791748526521</v>
      </c>
      <c r="AN148" s="95">
        <v>0</v>
      </c>
      <c r="AO148" s="98" t="s">
        <v>326</v>
      </c>
      <c r="AP148" s="98">
        <v>0</v>
      </c>
      <c r="AQ148" s="98" t="s">
        <v>326</v>
      </c>
      <c r="AR148" s="98">
        <v>3.399999999999999</v>
      </c>
      <c r="AS148" s="98">
        <v>11.769744597249504</v>
      </c>
      <c r="AT148" s="99" t="s">
        <v>99</v>
      </c>
      <c r="AU148" s="98">
        <v>0</v>
      </c>
      <c r="AV148" s="98">
        <v>0</v>
      </c>
      <c r="AW148" s="98">
        <v>0</v>
      </c>
      <c r="AX148" s="98">
        <v>0</v>
      </c>
      <c r="AY148" s="98">
        <v>20.416666666666661</v>
      </c>
      <c r="AZ148" s="98">
        <v>70.676162409954131</v>
      </c>
      <c r="BA148" s="100">
        <v>0</v>
      </c>
      <c r="BB148" s="100">
        <v>0</v>
      </c>
      <c r="BC148" s="101">
        <v>0</v>
      </c>
      <c r="BD148" s="101">
        <v>0</v>
      </c>
      <c r="BE148" s="96">
        <v>119.99999999999997</v>
      </c>
      <c r="BF148" s="96">
        <v>415.40275049115905</v>
      </c>
      <c r="BG148" s="95">
        <v>0</v>
      </c>
      <c r="BH148" s="95">
        <v>3.461689587426326</v>
      </c>
      <c r="BI148" s="96" t="s">
        <v>326</v>
      </c>
      <c r="CA148"/>
      <c r="CB148"/>
      <c r="CC148"/>
      <c r="CD148" s="34"/>
      <c r="CE148" s="17" t="s">
        <v>183</v>
      </c>
      <c r="CF148" s="17">
        <f t="shared" si="11"/>
        <v>3.461689587426326</v>
      </c>
      <c r="CG148" s="34"/>
      <c r="CH148" s="34"/>
      <c r="CI148" s="34"/>
      <c r="CJ148" s="34"/>
      <c r="CK148" s="34"/>
      <c r="CL148" s="34"/>
      <c r="CM148" s="34"/>
      <c r="CN148" s="34"/>
      <c r="CO148" s="34"/>
      <c r="CP148" s="34"/>
      <c r="CQ148" s="34"/>
    </row>
    <row r="149" spans="2:95" x14ac:dyDescent="0.3">
      <c r="B149" s="34">
        <v>147</v>
      </c>
      <c r="C149" s="34">
        <v>2023</v>
      </c>
      <c r="D149" s="34" t="s">
        <v>110</v>
      </c>
      <c r="E149" s="34">
        <v>31</v>
      </c>
      <c r="F149" s="34" t="s">
        <v>78</v>
      </c>
      <c r="G149" s="34" t="s">
        <v>152</v>
      </c>
      <c r="H149" s="34" t="s">
        <v>151</v>
      </c>
      <c r="I149" s="34" t="s">
        <v>84</v>
      </c>
      <c r="J149" s="34" t="s">
        <v>89</v>
      </c>
      <c r="K149" s="34" t="s">
        <v>325</v>
      </c>
      <c r="L149" s="34" t="s">
        <v>183</v>
      </c>
      <c r="M149" s="34" t="s">
        <v>473</v>
      </c>
      <c r="N149" s="123">
        <v>0.28125</v>
      </c>
      <c r="O149" s="123">
        <v>0.30555555555555552</v>
      </c>
      <c r="P149" s="123" t="s">
        <v>59</v>
      </c>
      <c r="Q149" s="123">
        <v>0.6875</v>
      </c>
      <c r="R149" s="123" t="s">
        <v>68</v>
      </c>
      <c r="S149" s="123">
        <v>0.71875</v>
      </c>
      <c r="T149" s="34" t="s">
        <v>32</v>
      </c>
      <c r="U149" s="34" t="s">
        <v>51</v>
      </c>
      <c r="V149" s="34" t="s">
        <v>45</v>
      </c>
      <c r="W149" s="34" t="s">
        <v>326</v>
      </c>
      <c r="X149" s="34" t="s">
        <v>326</v>
      </c>
      <c r="Y149" s="34" t="s">
        <v>326</v>
      </c>
      <c r="Z149" s="34" t="s">
        <v>32</v>
      </c>
      <c r="AA149" s="34" t="s">
        <v>45</v>
      </c>
      <c r="AB149" s="95">
        <v>0</v>
      </c>
      <c r="AC149" s="34" t="s">
        <v>32</v>
      </c>
      <c r="AD149" s="34" t="s">
        <v>45</v>
      </c>
      <c r="AE149" s="95">
        <v>0</v>
      </c>
      <c r="AF149" s="96">
        <v>9.1666666666666679</v>
      </c>
      <c r="AG149" s="97">
        <v>0</v>
      </c>
      <c r="AH149" s="96">
        <v>0</v>
      </c>
      <c r="AI149" s="97" t="s">
        <v>326</v>
      </c>
      <c r="AJ149" s="96">
        <v>39.999999999999979</v>
      </c>
      <c r="AK149" s="96">
        <v>138.46758349705297</v>
      </c>
      <c r="AL149" s="96" t="s">
        <v>95</v>
      </c>
      <c r="AM149" s="95">
        <v>6.9233791748526521</v>
      </c>
      <c r="AN149" s="95">
        <v>0</v>
      </c>
      <c r="AO149" s="98" t="s">
        <v>326</v>
      </c>
      <c r="AP149" s="98">
        <v>0</v>
      </c>
      <c r="AQ149" s="98" t="s">
        <v>326</v>
      </c>
      <c r="AR149" s="98">
        <v>8.8200714999999992</v>
      </c>
      <c r="AS149" s="98">
        <v>30.532349671905695</v>
      </c>
      <c r="AT149" s="99" t="s">
        <v>100</v>
      </c>
      <c r="AU149" s="98">
        <v>0</v>
      </c>
      <c r="AV149" s="98">
        <v>0</v>
      </c>
      <c r="AW149" s="98">
        <v>0</v>
      </c>
      <c r="AX149" s="98">
        <v>0</v>
      </c>
      <c r="AY149" s="98">
        <v>13.611111111111102</v>
      </c>
      <c r="AZ149" s="98">
        <v>47.117441606636071</v>
      </c>
      <c r="BA149" s="100">
        <v>144986.30136986301</v>
      </c>
      <c r="BB149" s="100">
        <v>501897.56977151003</v>
      </c>
      <c r="BC149" s="101">
        <v>6.0410958904109583E-3</v>
      </c>
      <c r="BD149" s="101">
        <v>2.0912398740479583E-2</v>
      </c>
      <c r="BE149" s="96">
        <v>79.999999999999957</v>
      </c>
      <c r="BF149" s="96">
        <v>276.93516699410594</v>
      </c>
      <c r="BG149" s="95">
        <v>0</v>
      </c>
      <c r="BH149" s="95">
        <v>3.461689587426326</v>
      </c>
      <c r="BI149" s="96" t="s">
        <v>326</v>
      </c>
      <c r="CA149"/>
      <c r="CB149"/>
      <c r="CC149"/>
      <c r="CD149" s="34"/>
      <c r="CE149" s="17" t="s">
        <v>185</v>
      </c>
      <c r="CF149" s="17">
        <f t="shared" si="11"/>
        <v>0</v>
      </c>
      <c r="CG149" s="34"/>
      <c r="CH149" s="34"/>
      <c r="CI149" s="34"/>
      <c r="CJ149" s="34"/>
      <c r="CK149" s="34"/>
      <c r="CL149" s="34"/>
      <c r="CM149" s="34"/>
      <c r="CN149" s="34"/>
      <c r="CO149" s="34"/>
      <c r="CP149" s="34"/>
      <c r="CQ149" s="34"/>
    </row>
    <row r="150" spans="2:95" x14ac:dyDescent="0.3">
      <c r="B150" s="34">
        <v>148</v>
      </c>
      <c r="C150" s="34">
        <v>2023</v>
      </c>
      <c r="D150" s="34" t="s">
        <v>109</v>
      </c>
      <c r="E150" s="34">
        <v>61</v>
      </c>
      <c r="F150" s="34" t="s">
        <v>81</v>
      </c>
      <c r="G150" s="34" t="s">
        <v>154</v>
      </c>
      <c r="H150" s="34" t="s">
        <v>151</v>
      </c>
      <c r="I150" s="34" t="s">
        <v>85</v>
      </c>
      <c r="J150" s="34" t="s">
        <v>92</v>
      </c>
      <c r="K150" s="34" t="s">
        <v>325</v>
      </c>
      <c r="L150" s="34" t="s">
        <v>169</v>
      </c>
      <c r="M150" s="34" t="s">
        <v>471</v>
      </c>
      <c r="N150" s="123">
        <v>0.31944444444444448</v>
      </c>
      <c r="O150" s="123">
        <v>0.36805555555555558</v>
      </c>
      <c r="P150" s="123" t="s">
        <v>60</v>
      </c>
      <c r="Q150" s="123">
        <v>0.70833333333333337</v>
      </c>
      <c r="R150" s="123" t="s">
        <v>69</v>
      </c>
      <c r="S150" s="123">
        <v>0.77083333333333337</v>
      </c>
      <c r="T150" s="34" t="s">
        <v>24</v>
      </c>
      <c r="U150" s="34" t="s">
        <v>326</v>
      </c>
      <c r="V150" s="34" t="s">
        <v>42</v>
      </c>
      <c r="W150" s="34" t="s">
        <v>36</v>
      </c>
      <c r="X150" s="34" t="s">
        <v>42</v>
      </c>
      <c r="Y150" s="34" t="s">
        <v>326</v>
      </c>
      <c r="Z150" s="34" t="s">
        <v>24</v>
      </c>
      <c r="AA150" s="34" t="s">
        <v>42</v>
      </c>
      <c r="AB150" s="95">
        <v>0</v>
      </c>
      <c r="AC150" s="34" t="s">
        <v>24</v>
      </c>
      <c r="AD150" s="34" t="s">
        <v>42</v>
      </c>
      <c r="AE150" s="95">
        <v>0</v>
      </c>
      <c r="AF150" s="96">
        <v>8.1666666666666679</v>
      </c>
      <c r="AG150" s="97">
        <v>10</v>
      </c>
      <c r="AH150" s="96">
        <v>34.616895874263264</v>
      </c>
      <c r="AI150" s="97" t="s">
        <v>148</v>
      </c>
      <c r="AJ150" s="96">
        <v>80</v>
      </c>
      <c r="AK150" s="96">
        <v>276.93516699410611</v>
      </c>
      <c r="AL150" s="96" t="s">
        <v>96</v>
      </c>
      <c r="AM150" s="95">
        <v>6.9233791748526521</v>
      </c>
      <c r="AN150" s="95">
        <v>6.9233791748526521</v>
      </c>
      <c r="AO150" s="98">
        <v>3</v>
      </c>
      <c r="AP150" s="98">
        <v>10.385068762278978</v>
      </c>
      <c r="AQ150" s="98" t="s">
        <v>99</v>
      </c>
      <c r="AR150" s="98">
        <v>17.594754999999992</v>
      </c>
      <c r="AS150" s="98">
        <v>60.907580176817262</v>
      </c>
      <c r="AT150" s="99" t="s">
        <v>102</v>
      </c>
      <c r="AU150" s="98">
        <v>157.22670548383408</v>
      </c>
      <c r="AV150" s="98">
        <v>544.27004923873403</v>
      </c>
      <c r="AW150" s="98">
        <v>19.931835862379803</v>
      </c>
      <c r="AX150" s="98">
        <v>68.997828663090786</v>
      </c>
      <c r="AY150" s="98">
        <v>27.222222222222218</v>
      </c>
      <c r="AZ150" s="98">
        <v>94.234883213272198</v>
      </c>
      <c r="BA150" s="100">
        <v>1457750</v>
      </c>
      <c r="BB150" s="100">
        <v>5046277.9960707268</v>
      </c>
      <c r="BC150" s="101">
        <v>1.3497685185185185E-2</v>
      </c>
      <c r="BD150" s="101">
        <v>4.6724796259914138E-2</v>
      </c>
      <c r="BE150" s="96">
        <v>0</v>
      </c>
      <c r="BF150" s="96">
        <v>0</v>
      </c>
      <c r="BG150" s="95">
        <v>3.461689587426326</v>
      </c>
      <c r="BH150" s="95">
        <v>3.461689587426326</v>
      </c>
      <c r="BI150" s="96" t="s">
        <v>326</v>
      </c>
      <c r="CA150"/>
      <c r="CB150"/>
      <c r="CC150"/>
      <c r="CD150" s="34"/>
      <c r="CE150" s="17" t="s">
        <v>184</v>
      </c>
      <c r="CF150" s="17">
        <f t="shared" si="11"/>
        <v>0</v>
      </c>
      <c r="CG150" s="34"/>
      <c r="CH150" s="34"/>
      <c r="CI150" s="34"/>
      <c r="CJ150" s="34"/>
      <c r="CK150" s="34"/>
      <c r="CL150" s="34"/>
      <c r="CM150" s="34"/>
      <c r="CN150" s="34"/>
      <c r="CO150" s="34"/>
      <c r="CP150" s="34"/>
      <c r="CQ150" s="34"/>
    </row>
    <row r="151" spans="2:95" x14ac:dyDescent="0.3">
      <c r="B151" s="34">
        <v>149</v>
      </c>
      <c r="C151" s="34">
        <v>2023</v>
      </c>
      <c r="D151" s="34" t="s">
        <v>109</v>
      </c>
      <c r="E151" s="34">
        <v>32</v>
      </c>
      <c r="F151" s="34" t="s">
        <v>78</v>
      </c>
      <c r="G151" s="34" t="s">
        <v>152</v>
      </c>
      <c r="H151" s="34" t="s">
        <v>151</v>
      </c>
      <c r="I151" s="34" t="s">
        <v>84</v>
      </c>
      <c r="J151" s="34" t="s">
        <v>90</v>
      </c>
      <c r="K151" s="34" t="s">
        <v>325</v>
      </c>
      <c r="L151" s="34" t="s">
        <v>177</v>
      </c>
      <c r="M151" s="34" t="s">
        <v>472</v>
      </c>
      <c r="N151" s="123">
        <v>0.20833333333333334</v>
      </c>
      <c r="O151" s="123">
        <v>0.23611111111111113</v>
      </c>
      <c r="P151" s="123" t="s">
        <v>57</v>
      </c>
      <c r="Q151" s="123">
        <v>0.75</v>
      </c>
      <c r="R151" s="123" t="s">
        <v>70</v>
      </c>
      <c r="S151" s="123">
        <v>0.80555555555555547</v>
      </c>
      <c r="T151" s="34" t="s">
        <v>28</v>
      </c>
      <c r="U151" s="34" t="s">
        <v>48</v>
      </c>
      <c r="V151" s="34" t="s">
        <v>43</v>
      </c>
      <c r="W151" s="34" t="s">
        <v>326</v>
      </c>
      <c r="X151" s="34" t="s">
        <v>326</v>
      </c>
      <c r="Y151" s="34" t="s">
        <v>326</v>
      </c>
      <c r="Z151" s="34" t="s">
        <v>28</v>
      </c>
      <c r="AA151" s="34" t="s">
        <v>43</v>
      </c>
      <c r="AB151" s="95">
        <v>0</v>
      </c>
      <c r="AC151" s="34" t="s">
        <v>28</v>
      </c>
      <c r="AD151" s="34" t="s">
        <v>43</v>
      </c>
      <c r="AE151" s="95">
        <v>0</v>
      </c>
      <c r="AF151" s="96">
        <v>12.333333333333332</v>
      </c>
      <c r="AG151" s="97">
        <v>0</v>
      </c>
      <c r="AH151" s="96">
        <v>0</v>
      </c>
      <c r="AI151" s="97" t="s">
        <v>326</v>
      </c>
      <c r="AJ151" s="96">
        <v>59.999999999999943</v>
      </c>
      <c r="AK151" s="96">
        <v>207.70137524557936</v>
      </c>
      <c r="AL151" s="96" t="s">
        <v>95</v>
      </c>
      <c r="AM151" s="95">
        <v>6.9233791748526521</v>
      </c>
      <c r="AN151" s="95">
        <v>0</v>
      </c>
      <c r="AO151" s="98" t="s">
        <v>326</v>
      </c>
      <c r="AP151" s="98">
        <v>0</v>
      </c>
      <c r="AQ151" s="98" t="s">
        <v>326</v>
      </c>
      <c r="AR151" s="98">
        <v>9.8040009999999995</v>
      </c>
      <c r="AS151" s="98">
        <v>33.938408176817283</v>
      </c>
      <c r="AT151" s="99" t="s">
        <v>100</v>
      </c>
      <c r="AU151" s="98">
        <v>437.91343566168035</v>
      </c>
      <c r="AV151" s="98">
        <v>1515.9203804241272</v>
      </c>
      <c r="AW151" s="98">
        <v>57.48328791452991</v>
      </c>
      <c r="AX151" s="98">
        <v>198.98929922475776</v>
      </c>
      <c r="AY151" s="98">
        <v>20.416666666666647</v>
      </c>
      <c r="AZ151" s="98">
        <v>70.676162409954088</v>
      </c>
      <c r="BA151" s="100">
        <v>12460767.123287674</v>
      </c>
      <c r="BB151" s="100">
        <v>43135307.802029237</v>
      </c>
      <c r="BC151" s="101">
        <v>0.25959931506849321</v>
      </c>
      <c r="BD151" s="101">
        <v>0.8986522458756091</v>
      </c>
      <c r="BE151" s="96">
        <v>0</v>
      </c>
      <c r="BF151" s="96">
        <v>0</v>
      </c>
      <c r="BG151" s="95">
        <v>3.461689587426326</v>
      </c>
      <c r="BH151" s="95">
        <v>3.461689587426326</v>
      </c>
      <c r="BI151" s="96" t="s">
        <v>326</v>
      </c>
      <c r="CA151"/>
      <c r="CB151"/>
      <c r="CC151" s="34"/>
      <c r="CD151" s="34"/>
      <c r="CE151" s="17" t="s">
        <v>182</v>
      </c>
      <c r="CF151" s="17">
        <f t="shared" si="11"/>
        <v>0</v>
      </c>
      <c r="CG151" s="34"/>
      <c r="CH151" s="34"/>
      <c r="CI151" s="34"/>
      <c r="CJ151" s="34"/>
      <c r="CK151" s="34"/>
      <c r="CL151" s="34"/>
      <c r="CM151" s="34"/>
      <c r="CN151" s="34"/>
      <c r="CO151" s="34"/>
      <c r="CP151" s="34"/>
      <c r="CQ151" s="34"/>
    </row>
    <row r="152" spans="2:95" x14ac:dyDescent="0.3">
      <c r="B152" s="34">
        <v>150</v>
      </c>
      <c r="C152" s="34">
        <v>2023</v>
      </c>
      <c r="D152" s="34" t="s">
        <v>109</v>
      </c>
      <c r="E152" s="34">
        <v>45</v>
      </c>
      <c r="F152" s="34" t="s">
        <v>79</v>
      </c>
      <c r="G152" s="34" t="s">
        <v>154</v>
      </c>
      <c r="H152" s="34" t="s">
        <v>151</v>
      </c>
      <c r="I152" s="34" t="s">
        <v>83</v>
      </c>
      <c r="J152" s="34" t="s">
        <v>90</v>
      </c>
      <c r="K152" s="34" t="s">
        <v>325</v>
      </c>
      <c r="L152" s="34" t="s">
        <v>167</v>
      </c>
      <c r="M152" s="34" t="s">
        <v>473</v>
      </c>
      <c r="N152" s="123">
        <v>0.20833333333333334</v>
      </c>
      <c r="O152" s="123">
        <v>0.26041666666666669</v>
      </c>
      <c r="P152" s="123" t="s">
        <v>58</v>
      </c>
      <c r="Q152" s="123">
        <v>0.8125</v>
      </c>
      <c r="R152" s="123" t="s">
        <v>71</v>
      </c>
      <c r="S152" s="123">
        <v>0.86458333333333337</v>
      </c>
      <c r="T152" s="34" t="s">
        <v>24</v>
      </c>
      <c r="U152" s="34" t="s">
        <v>326</v>
      </c>
      <c r="V152" s="34" t="s">
        <v>42</v>
      </c>
      <c r="W152" s="34" t="s">
        <v>36</v>
      </c>
      <c r="X152" s="34" t="s">
        <v>42</v>
      </c>
      <c r="Y152" s="34" t="s">
        <v>326</v>
      </c>
      <c r="Z152" s="34" t="s">
        <v>32</v>
      </c>
      <c r="AA152" s="34" t="s">
        <v>45</v>
      </c>
      <c r="AB152" s="95">
        <v>3.461689587426326</v>
      </c>
      <c r="AC152" s="34" t="s">
        <v>32</v>
      </c>
      <c r="AD152" s="34" t="s">
        <v>45</v>
      </c>
      <c r="AE152" s="95">
        <v>3.461689587426326</v>
      </c>
      <c r="AF152" s="96">
        <v>13.249999999999998</v>
      </c>
      <c r="AG152" s="97">
        <v>10</v>
      </c>
      <c r="AH152" s="96">
        <v>34.616895874263264</v>
      </c>
      <c r="AI152" s="97" t="s">
        <v>148</v>
      </c>
      <c r="AJ152" s="96">
        <v>75.000000000000028</v>
      </c>
      <c r="AK152" s="96">
        <v>259.62671905697454</v>
      </c>
      <c r="AL152" s="96" t="s">
        <v>96</v>
      </c>
      <c r="AM152" s="95">
        <v>6.9233791748526521</v>
      </c>
      <c r="AN152" s="95">
        <v>6.9233791748526521</v>
      </c>
      <c r="AO152" s="98">
        <v>3</v>
      </c>
      <c r="AP152" s="98">
        <v>10.385068762278978</v>
      </c>
      <c r="AQ152" s="98" t="s">
        <v>99</v>
      </c>
      <c r="AR152" s="98">
        <v>24.811846000000003</v>
      </c>
      <c r="AS152" s="98">
        <v>85.890908943025551</v>
      </c>
      <c r="AT152" s="99" t="s">
        <v>102</v>
      </c>
      <c r="AU152" s="98">
        <v>200.36452485151446</v>
      </c>
      <c r="AV152" s="98">
        <v>693.59978936811092</v>
      </c>
      <c r="AW152" s="98">
        <v>25.244898647836539</v>
      </c>
      <c r="AX152" s="98">
        <v>87.39000278484869</v>
      </c>
      <c r="AY152" s="98">
        <v>25.520833333333343</v>
      </c>
      <c r="AZ152" s="98">
        <v>88.345203012442724</v>
      </c>
      <c r="BA152" s="100">
        <v>2058000</v>
      </c>
      <c r="BB152" s="100">
        <v>7124157.1709233792</v>
      </c>
      <c r="BC152" s="101">
        <v>4.2875000000000003E-2</v>
      </c>
      <c r="BD152" s="101">
        <v>0.14841994106090375</v>
      </c>
      <c r="BE152" s="96">
        <v>0</v>
      </c>
      <c r="BF152" s="96">
        <v>0</v>
      </c>
      <c r="BG152" s="95">
        <v>3.461689587426326</v>
      </c>
      <c r="BH152" s="95">
        <v>3.461689587426326</v>
      </c>
      <c r="BI152" s="96" t="s">
        <v>326</v>
      </c>
      <c r="CA152"/>
      <c r="CB152"/>
      <c r="CC152" s="34"/>
      <c r="CD152" s="34"/>
      <c r="CE152" s="17" t="s">
        <v>186</v>
      </c>
      <c r="CF152" s="17">
        <f t="shared" si="11"/>
        <v>0</v>
      </c>
      <c r="CG152" s="34"/>
      <c r="CH152" s="34"/>
      <c r="CI152" s="34"/>
      <c r="CJ152" s="34"/>
      <c r="CK152" s="34"/>
      <c r="CL152" s="34"/>
      <c r="CM152" s="34"/>
      <c r="CN152" s="34"/>
      <c r="CO152" s="34"/>
      <c r="CP152" s="34"/>
      <c r="CQ152" s="34"/>
    </row>
    <row r="153" spans="2:95" x14ac:dyDescent="0.3">
      <c r="B153" s="34">
        <v>151</v>
      </c>
      <c r="C153" s="34">
        <v>2023</v>
      </c>
      <c r="D153" s="34" t="s">
        <v>109</v>
      </c>
      <c r="E153" s="34">
        <v>40</v>
      </c>
      <c r="F153" s="34" t="s">
        <v>79</v>
      </c>
      <c r="G153" s="34" t="s">
        <v>152</v>
      </c>
      <c r="H153" s="34" t="s">
        <v>151</v>
      </c>
      <c r="I153" s="34" t="s">
        <v>85</v>
      </c>
      <c r="J153" s="34" t="s">
        <v>91</v>
      </c>
      <c r="K153" s="34" t="s">
        <v>325</v>
      </c>
      <c r="L153" s="34" t="s">
        <v>172</v>
      </c>
      <c r="M153" s="34" t="s">
        <v>472</v>
      </c>
      <c r="N153" s="123">
        <v>0.32291666666666669</v>
      </c>
      <c r="O153" s="123">
        <v>0.33333333333333331</v>
      </c>
      <c r="P153" s="123" t="s">
        <v>60</v>
      </c>
      <c r="Q153" s="123">
        <v>0.70833333333333337</v>
      </c>
      <c r="R153" s="123" t="s">
        <v>69</v>
      </c>
      <c r="S153" s="123">
        <v>0.71875</v>
      </c>
      <c r="T153" s="34" t="s">
        <v>32</v>
      </c>
      <c r="U153" s="34" t="s">
        <v>47</v>
      </c>
      <c r="V153" s="34" t="s">
        <v>45</v>
      </c>
      <c r="W153" s="34" t="s">
        <v>326</v>
      </c>
      <c r="X153" s="34" t="s">
        <v>326</v>
      </c>
      <c r="Y153" s="34" t="s">
        <v>326</v>
      </c>
      <c r="Z153" s="34" t="s">
        <v>28</v>
      </c>
      <c r="AA153" s="34" t="s">
        <v>43</v>
      </c>
      <c r="AB153" s="95">
        <v>3.461689587426326</v>
      </c>
      <c r="AC153" s="34" t="s">
        <v>28</v>
      </c>
      <c r="AD153" s="34" t="s">
        <v>43</v>
      </c>
      <c r="AE153" s="95">
        <v>3.461689587426326</v>
      </c>
      <c r="AF153" s="96">
        <v>9.0000000000000018</v>
      </c>
      <c r="AG153" s="97">
        <v>0</v>
      </c>
      <c r="AH153" s="96">
        <v>0</v>
      </c>
      <c r="AI153" s="97" t="s">
        <v>326</v>
      </c>
      <c r="AJ153" s="96">
        <v>14.999999999999947</v>
      </c>
      <c r="AK153" s="96">
        <v>51.925343811394704</v>
      </c>
      <c r="AL153" s="96" t="s">
        <v>94</v>
      </c>
      <c r="AM153" s="95">
        <v>6.9233791748526521</v>
      </c>
      <c r="AN153" s="95">
        <v>0</v>
      </c>
      <c r="AO153" s="98" t="s">
        <v>326</v>
      </c>
      <c r="AP153" s="98">
        <v>0</v>
      </c>
      <c r="AQ153" s="98" t="s">
        <v>326</v>
      </c>
      <c r="AR153" s="98">
        <v>3.7499999999999867</v>
      </c>
      <c r="AS153" s="98">
        <v>12.981335952848676</v>
      </c>
      <c r="AT153" s="99" t="s">
        <v>99</v>
      </c>
      <c r="AU153" s="98">
        <v>0</v>
      </c>
      <c r="AV153" s="98">
        <v>0</v>
      </c>
      <c r="AW153" s="98">
        <v>0</v>
      </c>
      <c r="AX153" s="98">
        <v>0</v>
      </c>
      <c r="AY153" s="98">
        <v>5.1041666666666483</v>
      </c>
      <c r="AZ153" s="98">
        <v>17.669040602488476</v>
      </c>
      <c r="BA153" s="100">
        <v>201369.8630136986</v>
      </c>
      <c r="BB153" s="100">
        <v>697079.95801598614</v>
      </c>
      <c r="BC153" s="101">
        <v>2.5816649104320332E-3</v>
      </c>
      <c r="BD153" s="101">
        <v>8.9369225386664881E-3</v>
      </c>
      <c r="BE153" s="96">
        <v>29.999999999999893</v>
      </c>
      <c r="BF153" s="96">
        <v>103.85068762278941</v>
      </c>
      <c r="BG153" s="95">
        <v>3.461689587426326</v>
      </c>
      <c r="BH153" s="95">
        <v>3.461689587426326</v>
      </c>
      <c r="BI153" s="96" t="s">
        <v>326</v>
      </c>
      <c r="CA153"/>
      <c r="CB153"/>
      <c r="CC153" s="34"/>
      <c r="CD153" s="34"/>
      <c r="CE153" s="17" t="s">
        <v>187</v>
      </c>
      <c r="CF153" s="17">
        <f t="shared" si="11"/>
        <v>0</v>
      </c>
      <c r="CG153" s="34"/>
      <c r="CH153" s="34"/>
      <c r="CI153" s="34"/>
      <c r="CJ153" s="34"/>
      <c r="CK153" s="34"/>
      <c r="CL153" s="34"/>
      <c r="CM153" s="34"/>
      <c r="CN153" s="34"/>
      <c r="CO153" s="34"/>
      <c r="CP153" s="34"/>
      <c r="CQ153" s="34"/>
    </row>
    <row r="154" spans="2:95" x14ac:dyDescent="0.3">
      <c r="B154" s="34">
        <v>152</v>
      </c>
      <c r="C154" s="34">
        <v>2023</v>
      </c>
      <c r="D154" s="34" t="s">
        <v>109</v>
      </c>
      <c r="E154" s="34">
        <v>43</v>
      </c>
      <c r="F154" s="34" t="s">
        <v>79</v>
      </c>
      <c r="G154" s="34" t="s">
        <v>152</v>
      </c>
      <c r="H154" s="34" t="s">
        <v>151</v>
      </c>
      <c r="I154" s="34" t="s">
        <v>83</v>
      </c>
      <c r="J154" s="34" t="s">
        <v>89</v>
      </c>
      <c r="K154" s="34" t="s">
        <v>325</v>
      </c>
      <c r="L154" s="34" t="s">
        <v>172</v>
      </c>
      <c r="M154" s="34" t="s">
        <v>472</v>
      </c>
      <c r="N154" s="123">
        <v>0.33333333333333331</v>
      </c>
      <c r="O154" s="123">
        <v>0.39583333333333331</v>
      </c>
      <c r="P154" s="123" t="s">
        <v>61</v>
      </c>
      <c r="Q154" s="123">
        <v>0.75</v>
      </c>
      <c r="R154" s="123" t="s">
        <v>70</v>
      </c>
      <c r="S154" s="123">
        <v>0.83333333333333337</v>
      </c>
      <c r="T154" s="34" t="s">
        <v>26</v>
      </c>
      <c r="U154" s="34" t="s">
        <v>48</v>
      </c>
      <c r="V154" s="34" t="s">
        <v>43</v>
      </c>
      <c r="W154" s="34" t="s">
        <v>326</v>
      </c>
      <c r="X154" s="34" t="s">
        <v>326</v>
      </c>
      <c r="Y154" s="34" t="s">
        <v>326</v>
      </c>
      <c r="Z154" s="34" t="s">
        <v>26</v>
      </c>
      <c r="AA154" s="34" t="s">
        <v>43</v>
      </c>
      <c r="AB154" s="95">
        <v>0</v>
      </c>
      <c r="AC154" s="34" t="s">
        <v>26</v>
      </c>
      <c r="AD154" s="34" t="s">
        <v>43</v>
      </c>
      <c r="AE154" s="95">
        <v>0</v>
      </c>
      <c r="AF154" s="96">
        <v>8.5</v>
      </c>
      <c r="AG154" s="97">
        <v>0</v>
      </c>
      <c r="AH154" s="96">
        <v>0</v>
      </c>
      <c r="AI154" s="97" t="s">
        <v>326</v>
      </c>
      <c r="AJ154" s="96">
        <v>105.00000000000003</v>
      </c>
      <c r="AK154" s="96">
        <v>363.47740667976433</v>
      </c>
      <c r="AL154" s="96" t="s">
        <v>96</v>
      </c>
      <c r="AM154" s="95">
        <v>6.9233791748526521</v>
      </c>
      <c r="AN154" s="95">
        <v>0</v>
      </c>
      <c r="AO154" s="98" t="s">
        <v>326</v>
      </c>
      <c r="AP154" s="98">
        <v>0</v>
      </c>
      <c r="AQ154" s="98" t="s">
        <v>326</v>
      </c>
      <c r="AR154" s="98">
        <v>6.1208019999999976</v>
      </c>
      <c r="AS154" s="98">
        <v>21.188316550098222</v>
      </c>
      <c r="AT154" s="99" t="s">
        <v>100</v>
      </c>
      <c r="AU154" s="98">
        <v>380.80253401563311</v>
      </c>
      <c r="AV154" s="98">
        <v>1318.2201668674766</v>
      </c>
      <c r="AW154" s="98">
        <v>49.986549666666647</v>
      </c>
      <c r="AX154" s="98">
        <v>173.03791849246883</v>
      </c>
      <c r="AY154" s="98">
        <v>35.729166666666679</v>
      </c>
      <c r="AZ154" s="98">
        <v>123.68328421741981</v>
      </c>
      <c r="BA154" s="100">
        <v>12435707.762557076</v>
      </c>
      <c r="BB154" s="100">
        <v>43048560.073920563</v>
      </c>
      <c r="BC154" s="101">
        <v>0.5181544901065448</v>
      </c>
      <c r="BD154" s="101">
        <v>1.7936900030800234</v>
      </c>
      <c r="BE154" s="96">
        <v>0</v>
      </c>
      <c r="BF154" s="96">
        <v>0</v>
      </c>
      <c r="BG154" s="95">
        <v>3.461689587426326</v>
      </c>
      <c r="BH154" s="95">
        <v>3.461689587426326</v>
      </c>
      <c r="BI154" s="96" t="s">
        <v>326</v>
      </c>
      <c r="CA154" s="34"/>
      <c r="CB154" s="34"/>
      <c r="CC154" s="34"/>
      <c r="CD154" s="35"/>
      <c r="CE154" s="35"/>
      <c r="CF154" s="35"/>
      <c r="CG154" s="35"/>
      <c r="CH154" s="35"/>
      <c r="CI154" s="35"/>
      <c r="CJ154" s="35"/>
      <c r="CK154" s="35"/>
      <c r="CL154" s="35"/>
      <c r="CM154" s="35"/>
      <c r="CN154" s="35"/>
      <c r="CO154" s="34"/>
      <c r="CP154" s="34"/>
      <c r="CQ154" s="34"/>
    </row>
    <row r="155" spans="2:95" x14ac:dyDescent="0.3">
      <c r="B155" s="34">
        <v>153</v>
      </c>
      <c r="C155" s="34">
        <v>2023</v>
      </c>
      <c r="D155" s="34" t="s">
        <v>109</v>
      </c>
      <c r="E155" s="34">
        <v>40</v>
      </c>
      <c r="F155" s="34" t="s">
        <v>79</v>
      </c>
      <c r="G155" s="34" t="s">
        <v>152</v>
      </c>
      <c r="H155" s="34" t="s">
        <v>151</v>
      </c>
      <c r="I155" s="34" t="s">
        <v>84</v>
      </c>
      <c r="J155" s="34" t="s">
        <v>89</v>
      </c>
      <c r="K155" s="34" t="s">
        <v>327</v>
      </c>
      <c r="L155" s="34" t="s">
        <v>170</v>
      </c>
      <c r="M155" s="34" t="s">
        <v>472</v>
      </c>
      <c r="N155" s="123">
        <v>0.41666666666666669</v>
      </c>
      <c r="O155" s="123">
        <v>0.47916666666666669</v>
      </c>
      <c r="P155" s="123" t="s">
        <v>63</v>
      </c>
      <c r="Q155" s="123">
        <v>0.73611111111111116</v>
      </c>
      <c r="R155" s="123" t="s">
        <v>69</v>
      </c>
      <c r="S155" s="123">
        <v>0.8125</v>
      </c>
      <c r="T155" s="34" t="s">
        <v>26</v>
      </c>
      <c r="U155" s="34" t="s">
        <v>48</v>
      </c>
      <c r="V155" s="34" t="s">
        <v>43</v>
      </c>
      <c r="W155" s="34" t="s">
        <v>33</v>
      </c>
      <c r="X155" s="34" t="s">
        <v>42</v>
      </c>
      <c r="Y155" s="34" t="s">
        <v>326</v>
      </c>
      <c r="Z155" s="34" t="s">
        <v>24</v>
      </c>
      <c r="AA155" s="34" t="s">
        <v>42</v>
      </c>
      <c r="AB155" s="95">
        <v>3.461689587426326</v>
      </c>
      <c r="AC155" s="34" t="s">
        <v>26</v>
      </c>
      <c r="AD155" s="34" t="s">
        <v>43</v>
      </c>
      <c r="AE155" s="95">
        <v>0</v>
      </c>
      <c r="AF155" s="96">
        <v>6.1666666666666679</v>
      </c>
      <c r="AG155" s="97">
        <v>50</v>
      </c>
      <c r="AH155" s="96">
        <v>173.08447937131629</v>
      </c>
      <c r="AI155" s="97" t="s">
        <v>95</v>
      </c>
      <c r="AJ155" s="96">
        <v>99.999999999999972</v>
      </c>
      <c r="AK155" s="96">
        <v>346.16895874263253</v>
      </c>
      <c r="AL155" s="96" t="s">
        <v>96</v>
      </c>
      <c r="AM155" s="95">
        <v>6.9233791748526521</v>
      </c>
      <c r="AN155" s="95">
        <v>6.9233791748526521</v>
      </c>
      <c r="AO155" s="98">
        <v>14.166666666666664</v>
      </c>
      <c r="AP155" s="98">
        <v>49.040602488539612</v>
      </c>
      <c r="AQ155" s="98" t="s">
        <v>108</v>
      </c>
      <c r="AR155" s="98">
        <v>25.296999999999997</v>
      </c>
      <c r="AS155" s="98">
        <v>87.570361493123755</v>
      </c>
      <c r="AT155" s="99" t="s">
        <v>102</v>
      </c>
      <c r="AU155" s="98">
        <v>799.86891868727832</v>
      </c>
      <c r="AV155" s="98">
        <v>2768.8979071257058</v>
      </c>
      <c r="AW155" s="98">
        <v>102.79002898550723</v>
      </c>
      <c r="AX155" s="98">
        <v>355.82717303038061</v>
      </c>
      <c r="AY155" s="98">
        <v>34.027777777777771</v>
      </c>
      <c r="AZ155" s="98">
        <v>117.79360401659024</v>
      </c>
      <c r="BA155" s="100">
        <v>12466584.474885846</v>
      </c>
      <c r="BB155" s="100">
        <v>43155445.667483024</v>
      </c>
      <c r="BC155" s="101">
        <v>0.51944101978691026</v>
      </c>
      <c r="BD155" s="101">
        <v>1.7981435694784595</v>
      </c>
      <c r="BE155" s="96">
        <v>0</v>
      </c>
      <c r="BF155" s="96">
        <v>0</v>
      </c>
      <c r="BG155" s="95">
        <v>3.461689587426326</v>
      </c>
      <c r="BH155" s="95">
        <v>3.461689587426326</v>
      </c>
      <c r="BI155" s="96" t="s">
        <v>326</v>
      </c>
      <c r="CA155" s="42" t="s">
        <v>256</v>
      </c>
      <c r="CB155" t="s">
        <v>307</v>
      </c>
      <c r="CC155" s="35"/>
      <c r="CD155" s="35"/>
      <c r="CE155" s="15" t="s">
        <v>255</v>
      </c>
      <c r="CF155" s="15" t="s">
        <v>255</v>
      </c>
      <c r="CG155" s="15" t="s">
        <v>4</v>
      </c>
      <c r="CH155" s="35"/>
      <c r="CI155" s="35"/>
      <c r="CJ155" s="35"/>
      <c r="CK155" s="35"/>
      <c r="CL155" s="35"/>
      <c r="CM155" s="35"/>
      <c r="CN155" s="35"/>
      <c r="CO155" s="35"/>
      <c r="CP155" s="35"/>
      <c r="CQ155" s="35"/>
    </row>
    <row r="156" spans="2:95" x14ac:dyDescent="0.3">
      <c r="B156" s="34">
        <v>154</v>
      </c>
      <c r="C156" s="34">
        <v>2023</v>
      </c>
      <c r="D156" s="34" t="s">
        <v>109</v>
      </c>
      <c r="E156" s="34">
        <v>46</v>
      </c>
      <c r="F156" s="34" t="s">
        <v>79</v>
      </c>
      <c r="G156" s="34" t="s">
        <v>154</v>
      </c>
      <c r="H156" s="34" t="s">
        <v>151</v>
      </c>
      <c r="I156" s="34" t="s">
        <v>85</v>
      </c>
      <c r="J156" s="34" t="s">
        <v>89</v>
      </c>
      <c r="K156" s="34" t="s">
        <v>325</v>
      </c>
      <c r="L156" s="34" t="s">
        <v>168</v>
      </c>
      <c r="M156" s="34" t="s">
        <v>475</v>
      </c>
      <c r="N156" s="123">
        <v>0.27083333333333331</v>
      </c>
      <c r="O156" s="123">
        <v>0.31944444444444448</v>
      </c>
      <c r="P156" s="123" t="s">
        <v>59</v>
      </c>
      <c r="Q156" s="123">
        <v>0.70833333333333337</v>
      </c>
      <c r="R156" s="123" t="s">
        <v>69</v>
      </c>
      <c r="S156" s="123">
        <v>0.77083333333333337</v>
      </c>
      <c r="T156" s="34" t="s">
        <v>24</v>
      </c>
      <c r="U156" s="34" t="s">
        <v>326</v>
      </c>
      <c r="V156" s="34" t="s">
        <v>42</v>
      </c>
      <c r="W156" s="34" t="s">
        <v>149</v>
      </c>
      <c r="X156" s="34" t="s">
        <v>149</v>
      </c>
      <c r="Y156" s="34" t="s">
        <v>326</v>
      </c>
      <c r="Z156" s="34" t="s">
        <v>35</v>
      </c>
      <c r="AA156" s="34" t="s">
        <v>2</v>
      </c>
      <c r="AB156" s="95">
        <v>3.461689587426326</v>
      </c>
      <c r="AC156" s="34" t="s">
        <v>24</v>
      </c>
      <c r="AD156" s="34" t="s">
        <v>42</v>
      </c>
      <c r="AE156" s="95">
        <v>0</v>
      </c>
      <c r="AF156" s="96">
        <v>9.3333333333333339</v>
      </c>
      <c r="AG156" s="97">
        <v>12.5</v>
      </c>
      <c r="AH156" s="96">
        <v>43.271119842829073</v>
      </c>
      <c r="AI156" s="97" t="s">
        <v>148</v>
      </c>
      <c r="AJ156" s="96">
        <v>80.000000000000028</v>
      </c>
      <c r="AK156" s="96">
        <v>276.93516699410617</v>
      </c>
      <c r="AL156" s="96" t="s">
        <v>96</v>
      </c>
      <c r="AM156" s="95">
        <v>6.9233791748526521</v>
      </c>
      <c r="AN156" s="95">
        <v>6.9233791748526521</v>
      </c>
      <c r="AO156" s="98">
        <v>0.70833333333333348</v>
      </c>
      <c r="AP156" s="98">
        <v>2.4520301244269813</v>
      </c>
      <c r="AQ156" s="98" t="s">
        <v>106</v>
      </c>
      <c r="AR156" s="98">
        <v>9.5687060000000059</v>
      </c>
      <c r="AS156" s="98">
        <v>33.123889925343832</v>
      </c>
      <c r="AT156" s="99" t="s">
        <v>100</v>
      </c>
      <c r="AU156" s="98">
        <v>52.960002253677921</v>
      </c>
      <c r="AV156" s="98">
        <v>183.33108835163162</v>
      </c>
      <c r="AW156" s="98">
        <v>6.5228104066506454</v>
      </c>
      <c r="AX156" s="98">
        <v>22.579944865458618</v>
      </c>
      <c r="AY156" s="98">
        <v>27.222222222222229</v>
      </c>
      <c r="AZ156" s="98">
        <v>94.234883213272226</v>
      </c>
      <c r="BA156" s="100">
        <v>1445500</v>
      </c>
      <c r="BB156" s="100">
        <v>5003872.298624754</v>
      </c>
      <c r="BC156" s="101">
        <v>6.0229166666666667E-2</v>
      </c>
      <c r="BD156" s="101">
        <v>0.20849467910936476</v>
      </c>
      <c r="BE156" s="96">
        <v>25</v>
      </c>
      <c r="BF156" s="96">
        <v>86.542239685658146</v>
      </c>
      <c r="BG156" s="95">
        <v>3.461689587426326</v>
      </c>
      <c r="BH156" s="95">
        <v>3.461689587426326</v>
      </c>
      <c r="BI156" s="96" t="s">
        <v>326</v>
      </c>
      <c r="CA156" t="s">
        <v>488</v>
      </c>
      <c r="CB156" s="44">
        <v>20.77013752455796</v>
      </c>
      <c r="CC156" s="35"/>
      <c r="CD156" s="35"/>
      <c r="CE156" s="48" t="str">
        <f>CA156</f>
        <v>Casa de Justicia Kennedy  - Sede secundaria - KR 72 # 36 - 57 Sur - Kennedy</v>
      </c>
      <c r="CF156" s="48" t="str">
        <f>+CE156</f>
        <v>Casa de Justicia Kennedy  - Sede secundaria - KR 72 # 36 - 57 Sur - Kennedy</v>
      </c>
      <c r="CG156" s="48">
        <f t="shared" ref="CG156:CG181" si="12">IFERROR(GETPIVOTDATA("Colaboradores",$CA$155,"Sede_Trabajo",CE156),0)</f>
        <v>20.77013752455796</v>
      </c>
      <c r="CH156" s="35"/>
      <c r="CI156" s="35"/>
      <c r="CJ156" s="35"/>
      <c r="CK156" s="35"/>
      <c r="CL156" s="35"/>
      <c r="CM156" s="35"/>
      <c r="CN156" s="35"/>
      <c r="CO156" s="35"/>
      <c r="CP156" s="35"/>
      <c r="CQ156" s="35"/>
    </row>
    <row r="157" spans="2:95" x14ac:dyDescent="0.3">
      <c r="B157" s="34">
        <v>155</v>
      </c>
      <c r="C157" s="34">
        <v>2023</v>
      </c>
      <c r="D157" s="34" t="s">
        <v>110</v>
      </c>
      <c r="E157" s="34">
        <v>31</v>
      </c>
      <c r="F157" s="34" t="s">
        <v>78</v>
      </c>
      <c r="G157" s="34" t="s">
        <v>154</v>
      </c>
      <c r="H157" s="34" t="s">
        <v>151</v>
      </c>
      <c r="I157" s="34" t="s">
        <v>83</v>
      </c>
      <c r="J157" s="34" t="s">
        <v>89</v>
      </c>
      <c r="K157" s="34" t="s">
        <v>325</v>
      </c>
      <c r="L157" s="34" t="s">
        <v>175</v>
      </c>
      <c r="M157" s="34" t="s">
        <v>472</v>
      </c>
      <c r="N157" s="123">
        <v>0.16666666666666666</v>
      </c>
      <c r="O157" s="123">
        <v>0.22916666666666666</v>
      </c>
      <c r="P157" s="123" t="s">
        <v>57</v>
      </c>
      <c r="Q157" s="123">
        <v>0.90625</v>
      </c>
      <c r="R157" s="123" t="s">
        <v>73</v>
      </c>
      <c r="S157" s="123">
        <v>0.96875</v>
      </c>
      <c r="T157" s="34" t="s">
        <v>27</v>
      </c>
      <c r="U157" s="34" t="s">
        <v>326</v>
      </c>
      <c r="V157" s="34" t="s">
        <v>42</v>
      </c>
      <c r="W157" s="34" t="s">
        <v>149</v>
      </c>
      <c r="X157" s="34" t="s">
        <v>149</v>
      </c>
      <c r="Y157" s="34" t="s">
        <v>326</v>
      </c>
      <c r="Z157" s="34" t="s">
        <v>27</v>
      </c>
      <c r="AA157" s="34" t="s">
        <v>42</v>
      </c>
      <c r="AB157" s="95">
        <v>0</v>
      </c>
      <c r="AC157" s="34" t="s">
        <v>27</v>
      </c>
      <c r="AD157" s="34" t="s">
        <v>42</v>
      </c>
      <c r="AE157" s="95">
        <v>0</v>
      </c>
      <c r="AF157" s="96">
        <v>16.25</v>
      </c>
      <c r="AG157" s="97">
        <v>12.5</v>
      </c>
      <c r="AH157" s="96">
        <v>0</v>
      </c>
      <c r="AI157" s="97" t="s">
        <v>148</v>
      </c>
      <c r="AJ157" s="96">
        <v>90</v>
      </c>
      <c r="AK157" s="96">
        <v>0</v>
      </c>
      <c r="AL157" s="96" t="s">
        <v>96</v>
      </c>
      <c r="AM157" s="95">
        <v>0</v>
      </c>
      <c r="AN157" s="95">
        <v>0</v>
      </c>
      <c r="AO157" s="98">
        <v>0.70833333333333337</v>
      </c>
      <c r="AP157" s="98">
        <v>0</v>
      </c>
      <c r="AQ157" s="98" t="s">
        <v>106</v>
      </c>
      <c r="AR157" s="98">
        <v>12.518900000000002</v>
      </c>
      <c r="AS157" s="98">
        <v>0</v>
      </c>
      <c r="AT157" s="99" t="s">
        <v>101</v>
      </c>
      <c r="AU157" s="98">
        <v>283.73944994685991</v>
      </c>
      <c r="AV157" s="98">
        <v>0</v>
      </c>
      <c r="AW157" s="98">
        <v>34.946725040257647</v>
      </c>
      <c r="AX157" s="98">
        <v>0</v>
      </c>
      <c r="AY157" s="98">
        <v>30.625</v>
      </c>
      <c r="AZ157" s="98">
        <v>0</v>
      </c>
      <c r="BA157" s="100">
        <v>2082500</v>
      </c>
      <c r="BB157" s="100">
        <v>0</v>
      </c>
      <c r="BC157" s="101">
        <v>8.6770833333333339E-2</v>
      </c>
      <c r="BD157" s="101">
        <v>0</v>
      </c>
      <c r="BE157" s="96">
        <v>25</v>
      </c>
      <c r="BF157" s="96">
        <v>0</v>
      </c>
      <c r="BG157" s="95">
        <v>0</v>
      </c>
      <c r="BH157" s="95">
        <v>0</v>
      </c>
      <c r="BI157" s="96" t="s">
        <v>492</v>
      </c>
      <c r="CA157" t="s">
        <v>198</v>
      </c>
      <c r="CB157" s="44">
        <v>20.77013752455796</v>
      </c>
      <c r="CC157" s="34"/>
      <c r="CD157" s="34"/>
      <c r="CE157" s="17" t="str">
        <f t="shared" ref="CE157:CE181" si="13">CA157</f>
        <v>Total general</v>
      </c>
      <c r="CF157" s="17" t="str">
        <f t="shared" ref="CF157:CF181" si="14">+CE157</f>
        <v>Total general</v>
      </c>
      <c r="CG157" s="17">
        <f t="shared" si="12"/>
        <v>0</v>
      </c>
      <c r="CH157" s="34"/>
      <c r="CI157" s="34"/>
      <c r="CJ157" s="34"/>
      <c r="CK157" s="34"/>
      <c r="CL157" s="34"/>
      <c r="CM157" s="34"/>
      <c r="CN157" s="34"/>
      <c r="CO157" s="34"/>
      <c r="CP157" s="34"/>
      <c r="CQ157" s="34"/>
    </row>
    <row r="158" spans="2:95" x14ac:dyDescent="0.3">
      <c r="B158" s="34">
        <v>156</v>
      </c>
      <c r="C158" s="34">
        <v>2023</v>
      </c>
      <c r="D158" s="34" t="s">
        <v>110</v>
      </c>
      <c r="E158" s="34">
        <v>28</v>
      </c>
      <c r="F158" s="34" t="s">
        <v>77</v>
      </c>
      <c r="G158" s="34" t="s">
        <v>152</v>
      </c>
      <c r="H158" s="34" t="s">
        <v>151</v>
      </c>
      <c r="I158" s="34" t="s">
        <v>84</v>
      </c>
      <c r="J158" s="34" t="s">
        <v>89</v>
      </c>
      <c r="K158" s="34" t="s">
        <v>327</v>
      </c>
      <c r="L158" s="34" t="s">
        <v>170</v>
      </c>
      <c r="M158" s="34" t="s">
        <v>498</v>
      </c>
      <c r="N158" s="123">
        <v>0.27083333333333331</v>
      </c>
      <c r="O158" s="123">
        <v>0.33333333333333331</v>
      </c>
      <c r="P158" s="123" t="s">
        <v>60</v>
      </c>
      <c r="Q158" s="123">
        <v>0.70833333333333337</v>
      </c>
      <c r="R158" s="123" t="s">
        <v>69</v>
      </c>
      <c r="S158" s="123">
        <v>0.79166666666666663</v>
      </c>
      <c r="T158" s="34" t="s">
        <v>24</v>
      </c>
      <c r="U158" s="34" t="s">
        <v>326</v>
      </c>
      <c r="V158" s="34" t="s">
        <v>42</v>
      </c>
      <c r="W158" s="34" t="s">
        <v>33</v>
      </c>
      <c r="X158" s="34" t="s">
        <v>42</v>
      </c>
      <c r="Y158" s="34" t="s">
        <v>326</v>
      </c>
      <c r="Z158" s="34" t="s">
        <v>24</v>
      </c>
      <c r="AA158" s="34" t="s">
        <v>42</v>
      </c>
      <c r="AB158" s="95">
        <v>0</v>
      </c>
      <c r="AC158" s="34" t="s">
        <v>24</v>
      </c>
      <c r="AD158" s="34" t="s">
        <v>42</v>
      </c>
      <c r="AE158" s="95">
        <v>0</v>
      </c>
      <c r="AF158" s="96">
        <v>9.0000000000000018</v>
      </c>
      <c r="AG158" s="97">
        <v>15</v>
      </c>
      <c r="AH158" s="96">
        <v>51.925343811394889</v>
      </c>
      <c r="AI158" s="97" t="s">
        <v>103</v>
      </c>
      <c r="AJ158" s="96">
        <v>104.99999999999994</v>
      </c>
      <c r="AK158" s="96">
        <v>363.47740667976404</v>
      </c>
      <c r="AL158" s="96" t="s">
        <v>96</v>
      </c>
      <c r="AM158" s="95">
        <v>6.9233791748526521</v>
      </c>
      <c r="AN158" s="95">
        <v>6.9233791748526521</v>
      </c>
      <c r="AO158" s="98">
        <v>4.25</v>
      </c>
      <c r="AP158" s="98">
        <v>14.712180746561886</v>
      </c>
      <c r="AQ158" s="98" t="s">
        <v>99</v>
      </c>
      <c r="AR158" s="98">
        <v>15.148335000000003</v>
      </c>
      <c r="AS158" s="98">
        <v>52.438833536345783</v>
      </c>
      <c r="AT158" s="99" t="s">
        <v>102</v>
      </c>
      <c r="AU158" s="98">
        <v>167.24412306204971</v>
      </c>
      <c r="AV158" s="98">
        <v>578.94723936214461</v>
      </c>
      <c r="AW158" s="98">
        <v>20.598596297917247</v>
      </c>
      <c r="AX158" s="98">
        <v>71.305946320098599</v>
      </c>
      <c r="AY158" s="98">
        <v>35.72916666666665</v>
      </c>
      <c r="AZ158" s="98">
        <v>123.68328421741971</v>
      </c>
      <c r="BA158" s="100">
        <v>3920000</v>
      </c>
      <c r="BB158" s="100">
        <v>13569823.182711199</v>
      </c>
      <c r="BC158" s="101">
        <v>0.16333333333333333</v>
      </c>
      <c r="BD158" s="101">
        <v>0.56540929927963324</v>
      </c>
      <c r="BE158" s="96">
        <v>0</v>
      </c>
      <c r="BF158" s="96">
        <v>0</v>
      </c>
      <c r="BG158" s="95">
        <v>3.461689587426326</v>
      </c>
      <c r="BH158" s="95">
        <v>3.461689587426326</v>
      </c>
      <c r="BI158" s="96" t="s">
        <v>326</v>
      </c>
      <c r="CA158"/>
      <c r="CB158"/>
      <c r="CC158" s="34"/>
      <c r="CD158" s="34"/>
      <c r="CE158" s="17">
        <f t="shared" si="13"/>
        <v>0</v>
      </c>
      <c r="CF158" s="17">
        <f t="shared" si="14"/>
        <v>0</v>
      </c>
      <c r="CG158" s="17">
        <f t="shared" si="12"/>
        <v>0</v>
      </c>
      <c r="CH158" s="34"/>
      <c r="CI158" s="34"/>
      <c r="CJ158" s="34"/>
      <c r="CK158" s="34"/>
      <c r="CL158" s="34"/>
      <c r="CM158" s="34"/>
      <c r="CN158" s="34"/>
      <c r="CO158" s="34"/>
      <c r="CP158" s="34"/>
      <c r="CQ158" s="34"/>
    </row>
    <row r="159" spans="2:95" x14ac:dyDescent="0.3">
      <c r="B159" s="34">
        <v>157</v>
      </c>
      <c r="C159" s="34">
        <v>2023</v>
      </c>
      <c r="D159" s="34" t="s">
        <v>109</v>
      </c>
      <c r="E159" s="34">
        <v>52</v>
      </c>
      <c r="F159" s="34" t="s">
        <v>80</v>
      </c>
      <c r="G159" s="34" t="s">
        <v>153</v>
      </c>
      <c r="H159" s="34" t="s">
        <v>151</v>
      </c>
      <c r="I159" s="34" t="s">
        <v>85</v>
      </c>
      <c r="J159" s="34" t="s">
        <v>91</v>
      </c>
      <c r="K159" s="34" t="s">
        <v>325</v>
      </c>
      <c r="L159" s="34" t="s">
        <v>173</v>
      </c>
      <c r="M159" s="34" t="s">
        <v>253</v>
      </c>
      <c r="N159" s="123">
        <v>0.375</v>
      </c>
      <c r="O159" s="123">
        <v>0.40277777777777773</v>
      </c>
      <c r="P159" s="123" t="s">
        <v>61</v>
      </c>
      <c r="Q159" s="123">
        <v>0.625</v>
      </c>
      <c r="R159" s="123" t="s">
        <v>67</v>
      </c>
      <c r="S159" s="123">
        <v>0.65625</v>
      </c>
      <c r="T159" s="34" t="s">
        <v>24</v>
      </c>
      <c r="U159" s="34" t="s">
        <v>326</v>
      </c>
      <c r="V159" s="34" t="s">
        <v>42</v>
      </c>
      <c r="W159" s="34" t="s">
        <v>149</v>
      </c>
      <c r="X159" s="34" t="s">
        <v>149</v>
      </c>
      <c r="Y159" s="34" t="s">
        <v>326</v>
      </c>
      <c r="Z159" s="34" t="s">
        <v>24</v>
      </c>
      <c r="AA159" s="34" t="s">
        <v>42</v>
      </c>
      <c r="AB159" s="95">
        <v>0</v>
      </c>
      <c r="AC159" s="34" t="s">
        <v>24</v>
      </c>
      <c r="AD159" s="34" t="s">
        <v>42</v>
      </c>
      <c r="AE159" s="95">
        <v>0</v>
      </c>
      <c r="AF159" s="96">
        <v>5.3333333333333339</v>
      </c>
      <c r="AG159" s="97">
        <v>30</v>
      </c>
      <c r="AH159" s="96">
        <v>103.85068762278978</v>
      </c>
      <c r="AI159" s="97" t="s">
        <v>95</v>
      </c>
      <c r="AJ159" s="96">
        <v>42.499999999999972</v>
      </c>
      <c r="AK159" s="96">
        <v>147.12180746561876</v>
      </c>
      <c r="AL159" s="96" t="s">
        <v>95</v>
      </c>
      <c r="AM159" s="95">
        <v>6.9233791748526521</v>
      </c>
      <c r="AN159" s="95">
        <v>6.9233791748526521</v>
      </c>
      <c r="AO159" s="98">
        <v>1.6999999999999997</v>
      </c>
      <c r="AP159" s="98">
        <v>5.884872298624753</v>
      </c>
      <c r="AQ159" s="98" t="s">
        <v>107</v>
      </c>
      <c r="AR159" s="98">
        <v>7.3958333333333179</v>
      </c>
      <c r="AS159" s="98">
        <v>25.602079240340483</v>
      </c>
      <c r="AT159" s="99" t="s">
        <v>100</v>
      </c>
      <c r="AU159" s="98">
        <v>20.426997205528792</v>
      </c>
      <c r="AV159" s="98">
        <v>70.711923528765681</v>
      </c>
      <c r="AW159" s="98">
        <v>2.5158879206730709</v>
      </c>
      <c r="AX159" s="98">
        <v>8.7092230181256394</v>
      </c>
      <c r="AY159" s="98">
        <v>14.461805555555545</v>
      </c>
      <c r="AZ159" s="98">
        <v>50.062281707050822</v>
      </c>
      <c r="BA159" s="100">
        <v>867300</v>
      </c>
      <c r="BB159" s="100">
        <v>3002323.3791748527</v>
      </c>
      <c r="BC159" s="101">
        <v>1.1119230769230768E-2</v>
      </c>
      <c r="BD159" s="101">
        <v>3.8491325374036565E-2</v>
      </c>
      <c r="BE159" s="96">
        <v>60</v>
      </c>
      <c r="BF159" s="96">
        <v>207.70137524557956</v>
      </c>
      <c r="BG159" s="95">
        <v>0</v>
      </c>
      <c r="BH159" s="95">
        <v>3.461689587426326</v>
      </c>
      <c r="BI159" s="96" t="s">
        <v>326</v>
      </c>
      <c r="CA159"/>
      <c r="CB159"/>
      <c r="CC159" s="34"/>
      <c r="CD159" s="34"/>
      <c r="CE159" s="17">
        <f t="shared" si="13"/>
        <v>0</v>
      </c>
      <c r="CF159" s="17">
        <f t="shared" si="14"/>
        <v>0</v>
      </c>
      <c r="CG159" s="17">
        <f t="shared" si="12"/>
        <v>0</v>
      </c>
      <c r="CH159" s="34"/>
      <c r="CI159" s="34"/>
      <c r="CJ159" s="34"/>
      <c r="CK159" s="34"/>
      <c r="CL159" s="34"/>
      <c r="CM159" s="34"/>
      <c r="CN159" s="34"/>
      <c r="CO159" s="34"/>
      <c r="CP159" s="34"/>
      <c r="CQ159" s="34"/>
    </row>
    <row r="160" spans="2:95" x14ac:dyDescent="0.3">
      <c r="B160" s="34">
        <v>158</v>
      </c>
      <c r="C160" s="34">
        <v>2023</v>
      </c>
      <c r="D160" s="34" t="s">
        <v>110</v>
      </c>
      <c r="E160" s="34">
        <v>36</v>
      </c>
      <c r="F160" s="34" t="s">
        <v>78</v>
      </c>
      <c r="G160" s="34" t="s">
        <v>152</v>
      </c>
      <c r="H160" s="34" t="s">
        <v>151</v>
      </c>
      <c r="I160" s="34" t="s">
        <v>84</v>
      </c>
      <c r="J160" s="34" t="s">
        <v>89</v>
      </c>
      <c r="K160" s="34" t="s">
        <v>325</v>
      </c>
      <c r="L160" s="34" t="s">
        <v>172</v>
      </c>
      <c r="M160" s="34" t="s">
        <v>488</v>
      </c>
      <c r="N160" s="123">
        <v>0.27083333333333331</v>
      </c>
      <c r="O160" s="123">
        <v>0.30208333333333331</v>
      </c>
      <c r="P160" s="123" t="s">
        <v>59</v>
      </c>
      <c r="Q160" s="123">
        <v>0.67361111111111116</v>
      </c>
      <c r="R160" s="123" t="s">
        <v>68</v>
      </c>
      <c r="S160" s="123">
        <v>0.70833333333333337</v>
      </c>
      <c r="T160" s="34" t="s">
        <v>149</v>
      </c>
      <c r="U160" s="34" t="s">
        <v>326</v>
      </c>
      <c r="V160" s="34" t="s">
        <v>149</v>
      </c>
      <c r="W160" s="34" t="s">
        <v>326</v>
      </c>
      <c r="X160" s="34" t="s">
        <v>326</v>
      </c>
      <c r="Y160" s="34" t="s">
        <v>326</v>
      </c>
      <c r="Z160" s="34" t="s">
        <v>24</v>
      </c>
      <c r="AA160" s="34" t="s">
        <v>42</v>
      </c>
      <c r="AB160" s="95">
        <v>3.461689587426326</v>
      </c>
      <c r="AC160" s="34" t="s">
        <v>24</v>
      </c>
      <c r="AD160" s="34" t="s">
        <v>42</v>
      </c>
      <c r="AE160" s="95">
        <v>3.461689587426326</v>
      </c>
      <c r="AF160" s="96">
        <v>8.9166666666666679</v>
      </c>
      <c r="AG160" s="97">
        <v>0</v>
      </c>
      <c r="AH160" s="96">
        <v>0</v>
      </c>
      <c r="AI160" s="97" t="s">
        <v>326</v>
      </c>
      <c r="AJ160" s="96">
        <v>47.499999999999993</v>
      </c>
      <c r="AK160" s="96">
        <v>164.43025540275048</v>
      </c>
      <c r="AL160" s="96" t="s">
        <v>95</v>
      </c>
      <c r="AM160" s="95">
        <v>6.9233791748526521</v>
      </c>
      <c r="AN160" s="95">
        <v>0</v>
      </c>
      <c r="AO160" s="98" t="s">
        <v>326</v>
      </c>
      <c r="AP160" s="98">
        <v>0</v>
      </c>
      <c r="AQ160" s="98" t="s">
        <v>326</v>
      </c>
      <c r="AR160" s="98">
        <v>2.6916666666666664</v>
      </c>
      <c r="AS160" s="98">
        <v>9.3177144728225265</v>
      </c>
      <c r="AT160" s="99" t="s">
        <v>98</v>
      </c>
      <c r="AU160" s="98">
        <v>0</v>
      </c>
      <c r="AV160" s="98">
        <v>0</v>
      </c>
      <c r="AW160" s="98">
        <v>0</v>
      </c>
      <c r="AX160" s="98">
        <v>0</v>
      </c>
      <c r="AY160" s="98">
        <v>16.163194444444439</v>
      </c>
      <c r="AZ160" s="98">
        <v>55.951961907880353</v>
      </c>
      <c r="BA160" s="100">
        <v>0</v>
      </c>
      <c r="BB160" s="100">
        <v>0</v>
      </c>
      <c r="BC160" s="101">
        <v>0</v>
      </c>
      <c r="BD160" s="101">
        <v>0</v>
      </c>
      <c r="BE160" s="96">
        <v>94.999999999999986</v>
      </c>
      <c r="BF160" s="96">
        <v>328.86051080550095</v>
      </c>
      <c r="BG160" s="95">
        <v>0</v>
      </c>
      <c r="BH160" s="95">
        <v>3.461689587426326</v>
      </c>
      <c r="BI160" s="96" t="s">
        <v>326</v>
      </c>
      <c r="CA160"/>
      <c r="CB160"/>
      <c r="CC160" s="34"/>
      <c r="CD160" s="34"/>
      <c r="CE160" s="17">
        <f t="shared" si="13"/>
        <v>0</v>
      </c>
      <c r="CF160" s="17">
        <f t="shared" si="14"/>
        <v>0</v>
      </c>
      <c r="CG160" s="17">
        <f t="shared" si="12"/>
        <v>0</v>
      </c>
      <c r="CH160" s="34"/>
      <c r="CI160" s="34"/>
      <c r="CJ160" s="34"/>
      <c r="CK160" s="34"/>
      <c r="CL160" s="34"/>
      <c r="CM160" s="34"/>
      <c r="CN160" s="34"/>
      <c r="CO160" s="34"/>
      <c r="CP160" s="34"/>
      <c r="CQ160" s="34"/>
    </row>
    <row r="161" spans="2:95" x14ac:dyDescent="0.3">
      <c r="B161" s="34">
        <v>159</v>
      </c>
      <c r="C161" s="34">
        <v>2023</v>
      </c>
      <c r="D161" s="34" t="s">
        <v>110</v>
      </c>
      <c r="E161" s="34">
        <v>47</v>
      </c>
      <c r="F161" s="34" t="s">
        <v>79</v>
      </c>
      <c r="G161" s="34" t="s">
        <v>152</v>
      </c>
      <c r="H161" s="34" t="s">
        <v>151</v>
      </c>
      <c r="I161" s="34" t="s">
        <v>84</v>
      </c>
      <c r="J161" s="34" t="s">
        <v>91</v>
      </c>
      <c r="K161" s="34" t="s">
        <v>325</v>
      </c>
      <c r="L161" s="34" t="s">
        <v>179</v>
      </c>
      <c r="M161" s="34" t="s">
        <v>471</v>
      </c>
      <c r="N161" s="123">
        <v>0.26041666666666669</v>
      </c>
      <c r="O161" s="123">
        <v>0.29166666666666669</v>
      </c>
      <c r="P161" s="123" t="s">
        <v>59</v>
      </c>
      <c r="Q161" s="123">
        <v>0.69791666666666663</v>
      </c>
      <c r="R161" s="123" t="s">
        <v>68</v>
      </c>
      <c r="S161" s="123">
        <v>0.72916666666666663</v>
      </c>
      <c r="T161" s="34" t="s">
        <v>26</v>
      </c>
      <c r="U161" s="34" t="s">
        <v>48</v>
      </c>
      <c r="V161" s="34" t="s">
        <v>43</v>
      </c>
      <c r="W161" s="34" t="s">
        <v>326</v>
      </c>
      <c r="X161" s="34" t="s">
        <v>326</v>
      </c>
      <c r="Y161" s="34" t="s">
        <v>326</v>
      </c>
      <c r="Z161" s="34" t="s">
        <v>26</v>
      </c>
      <c r="AA161" s="34" t="s">
        <v>43</v>
      </c>
      <c r="AB161" s="95">
        <v>0</v>
      </c>
      <c r="AC161" s="34" t="s">
        <v>24</v>
      </c>
      <c r="AD161" s="34" t="s">
        <v>42</v>
      </c>
      <c r="AE161" s="95">
        <v>3.461689587426326</v>
      </c>
      <c r="AF161" s="96">
        <v>9.7499999999999982</v>
      </c>
      <c r="AG161" s="97">
        <v>0</v>
      </c>
      <c r="AH161" s="96">
        <v>0</v>
      </c>
      <c r="AI161" s="97" t="s">
        <v>326</v>
      </c>
      <c r="AJ161" s="96">
        <v>45</v>
      </c>
      <c r="AK161" s="96">
        <v>155.77603143418466</v>
      </c>
      <c r="AL161" s="96" t="s">
        <v>95</v>
      </c>
      <c r="AM161" s="95">
        <v>6.9233791748526521</v>
      </c>
      <c r="AN161" s="95">
        <v>0</v>
      </c>
      <c r="AO161" s="98" t="s">
        <v>326</v>
      </c>
      <c r="AP161" s="98">
        <v>0</v>
      </c>
      <c r="AQ161" s="98" t="s">
        <v>326</v>
      </c>
      <c r="AR161" s="98">
        <v>4.4969639999999913</v>
      </c>
      <c r="AS161" s="98">
        <v>15.56709345383101</v>
      </c>
      <c r="AT161" s="99" t="s">
        <v>99</v>
      </c>
      <c r="AU161" s="98">
        <v>239.80825013879948</v>
      </c>
      <c r="AV161" s="98">
        <v>830.14172248440991</v>
      </c>
      <c r="AW161" s="98">
        <v>31.478747999999932</v>
      </c>
      <c r="AX161" s="98">
        <v>108.96965417681704</v>
      </c>
      <c r="AY161" s="98">
        <v>15.3125</v>
      </c>
      <c r="AZ161" s="98">
        <v>53.007121807465616</v>
      </c>
      <c r="BA161" s="100">
        <v>2573506.8493150687</v>
      </c>
      <c r="BB161" s="100">
        <v>8908681.8634443041</v>
      </c>
      <c r="BC161" s="101">
        <v>3.2993677555321392E-2</v>
      </c>
      <c r="BD161" s="101">
        <v>0.11421387004415774</v>
      </c>
      <c r="BE161" s="96">
        <v>0</v>
      </c>
      <c r="BF161" s="96">
        <v>0</v>
      </c>
      <c r="BG161" s="95">
        <v>3.461689587426326</v>
      </c>
      <c r="BH161" s="95">
        <v>3.461689587426326</v>
      </c>
      <c r="BI161" s="96" t="s">
        <v>326</v>
      </c>
      <c r="CA161"/>
      <c r="CB161"/>
      <c r="CC161" s="34"/>
      <c r="CD161" s="34"/>
      <c r="CE161" s="17">
        <f t="shared" si="13"/>
        <v>0</v>
      </c>
      <c r="CF161" s="17">
        <f t="shared" si="14"/>
        <v>0</v>
      </c>
      <c r="CG161" s="17">
        <f t="shared" si="12"/>
        <v>0</v>
      </c>
      <c r="CH161" s="34"/>
      <c r="CI161" s="34"/>
      <c r="CJ161" s="34"/>
      <c r="CK161" s="34"/>
      <c r="CL161" s="34"/>
      <c r="CM161" s="34"/>
      <c r="CN161" s="34"/>
      <c r="CO161" s="34"/>
      <c r="CP161" s="34"/>
      <c r="CQ161" s="34"/>
    </row>
    <row r="162" spans="2:95" x14ac:dyDescent="0.3">
      <c r="B162" s="34">
        <v>160</v>
      </c>
      <c r="C162" s="34">
        <v>2023</v>
      </c>
      <c r="D162" s="34" t="s">
        <v>109</v>
      </c>
      <c r="E162" s="34">
        <v>55</v>
      </c>
      <c r="F162" s="34" t="s">
        <v>80</v>
      </c>
      <c r="G162" s="34" t="s">
        <v>152</v>
      </c>
      <c r="H162" s="34" t="s">
        <v>151</v>
      </c>
      <c r="I162" s="34" t="s">
        <v>87</v>
      </c>
      <c r="J162" s="34" t="s">
        <v>92</v>
      </c>
      <c r="K162" s="34" t="s">
        <v>325</v>
      </c>
      <c r="L162" s="34" t="s">
        <v>169</v>
      </c>
      <c r="M162" s="34" t="s">
        <v>471</v>
      </c>
      <c r="N162" s="123">
        <v>0.27083333333333331</v>
      </c>
      <c r="O162" s="123">
        <v>0.30208333333333331</v>
      </c>
      <c r="P162" s="123" t="s">
        <v>59</v>
      </c>
      <c r="Q162" s="123">
        <v>0.72916666666666663</v>
      </c>
      <c r="R162" s="123" t="s">
        <v>69</v>
      </c>
      <c r="S162" s="123">
        <v>0.79166666666666663</v>
      </c>
      <c r="T162" s="34" t="s">
        <v>29</v>
      </c>
      <c r="U162" s="34" t="s">
        <v>326</v>
      </c>
      <c r="V162" s="34" t="s">
        <v>42</v>
      </c>
      <c r="W162" s="34" t="s">
        <v>326</v>
      </c>
      <c r="X162" s="34" t="s">
        <v>326</v>
      </c>
      <c r="Y162" s="34" t="s">
        <v>326</v>
      </c>
      <c r="Z162" s="34" t="s">
        <v>29</v>
      </c>
      <c r="AA162" s="34" t="s">
        <v>42</v>
      </c>
      <c r="AB162" s="95">
        <v>0</v>
      </c>
      <c r="AC162" s="34" t="s">
        <v>29</v>
      </c>
      <c r="AD162" s="34" t="s">
        <v>42</v>
      </c>
      <c r="AE162" s="95">
        <v>0</v>
      </c>
      <c r="AF162" s="96">
        <v>10.25</v>
      </c>
      <c r="AG162" s="97">
        <v>0</v>
      </c>
      <c r="AH162" s="96">
        <v>0</v>
      </c>
      <c r="AI162" s="97" t="s">
        <v>326</v>
      </c>
      <c r="AJ162" s="96">
        <v>67.5</v>
      </c>
      <c r="AK162" s="96">
        <v>233.664047151277</v>
      </c>
      <c r="AL162" s="96" t="s">
        <v>96</v>
      </c>
      <c r="AM162" s="95">
        <v>6.9233791748526521</v>
      </c>
      <c r="AN162" s="95">
        <v>0</v>
      </c>
      <c r="AO162" s="98" t="s">
        <v>326</v>
      </c>
      <c r="AP162" s="98">
        <v>0</v>
      </c>
      <c r="AQ162" s="98" t="s">
        <v>326</v>
      </c>
      <c r="AR162" s="98">
        <v>17.594754999999992</v>
      </c>
      <c r="AS162" s="98">
        <v>60.907580176817262</v>
      </c>
      <c r="AT162" s="99" t="s">
        <v>102</v>
      </c>
      <c r="AU162" s="98">
        <v>547.32429585079137</v>
      </c>
      <c r="AV162" s="98">
        <v>1894.6668158921304</v>
      </c>
      <c r="AW162" s="98">
        <v>71.845249583333299</v>
      </c>
      <c r="AX162" s="98">
        <v>248.70595238867048</v>
      </c>
      <c r="AY162" s="98">
        <v>22.96875</v>
      </c>
      <c r="AZ162" s="98">
        <v>79.510682711198427</v>
      </c>
      <c r="BA162" s="100">
        <v>1960000</v>
      </c>
      <c r="BB162" s="100">
        <v>6784911.5913555995</v>
      </c>
      <c r="BC162" s="101">
        <v>1.8148148148148149E-2</v>
      </c>
      <c r="BD162" s="101">
        <v>6.2823255475514816E-2</v>
      </c>
      <c r="BE162" s="96">
        <v>0</v>
      </c>
      <c r="BF162" s="96">
        <v>0</v>
      </c>
      <c r="BG162" s="95">
        <v>3.461689587426326</v>
      </c>
      <c r="BH162" s="95">
        <v>3.461689587426326</v>
      </c>
      <c r="BI162" s="96" t="s">
        <v>326</v>
      </c>
      <c r="CA162"/>
      <c r="CB162"/>
      <c r="CC162" s="34"/>
      <c r="CD162" s="34"/>
      <c r="CE162" s="17">
        <f t="shared" si="13"/>
        <v>0</v>
      </c>
      <c r="CF162" s="17">
        <f t="shared" si="14"/>
        <v>0</v>
      </c>
      <c r="CG162" s="17">
        <f t="shared" si="12"/>
        <v>0</v>
      </c>
      <c r="CH162" s="34"/>
      <c r="CI162" s="34"/>
      <c r="CJ162" s="34"/>
      <c r="CK162" s="34"/>
      <c r="CL162" s="34"/>
      <c r="CM162" s="34"/>
      <c r="CN162" s="34"/>
      <c r="CO162" s="34"/>
      <c r="CP162" s="34"/>
      <c r="CQ162" s="34"/>
    </row>
    <row r="163" spans="2:95" x14ac:dyDescent="0.3">
      <c r="B163" s="34">
        <v>161</v>
      </c>
      <c r="C163" s="34">
        <v>2023</v>
      </c>
      <c r="D163" s="34" t="s">
        <v>110</v>
      </c>
      <c r="E163" s="34">
        <v>57</v>
      </c>
      <c r="F163" s="34" t="s">
        <v>80</v>
      </c>
      <c r="G163" s="34" t="s">
        <v>152</v>
      </c>
      <c r="H163" s="34" t="s">
        <v>151</v>
      </c>
      <c r="I163" s="34" t="s">
        <v>84</v>
      </c>
      <c r="J163" s="34" t="s">
        <v>90</v>
      </c>
      <c r="K163" s="34" t="s">
        <v>325</v>
      </c>
      <c r="L163" s="34" t="s">
        <v>169</v>
      </c>
      <c r="M163" s="34" t="s">
        <v>476</v>
      </c>
      <c r="N163" s="123">
        <v>0.27083333333333331</v>
      </c>
      <c r="O163" s="123">
        <v>0.29166666666666669</v>
      </c>
      <c r="P163" s="123" t="s">
        <v>59</v>
      </c>
      <c r="Q163" s="123">
        <v>0.6875</v>
      </c>
      <c r="R163" s="123" t="s">
        <v>68</v>
      </c>
      <c r="S163" s="123">
        <v>0.71875</v>
      </c>
      <c r="T163" s="34" t="s">
        <v>24</v>
      </c>
      <c r="U163" s="34" t="s">
        <v>326</v>
      </c>
      <c r="V163" s="34" t="s">
        <v>42</v>
      </c>
      <c r="W163" s="34" t="s">
        <v>326</v>
      </c>
      <c r="X163" s="34" t="s">
        <v>326</v>
      </c>
      <c r="Y163" s="34" t="s">
        <v>326</v>
      </c>
      <c r="Z163" s="34" t="s">
        <v>24</v>
      </c>
      <c r="AA163" s="34" t="s">
        <v>42</v>
      </c>
      <c r="AB163" s="95">
        <v>0</v>
      </c>
      <c r="AC163" s="34" t="s">
        <v>24</v>
      </c>
      <c r="AD163" s="34" t="s">
        <v>42</v>
      </c>
      <c r="AE163" s="95">
        <v>0</v>
      </c>
      <c r="AF163" s="96">
        <v>9.5</v>
      </c>
      <c r="AG163" s="97">
        <v>0</v>
      </c>
      <c r="AH163" s="96">
        <v>0</v>
      </c>
      <c r="AI163" s="97" t="s">
        <v>326</v>
      </c>
      <c r="AJ163" s="96">
        <v>37.500000000000028</v>
      </c>
      <c r="AK163" s="96">
        <v>129.81335952848733</v>
      </c>
      <c r="AL163" s="96" t="s">
        <v>95</v>
      </c>
      <c r="AM163" s="95">
        <v>6.9233791748526521</v>
      </c>
      <c r="AN163" s="95">
        <v>0</v>
      </c>
      <c r="AO163" s="98" t="s">
        <v>326</v>
      </c>
      <c r="AP163" s="98">
        <v>0</v>
      </c>
      <c r="AQ163" s="98" t="s">
        <v>326</v>
      </c>
      <c r="AR163" s="98">
        <v>17.087500000000013</v>
      </c>
      <c r="AS163" s="98">
        <v>59.15162082514739</v>
      </c>
      <c r="AT163" s="99" t="s">
        <v>102</v>
      </c>
      <c r="AU163" s="98">
        <v>102.1349860276443</v>
      </c>
      <c r="AV163" s="98">
        <v>353.5596176438296</v>
      </c>
      <c r="AW163" s="98">
        <v>12.579439603365394</v>
      </c>
      <c r="AX163" s="98">
        <v>43.546115090628334</v>
      </c>
      <c r="AY163" s="98">
        <v>12.760416666666677</v>
      </c>
      <c r="AZ163" s="98">
        <v>44.172601506221383</v>
      </c>
      <c r="BA163" s="100">
        <v>1445500</v>
      </c>
      <c r="BB163" s="100">
        <v>5003872.298624754</v>
      </c>
      <c r="BC163" s="101">
        <v>3.0114583333333333E-2</v>
      </c>
      <c r="BD163" s="101">
        <v>0.10424733955468238</v>
      </c>
      <c r="BE163" s="96">
        <v>0</v>
      </c>
      <c r="BF163" s="96">
        <v>0</v>
      </c>
      <c r="BG163" s="95">
        <v>3.461689587426326</v>
      </c>
      <c r="BH163" s="95">
        <v>3.461689587426326</v>
      </c>
      <c r="BI163" s="96" t="s">
        <v>326</v>
      </c>
      <c r="CA163"/>
      <c r="CB163"/>
      <c r="CC163" s="34"/>
      <c r="CD163" s="34"/>
      <c r="CE163" s="17">
        <f t="shared" si="13"/>
        <v>0</v>
      </c>
      <c r="CF163" s="17">
        <f t="shared" si="14"/>
        <v>0</v>
      </c>
      <c r="CG163" s="17">
        <f t="shared" si="12"/>
        <v>0</v>
      </c>
      <c r="CH163" s="34"/>
      <c r="CI163" s="34"/>
      <c r="CJ163" s="34"/>
      <c r="CK163" s="34"/>
      <c r="CL163" s="34"/>
      <c r="CM163" s="34"/>
      <c r="CN163" s="34"/>
      <c r="CO163" s="34"/>
      <c r="CP163" s="34"/>
      <c r="CQ163" s="34"/>
    </row>
    <row r="164" spans="2:95" x14ac:dyDescent="0.3">
      <c r="B164" s="34">
        <v>162</v>
      </c>
      <c r="C164" s="34">
        <v>2023</v>
      </c>
      <c r="D164" s="34" t="s">
        <v>110</v>
      </c>
      <c r="E164" s="34">
        <v>36</v>
      </c>
      <c r="F164" s="34" t="s">
        <v>78</v>
      </c>
      <c r="G164" s="34" t="s">
        <v>152</v>
      </c>
      <c r="H164" s="34" t="s">
        <v>151</v>
      </c>
      <c r="I164" s="34" t="s">
        <v>84</v>
      </c>
      <c r="J164" s="34" t="s">
        <v>89</v>
      </c>
      <c r="K164" s="34" t="s">
        <v>325</v>
      </c>
      <c r="L164" s="34" t="s">
        <v>169</v>
      </c>
      <c r="M164" s="34" t="s">
        <v>474</v>
      </c>
      <c r="N164" s="123">
        <v>0.25</v>
      </c>
      <c r="O164" s="123">
        <v>0.33333333333333331</v>
      </c>
      <c r="P164" s="123" t="s">
        <v>60</v>
      </c>
      <c r="Q164" s="123">
        <v>0.70833333333333337</v>
      </c>
      <c r="R164" s="123" t="s">
        <v>69</v>
      </c>
      <c r="S164" s="123">
        <v>0.79166666666666663</v>
      </c>
      <c r="T164" s="34" t="s">
        <v>27</v>
      </c>
      <c r="U164" s="34" t="s">
        <v>326</v>
      </c>
      <c r="V164" s="34" t="s">
        <v>42</v>
      </c>
      <c r="W164" s="34" t="s">
        <v>24</v>
      </c>
      <c r="X164" s="34" t="s">
        <v>42</v>
      </c>
      <c r="Y164" s="34" t="s">
        <v>326</v>
      </c>
      <c r="Z164" s="34" t="s">
        <v>24</v>
      </c>
      <c r="AA164" s="34" t="s">
        <v>42</v>
      </c>
      <c r="AB164" s="95">
        <v>3.461689587426326</v>
      </c>
      <c r="AC164" s="34" t="s">
        <v>24</v>
      </c>
      <c r="AD164" s="34" t="s">
        <v>42</v>
      </c>
      <c r="AE164" s="95">
        <v>3.461689587426326</v>
      </c>
      <c r="AF164" s="96">
        <v>9.0000000000000018</v>
      </c>
      <c r="AG164" s="97">
        <v>15</v>
      </c>
      <c r="AH164" s="96">
        <v>51.925343811394889</v>
      </c>
      <c r="AI164" s="97" t="s">
        <v>103</v>
      </c>
      <c r="AJ164" s="96">
        <v>119.99999999999993</v>
      </c>
      <c r="AK164" s="96">
        <v>415.40275049115888</v>
      </c>
      <c r="AL164" s="96" t="s">
        <v>96</v>
      </c>
      <c r="AM164" s="95">
        <v>6.9233791748526521</v>
      </c>
      <c r="AN164" s="95">
        <v>6.9233791748526521</v>
      </c>
      <c r="AO164" s="98">
        <v>6.8350000000000009</v>
      </c>
      <c r="AP164" s="98">
        <v>23.66064833005894</v>
      </c>
      <c r="AQ164" s="98" t="s">
        <v>108</v>
      </c>
      <c r="AR164" s="98">
        <v>7.6651609999999835</v>
      </c>
      <c r="AS164" s="98">
        <v>26.534408019646307</v>
      </c>
      <c r="AT164" s="99" t="s">
        <v>100</v>
      </c>
      <c r="AU164" s="98">
        <v>60.797950713521047</v>
      </c>
      <c r="AV164" s="98">
        <v>210.46363292185478</v>
      </c>
      <c r="AW164" s="98">
        <v>7.4881701046311271</v>
      </c>
      <c r="AX164" s="98">
        <v>25.921720480078676</v>
      </c>
      <c r="AY164" s="98">
        <v>40.833333333333307</v>
      </c>
      <c r="AZ164" s="98">
        <v>141.35232481990823</v>
      </c>
      <c r="BA164" s="100">
        <v>3160500</v>
      </c>
      <c r="BB164" s="100">
        <v>10940669.941060903</v>
      </c>
      <c r="BC164" s="101">
        <v>0.13168750000000001</v>
      </c>
      <c r="BD164" s="101">
        <v>0.45586124754420437</v>
      </c>
      <c r="BE164" s="96">
        <v>0</v>
      </c>
      <c r="BF164" s="96">
        <v>0</v>
      </c>
      <c r="BG164" s="95">
        <v>3.461689587426326</v>
      </c>
      <c r="BH164" s="95">
        <v>3.461689587426326</v>
      </c>
      <c r="BI164" s="96" t="s">
        <v>326</v>
      </c>
      <c r="CA164"/>
      <c r="CB164"/>
      <c r="CC164" s="34"/>
      <c r="CD164" s="34"/>
      <c r="CE164" s="17">
        <f t="shared" si="13"/>
        <v>0</v>
      </c>
      <c r="CF164" s="17">
        <f t="shared" si="14"/>
        <v>0</v>
      </c>
      <c r="CG164" s="17">
        <f t="shared" si="12"/>
        <v>0</v>
      </c>
      <c r="CH164" s="34"/>
      <c r="CI164" s="34"/>
      <c r="CJ164" s="34"/>
      <c r="CK164" s="34"/>
      <c r="CL164" s="34"/>
      <c r="CM164" s="34"/>
      <c r="CN164" s="34"/>
      <c r="CO164" s="34"/>
      <c r="CP164" s="34"/>
      <c r="CQ164" s="34"/>
    </row>
    <row r="165" spans="2:95" x14ac:dyDescent="0.3">
      <c r="B165" s="34">
        <v>163</v>
      </c>
      <c r="C165" s="34">
        <v>2023</v>
      </c>
      <c r="D165" s="34" t="s">
        <v>109</v>
      </c>
      <c r="E165" s="34">
        <v>40</v>
      </c>
      <c r="F165" s="34" t="s">
        <v>79</v>
      </c>
      <c r="G165" s="34" t="s">
        <v>153</v>
      </c>
      <c r="H165" s="34" t="s">
        <v>151</v>
      </c>
      <c r="I165" s="34" t="s">
        <v>84</v>
      </c>
      <c r="J165" s="34" t="s">
        <v>89</v>
      </c>
      <c r="K165" s="34" t="s">
        <v>327</v>
      </c>
      <c r="L165" s="34" t="s">
        <v>170</v>
      </c>
      <c r="M165" s="34" t="s">
        <v>471</v>
      </c>
      <c r="N165" s="123">
        <v>0.25</v>
      </c>
      <c r="O165" s="123">
        <v>0.33333333333333331</v>
      </c>
      <c r="P165" s="123" t="s">
        <v>60</v>
      </c>
      <c r="Q165" s="123">
        <v>0.70833333333333337</v>
      </c>
      <c r="R165" s="123" t="s">
        <v>69</v>
      </c>
      <c r="S165" s="123">
        <v>0.79166666666666663</v>
      </c>
      <c r="T165" s="34" t="s">
        <v>24</v>
      </c>
      <c r="U165" s="34" t="s">
        <v>326</v>
      </c>
      <c r="V165" s="34" t="s">
        <v>42</v>
      </c>
      <c r="W165" s="34" t="s">
        <v>33</v>
      </c>
      <c r="X165" s="34" t="s">
        <v>42</v>
      </c>
      <c r="Y165" s="34" t="s">
        <v>326</v>
      </c>
      <c r="Z165" s="34" t="s">
        <v>24</v>
      </c>
      <c r="AA165" s="34" t="s">
        <v>42</v>
      </c>
      <c r="AB165" s="95">
        <v>0</v>
      </c>
      <c r="AC165" s="34" t="s">
        <v>24</v>
      </c>
      <c r="AD165" s="34" t="s">
        <v>42</v>
      </c>
      <c r="AE165" s="95">
        <v>0</v>
      </c>
      <c r="AF165" s="96">
        <v>9.0000000000000018</v>
      </c>
      <c r="AG165" s="97">
        <v>15</v>
      </c>
      <c r="AH165" s="96">
        <v>51.925343811394889</v>
      </c>
      <c r="AI165" s="97" t="s">
        <v>103</v>
      </c>
      <c r="AJ165" s="96">
        <v>119.99999999999993</v>
      </c>
      <c r="AK165" s="96">
        <v>415.40275049115888</v>
      </c>
      <c r="AL165" s="96" t="s">
        <v>96</v>
      </c>
      <c r="AM165" s="95">
        <v>6.9233791748526521</v>
      </c>
      <c r="AN165" s="95">
        <v>6.9233791748526521</v>
      </c>
      <c r="AO165" s="98">
        <v>4.25</v>
      </c>
      <c r="AP165" s="98">
        <v>14.712180746561886</v>
      </c>
      <c r="AQ165" s="98" t="s">
        <v>99</v>
      </c>
      <c r="AR165" s="98">
        <v>30.919868000000008</v>
      </c>
      <c r="AS165" s="98">
        <v>107.03498510019649</v>
      </c>
      <c r="AT165" s="99" t="s">
        <v>102</v>
      </c>
      <c r="AU165" s="98">
        <v>156.90800604227553</v>
      </c>
      <c r="AV165" s="98">
        <v>543.16681070037225</v>
      </c>
      <c r="AW165" s="98">
        <v>19.32555005939939</v>
      </c>
      <c r="AX165" s="98">
        <v>66.899055411909089</v>
      </c>
      <c r="AY165" s="98">
        <v>40.833333333333307</v>
      </c>
      <c r="AZ165" s="98">
        <v>141.35232481990823</v>
      </c>
      <c r="BA165" s="100">
        <v>1749300</v>
      </c>
      <c r="BB165" s="100">
        <v>6055533.5952848718</v>
      </c>
      <c r="BC165" s="101">
        <v>7.2887499999999994E-2</v>
      </c>
      <c r="BD165" s="101">
        <v>0.2523138998035363</v>
      </c>
      <c r="BE165" s="96">
        <v>0</v>
      </c>
      <c r="BF165" s="96">
        <v>0</v>
      </c>
      <c r="BG165" s="95">
        <v>3.461689587426326</v>
      </c>
      <c r="BH165" s="95">
        <v>3.461689587426326</v>
      </c>
      <c r="BI165" s="96" t="s">
        <v>326</v>
      </c>
      <c r="CA165"/>
      <c r="CB165"/>
      <c r="CC165" s="34"/>
      <c r="CD165" s="34"/>
      <c r="CE165" s="17">
        <f t="shared" si="13"/>
        <v>0</v>
      </c>
      <c r="CF165" s="17">
        <f t="shared" si="14"/>
        <v>0</v>
      </c>
      <c r="CG165" s="17">
        <f t="shared" si="12"/>
        <v>0</v>
      </c>
      <c r="CH165" s="34"/>
      <c r="CI165" s="34"/>
      <c r="CJ165" s="34"/>
      <c r="CK165" s="34"/>
      <c r="CL165" s="34"/>
      <c r="CM165" s="34"/>
      <c r="CN165" s="34"/>
      <c r="CO165" s="34"/>
      <c r="CP165" s="34"/>
      <c r="CQ165" s="34"/>
    </row>
    <row r="166" spans="2:95" x14ac:dyDescent="0.3">
      <c r="B166" s="34">
        <v>164</v>
      </c>
      <c r="C166" s="34">
        <v>2023</v>
      </c>
      <c r="D166" s="34" t="s">
        <v>109</v>
      </c>
      <c r="E166" s="34">
        <v>52</v>
      </c>
      <c r="F166" s="34" t="s">
        <v>80</v>
      </c>
      <c r="G166" s="34" t="s">
        <v>153</v>
      </c>
      <c r="H166" s="34" t="s">
        <v>151</v>
      </c>
      <c r="I166" s="34" t="s">
        <v>84</v>
      </c>
      <c r="J166" s="34" t="s">
        <v>89</v>
      </c>
      <c r="K166" s="34" t="s">
        <v>325</v>
      </c>
      <c r="L166" s="34" t="s">
        <v>182</v>
      </c>
      <c r="M166" s="34" t="s">
        <v>472</v>
      </c>
      <c r="N166" s="123">
        <v>0.90277777777777779</v>
      </c>
      <c r="O166" s="123">
        <v>0.19444444444444445</v>
      </c>
      <c r="P166" s="123" t="s">
        <v>56</v>
      </c>
      <c r="Q166" s="123">
        <v>0.70833333333333337</v>
      </c>
      <c r="R166" s="123" t="s">
        <v>69</v>
      </c>
      <c r="S166" s="123">
        <v>0.72222222222222221</v>
      </c>
      <c r="T166" s="34" t="s">
        <v>28</v>
      </c>
      <c r="U166" s="34" t="s">
        <v>48</v>
      </c>
      <c r="V166" s="34" t="s">
        <v>43</v>
      </c>
      <c r="W166" s="34" t="s">
        <v>326</v>
      </c>
      <c r="X166" s="34" t="s">
        <v>326</v>
      </c>
      <c r="Y166" s="34" t="s">
        <v>326</v>
      </c>
      <c r="Z166" s="34" t="s">
        <v>28</v>
      </c>
      <c r="AA166" s="34" t="s">
        <v>43</v>
      </c>
      <c r="AB166" s="95">
        <v>0</v>
      </c>
      <c r="AC166" s="34" t="s">
        <v>28</v>
      </c>
      <c r="AD166" s="34" t="s">
        <v>43</v>
      </c>
      <c r="AE166" s="95">
        <v>0</v>
      </c>
      <c r="AF166" s="96">
        <v>12.333333333333336</v>
      </c>
      <c r="AG166" s="97">
        <v>0</v>
      </c>
      <c r="AH166" s="96">
        <v>0</v>
      </c>
      <c r="AI166" s="97" t="s">
        <v>326</v>
      </c>
      <c r="AJ166" s="96">
        <v>219.99999999999994</v>
      </c>
      <c r="AK166" s="96">
        <v>0</v>
      </c>
      <c r="AL166" s="96" t="s">
        <v>97</v>
      </c>
      <c r="AM166" s="95">
        <v>0</v>
      </c>
      <c r="AN166" s="95">
        <v>0</v>
      </c>
      <c r="AO166" s="98" t="s">
        <v>326</v>
      </c>
      <c r="AP166" s="98">
        <v>0</v>
      </c>
      <c r="AQ166" s="98" t="s">
        <v>326</v>
      </c>
      <c r="AR166" s="98">
        <v>9.4595724999999842</v>
      </c>
      <c r="AS166" s="98">
        <v>0</v>
      </c>
      <c r="AT166" s="99" t="s">
        <v>100</v>
      </c>
      <c r="AU166" s="98">
        <v>1267.5867413821391</v>
      </c>
      <c r="AV166" s="98">
        <v>0</v>
      </c>
      <c r="AW166" s="98">
        <v>166.39145474358946</v>
      </c>
      <c r="AX166" s="98">
        <v>0</v>
      </c>
      <c r="AY166" s="98">
        <v>74.861111111111086</v>
      </c>
      <c r="AZ166" s="98">
        <v>0</v>
      </c>
      <c r="BA166" s="100">
        <v>3691557.0776255708</v>
      </c>
      <c r="BB166" s="100">
        <v>0</v>
      </c>
      <c r="BC166" s="101">
        <v>0.15381487823439879</v>
      </c>
      <c r="BD166" s="101">
        <v>0</v>
      </c>
      <c r="BE166" s="96">
        <v>0</v>
      </c>
      <c r="BF166" s="96">
        <v>0</v>
      </c>
      <c r="BG166" s="95">
        <v>0</v>
      </c>
      <c r="BH166" s="95">
        <v>0</v>
      </c>
      <c r="BI166" s="96" t="s">
        <v>491</v>
      </c>
      <c r="CA166"/>
      <c r="CB166"/>
      <c r="CC166" s="34"/>
      <c r="CD166" s="34"/>
      <c r="CE166" s="17">
        <f t="shared" si="13"/>
        <v>0</v>
      </c>
      <c r="CF166" s="17">
        <f t="shared" si="14"/>
        <v>0</v>
      </c>
      <c r="CG166" s="17">
        <f t="shared" si="12"/>
        <v>0</v>
      </c>
      <c r="CH166" s="34"/>
      <c r="CI166" s="34"/>
      <c r="CJ166" s="34"/>
      <c r="CK166" s="34"/>
      <c r="CL166" s="34"/>
      <c r="CM166" s="34"/>
      <c r="CN166" s="34"/>
      <c r="CO166" s="34"/>
      <c r="CP166" s="34"/>
      <c r="CQ166" s="34"/>
    </row>
    <row r="167" spans="2:95" x14ac:dyDescent="0.3">
      <c r="B167" s="34">
        <v>165</v>
      </c>
      <c r="C167" s="34">
        <v>2023</v>
      </c>
      <c r="D167" s="34" t="s">
        <v>109</v>
      </c>
      <c r="E167" s="34">
        <v>18</v>
      </c>
      <c r="F167" s="34" t="s">
        <v>77</v>
      </c>
      <c r="G167" s="34" t="s">
        <v>152</v>
      </c>
      <c r="H167" s="34" t="s">
        <v>151</v>
      </c>
      <c r="I167" s="34" t="s">
        <v>82</v>
      </c>
      <c r="J167" s="34" t="s">
        <v>89</v>
      </c>
      <c r="K167" s="34" t="s">
        <v>325</v>
      </c>
      <c r="L167" s="34" t="s">
        <v>178</v>
      </c>
      <c r="M167" s="34" t="s">
        <v>500</v>
      </c>
      <c r="N167" s="123">
        <v>0.27083333333333331</v>
      </c>
      <c r="O167" s="123">
        <v>0.33333333333333331</v>
      </c>
      <c r="P167" s="123" t="s">
        <v>60</v>
      </c>
      <c r="Q167" s="123">
        <v>0.72916666666666663</v>
      </c>
      <c r="R167" s="123" t="s">
        <v>69</v>
      </c>
      <c r="S167" s="123">
        <v>0.80555555555555547</v>
      </c>
      <c r="T167" s="34" t="s">
        <v>24</v>
      </c>
      <c r="U167" s="34" t="s">
        <v>326</v>
      </c>
      <c r="V167" s="34" t="s">
        <v>42</v>
      </c>
      <c r="W167" s="34" t="s">
        <v>39</v>
      </c>
      <c r="X167" s="34" t="s">
        <v>42</v>
      </c>
      <c r="Y167" s="34" t="s">
        <v>326</v>
      </c>
      <c r="Z167" s="34" t="s">
        <v>24</v>
      </c>
      <c r="AA167" s="34" t="s">
        <v>42</v>
      </c>
      <c r="AB167" s="95">
        <v>0</v>
      </c>
      <c r="AC167" s="34" t="s">
        <v>24</v>
      </c>
      <c r="AD167" s="34" t="s">
        <v>42</v>
      </c>
      <c r="AE167" s="95">
        <v>0</v>
      </c>
      <c r="AF167" s="96">
        <v>9.5</v>
      </c>
      <c r="AG167" s="97">
        <v>10</v>
      </c>
      <c r="AH167" s="96">
        <v>34.616895874263264</v>
      </c>
      <c r="AI167" s="97" t="s">
        <v>148</v>
      </c>
      <c r="AJ167" s="96">
        <v>99.999999999999972</v>
      </c>
      <c r="AK167" s="96">
        <v>346.16895874263253</v>
      </c>
      <c r="AL167" s="96" t="s">
        <v>96</v>
      </c>
      <c r="AM167" s="95">
        <v>6.9233791748526521</v>
      </c>
      <c r="AN167" s="95">
        <v>6.9233791748526521</v>
      </c>
      <c r="AO167" s="98">
        <v>3.3</v>
      </c>
      <c r="AP167" s="98">
        <v>11.423575638506875</v>
      </c>
      <c r="AQ167" s="98" t="s">
        <v>99</v>
      </c>
      <c r="AR167" s="98">
        <v>26.297319999999999</v>
      </c>
      <c r="AS167" s="98">
        <v>91.033158821218066</v>
      </c>
      <c r="AT167" s="99" t="s">
        <v>102</v>
      </c>
      <c r="AU167" s="98">
        <v>164.95082067288462</v>
      </c>
      <c r="AV167" s="98">
        <v>571.0085383607518</v>
      </c>
      <c r="AW167" s="98">
        <v>20.316142067307691</v>
      </c>
      <c r="AX167" s="98">
        <v>70.328177451072989</v>
      </c>
      <c r="AY167" s="98">
        <v>34.027777777777771</v>
      </c>
      <c r="AZ167" s="98">
        <v>117.79360401659024</v>
      </c>
      <c r="BA167" s="100">
        <v>1734600</v>
      </c>
      <c r="BB167" s="100">
        <v>6004646.7583497055</v>
      </c>
      <c r="BC167" s="101">
        <v>7.2275000000000006E-2</v>
      </c>
      <c r="BD167" s="101">
        <v>0.25019361493123776</v>
      </c>
      <c r="BE167" s="96">
        <v>0</v>
      </c>
      <c r="BF167" s="96">
        <v>0</v>
      </c>
      <c r="BG167" s="95">
        <v>3.461689587426326</v>
      </c>
      <c r="BH167" s="95">
        <v>3.461689587426326</v>
      </c>
      <c r="BI167" s="96" t="s">
        <v>326</v>
      </c>
      <c r="CA167"/>
      <c r="CB167"/>
      <c r="CC167" s="34"/>
      <c r="CD167" s="34"/>
      <c r="CE167" s="17">
        <f t="shared" si="13"/>
        <v>0</v>
      </c>
      <c r="CF167" s="17">
        <f t="shared" si="14"/>
        <v>0</v>
      </c>
      <c r="CG167" s="17">
        <f t="shared" si="12"/>
        <v>0</v>
      </c>
      <c r="CH167" s="34"/>
      <c r="CI167" s="34"/>
      <c r="CJ167" s="34"/>
      <c r="CK167" s="34"/>
      <c r="CL167" s="34"/>
      <c r="CM167" s="34"/>
      <c r="CN167" s="34"/>
      <c r="CO167" s="34"/>
      <c r="CP167" s="34"/>
      <c r="CQ167" s="34"/>
    </row>
    <row r="168" spans="2:95" x14ac:dyDescent="0.3">
      <c r="B168" s="34">
        <v>166</v>
      </c>
      <c r="C168" s="34">
        <v>2023</v>
      </c>
      <c r="D168" s="34" t="s">
        <v>110</v>
      </c>
      <c r="E168" s="34">
        <v>35</v>
      </c>
      <c r="F168" s="34" t="s">
        <v>78</v>
      </c>
      <c r="G168" s="34" t="s">
        <v>152</v>
      </c>
      <c r="H168" s="34" t="s">
        <v>151</v>
      </c>
      <c r="I168" s="34" t="s">
        <v>84</v>
      </c>
      <c r="J168" s="34" t="s">
        <v>90</v>
      </c>
      <c r="K168" s="34" t="s">
        <v>325</v>
      </c>
      <c r="L168" s="34" t="s">
        <v>168</v>
      </c>
      <c r="M168" s="34" t="s">
        <v>475</v>
      </c>
      <c r="N168" s="123">
        <v>0.22916666666666666</v>
      </c>
      <c r="O168" s="123">
        <v>0.28472222222222221</v>
      </c>
      <c r="P168" s="123" t="s">
        <v>58</v>
      </c>
      <c r="Q168" s="123">
        <v>0.6875</v>
      </c>
      <c r="R168" s="123" t="s">
        <v>68</v>
      </c>
      <c r="S168" s="123">
        <v>0.76041666666666663</v>
      </c>
      <c r="T168" s="34" t="s">
        <v>24</v>
      </c>
      <c r="U168" s="34" t="s">
        <v>326</v>
      </c>
      <c r="V168" s="34" t="s">
        <v>42</v>
      </c>
      <c r="W168" s="34" t="s">
        <v>31</v>
      </c>
      <c r="X168" s="34" t="s">
        <v>42</v>
      </c>
      <c r="Y168" s="34" t="s">
        <v>326</v>
      </c>
      <c r="Z168" s="34" t="s">
        <v>24</v>
      </c>
      <c r="AA168" s="34" t="s">
        <v>42</v>
      </c>
      <c r="AB168" s="95">
        <v>0</v>
      </c>
      <c r="AC168" s="34" t="s">
        <v>26</v>
      </c>
      <c r="AD168" s="34" t="s">
        <v>43</v>
      </c>
      <c r="AE168" s="95">
        <v>3.461689587426326</v>
      </c>
      <c r="AF168" s="96">
        <v>9.6666666666666679</v>
      </c>
      <c r="AG168" s="97">
        <v>15</v>
      </c>
      <c r="AH168" s="96">
        <v>51.925343811394889</v>
      </c>
      <c r="AI168" s="97" t="s">
        <v>103</v>
      </c>
      <c r="AJ168" s="96">
        <v>92.499999999999972</v>
      </c>
      <c r="AK168" s="96">
        <v>320.20628683693508</v>
      </c>
      <c r="AL168" s="96" t="s">
        <v>96</v>
      </c>
      <c r="AM168" s="95">
        <v>6.9233791748526521</v>
      </c>
      <c r="AN168" s="95">
        <v>6.9233791748526521</v>
      </c>
      <c r="AO168" s="98">
        <v>4.0724999999999998</v>
      </c>
      <c r="AP168" s="98">
        <v>14.097730844793713</v>
      </c>
      <c r="AQ168" s="98" t="s">
        <v>99</v>
      </c>
      <c r="AR168" s="98">
        <v>9.5687060000000059</v>
      </c>
      <c r="AS168" s="98">
        <v>33.123889925343832</v>
      </c>
      <c r="AT168" s="99" t="s">
        <v>100</v>
      </c>
      <c r="AU168" s="98">
        <v>63.537519899547682</v>
      </c>
      <c r="AV168" s="98">
        <v>219.94717104715718</v>
      </c>
      <c r="AW168" s="98">
        <v>7.8255887155812989</v>
      </c>
      <c r="AX168" s="98">
        <v>27.089758972208738</v>
      </c>
      <c r="AY168" s="98">
        <v>31.475694444444439</v>
      </c>
      <c r="AZ168" s="98">
        <v>108.95908371534597</v>
      </c>
      <c r="BA168" s="100">
        <v>4410000</v>
      </c>
      <c r="BB168" s="100">
        <v>15266051.080550097</v>
      </c>
      <c r="BC168" s="101">
        <v>9.1874999999999998E-2</v>
      </c>
      <c r="BD168" s="101">
        <v>0.31804273084479368</v>
      </c>
      <c r="BE168" s="96">
        <v>30</v>
      </c>
      <c r="BF168" s="96">
        <v>103.85068762278978</v>
      </c>
      <c r="BG168" s="95">
        <v>0</v>
      </c>
      <c r="BH168" s="95">
        <v>3.461689587426326</v>
      </c>
      <c r="BI168" s="96" t="s">
        <v>326</v>
      </c>
      <c r="CA168"/>
      <c r="CB168"/>
      <c r="CC168" s="34"/>
      <c r="CD168" s="34"/>
      <c r="CE168" s="17">
        <f t="shared" si="13"/>
        <v>0</v>
      </c>
      <c r="CF168" s="17">
        <f t="shared" si="14"/>
        <v>0</v>
      </c>
      <c r="CG168" s="17">
        <f t="shared" si="12"/>
        <v>0</v>
      </c>
      <c r="CH168" s="34"/>
      <c r="CI168" s="34"/>
      <c r="CJ168" s="34"/>
      <c r="CK168" s="34"/>
      <c r="CL168" s="34"/>
      <c r="CM168" s="34"/>
      <c r="CN168" s="34"/>
      <c r="CO168" s="34"/>
      <c r="CP168" s="34"/>
      <c r="CQ168" s="34"/>
    </row>
    <row r="169" spans="2:95" x14ac:dyDescent="0.3">
      <c r="B169" s="34">
        <v>167</v>
      </c>
      <c r="C169" s="34">
        <v>2023</v>
      </c>
      <c r="D169" s="34" t="s">
        <v>109</v>
      </c>
      <c r="E169" s="34">
        <v>42</v>
      </c>
      <c r="F169" s="34" t="s">
        <v>79</v>
      </c>
      <c r="G169" s="34" t="s">
        <v>152</v>
      </c>
      <c r="H169" s="34" t="s">
        <v>151</v>
      </c>
      <c r="I169" s="34" t="s">
        <v>85</v>
      </c>
      <c r="J169" s="34" t="s">
        <v>89</v>
      </c>
      <c r="K169" s="34" t="s">
        <v>325</v>
      </c>
      <c r="L169" s="34" t="s">
        <v>179</v>
      </c>
      <c r="M169" s="34" t="s">
        <v>471</v>
      </c>
      <c r="N169" s="123">
        <v>0.29166666666666669</v>
      </c>
      <c r="O169" s="123">
        <v>0.3125</v>
      </c>
      <c r="P169" s="123" t="s">
        <v>59</v>
      </c>
      <c r="Q169" s="123">
        <v>0.77083333333333337</v>
      </c>
      <c r="R169" s="123" t="s">
        <v>70</v>
      </c>
      <c r="S169" s="123">
        <v>0.79166666666666663</v>
      </c>
      <c r="T169" s="34" t="s">
        <v>32</v>
      </c>
      <c r="U169" s="34" t="s">
        <v>47</v>
      </c>
      <c r="V169" s="34" t="s">
        <v>45</v>
      </c>
      <c r="W169" s="34" t="s">
        <v>326</v>
      </c>
      <c r="X169" s="34" t="s">
        <v>326</v>
      </c>
      <c r="Y169" s="34" t="s">
        <v>326</v>
      </c>
      <c r="Z169" s="34" t="s">
        <v>32</v>
      </c>
      <c r="AA169" s="34" t="s">
        <v>45</v>
      </c>
      <c r="AB169" s="95">
        <v>0</v>
      </c>
      <c r="AC169" s="34" t="s">
        <v>32</v>
      </c>
      <c r="AD169" s="34" t="s">
        <v>45</v>
      </c>
      <c r="AE169" s="95">
        <v>0</v>
      </c>
      <c r="AF169" s="96">
        <v>11</v>
      </c>
      <c r="AG169" s="97">
        <v>0</v>
      </c>
      <c r="AH169" s="96">
        <v>0</v>
      </c>
      <c r="AI169" s="97" t="s">
        <v>326</v>
      </c>
      <c r="AJ169" s="96">
        <v>29.999999999999932</v>
      </c>
      <c r="AK169" s="96">
        <v>103.85068762278955</v>
      </c>
      <c r="AL169" s="96" t="s">
        <v>94</v>
      </c>
      <c r="AM169" s="95">
        <v>6.9233791748526521</v>
      </c>
      <c r="AN169" s="95">
        <v>0</v>
      </c>
      <c r="AO169" s="98" t="s">
        <v>326</v>
      </c>
      <c r="AP169" s="98">
        <v>0</v>
      </c>
      <c r="AQ169" s="98" t="s">
        <v>326</v>
      </c>
      <c r="AR169" s="98">
        <v>4.4969639999999913</v>
      </c>
      <c r="AS169" s="98">
        <v>15.56709345383101</v>
      </c>
      <c r="AT169" s="99" t="s">
        <v>99</v>
      </c>
      <c r="AU169" s="98">
        <v>0</v>
      </c>
      <c r="AV169" s="98">
        <v>0</v>
      </c>
      <c r="AW169" s="98">
        <v>0</v>
      </c>
      <c r="AX169" s="98">
        <v>0</v>
      </c>
      <c r="AY169" s="98">
        <v>10.208333333333311</v>
      </c>
      <c r="AZ169" s="98">
        <v>35.338081204977001</v>
      </c>
      <c r="BA169" s="100">
        <v>134246.57534246575</v>
      </c>
      <c r="BB169" s="100">
        <v>464719.97201065742</v>
      </c>
      <c r="BC169" s="101">
        <v>5.5936073059360729E-3</v>
      </c>
      <c r="BD169" s="101">
        <v>1.9363332167110728E-2</v>
      </c>
      <c r="BE169" s="96">
        <v>59.999999999999865</v>
      </c>
      <c r="BF169" s="96">
        <v>207.7013752455791</v>
      </c>
      <c r="BG169" s="95">
        <v>0</v>
      </c>
      <c r="BH169" s="95">
        <v>3.461689587426326</v>
      </c>
      <c r="BI169" s="96" t="s">
        <v>326</v>
      </c>
      <c r="CA169"/>
      <c r="CB169"/>
      <c r="CC169" s="34"/>
      <c r="CD169" s="34"/>
      <c r="CE169" s="17">
        <f t="shared" si="13"/>
        <v>0</v>
      </c>
      <c r="CF169" s="17">
        <f t="shared" si="14"/>
        <v>0</v>
      </c>
      <c r="CG169" s="17">
        <f t="shared" si="12"/>
        <v>0</v>
      </c>
      <c r="CH169" s="34"/>
      <c r="CI169" s="34"/>
      <c r="CJ169" s="34"/>
      <c r="CK169" s="34"/>
      <c r="CL169" s="34"/>
      <c r="CM169" s="34"/>
      <c r="CN169" s="34"/>
      <c r="CO169" s="34"/>
      <c r="CP169" s="34"/>
      <c r="CQ169" s="34"/>
    </row>
    <row r="170" spans="2:95" x14ac:dyDescent="0.3">
      <c r="B170" s="34">
        <v>168</v>
      </c>
      <c r="C170" s="34">
        <v>2023</v>
      </c>
      <c r="D170" s="34" t="s">
        <v>109</v>
      </c>
      <c r="E170" s="34">
        <v>43</v>
      </c>
      <c r="F170" s="34" t="s">
        <v>79</v>
      </c>
      <c r="G170" s="34" t="s">
        <v>152</v>
      </c>
      <c r="H170" s="34" t="s">
        <v>151</v>
      </c>
      <c r="I170" s="34" t="s">
        <v>83</v>
      </c>
      <c r="J170" s="34" t="s">
        <v>89</v>
      </c>
      <c r="K170" s="34" t="s">
        <v>325</v>
      </c>
      <c r="L170" s="34" t="s">
        <v>175</v>
      </c>
      <c r="M170" s="34" t="s">
        <v>473</v>
      </c>
      <c r="N170" s="123">
        <v>0.25</v>
      </c>
      <c r="O170" s="123">
        <v>0.27430555555555552</v>
      </c>
      <c r="P170" s="123" t="s">
        <v>58</v>
      </c>
      <c r="Q170" s="123">
        <v>0.81944444444444453</v>
      </c>
      <c r="R170" s="123" t="s">
        <v>71</v>
      </c>
      <c r="S170" s="123">
        <v>0.84027777777777779</v>
      </c>
      <c r="T170" s="34" t="s">
        <v>28</v>
      </c>
      <c r="U170" s="34" t="s">
        <v>48</v>
      </c>
      <c r="V170" s="34" t="s">
        <v>43</v>
      </c>
      <c r="W170" s="34" t="s">
        <v>27</v>
      </c>
      <c r="X170" s="34" t="s">
        <v>42</v>
      </c>
      <c r="Y170" s="34" t="s">
        <v>326</v>
      </c>
      <c r="Z170" s="34" t="s">
        <v>27</v>
      </c>
      <c r="AA170" s="34" t="s">
        <v>42</v>
      </c>
      <c r="AB170" s="95">
        <v>3.461689587426326</v>
      </c>
      <c r="AC170" s="34" t="s">
        <v>28</v>
      </c>
      <c r="AD170" s="34" t="s">
        <v>43</v>
      </c>
      <c r="AE170" s="95">
        <v>0</v>
      </c>
      <c r="AF170" s="96">
        <v>13.083333333333337</v>
      </c>
      <c r="AG170" s="97">
        <v>20</v>
      </c>
      <c r="AH170" s="96">
        <v>69.233791748526528</v>
      </c>
      <c r="AI170" s="97" t="s">
        <v>103</v>
      </c>
      <c r="AJ170" s="96">
        <v>32.499999999999929</v>
      </c>
      <c r="AK170" s="96">
        <v>112.50491159135535</v>
      </c>
      <c r="AL170" s="96" t="s">
        <v>95</v>
      </c>
      <c r="AM170" s="95">
        <v>6.9233791748526521</v>
      </c>
      <c r="AN170" s="95">
        <v>6.9233791748526521</v>
      </c>
      <c r="AO170" s="98">
        <v>5.5333333333333332</v>
      </c>
      <c r="AP170" s="98">
        <v>19.154682383759003</v>
      </c>
      <c r="AQ170" s="98" t="s">
        <v>108</v>
      </c>
      <c r="AR170" s="98">
        <v>10.589583333333305</v>
      </c>
      <c r="AS170" s="98">
        <v>36.657850360183268</v>
      </c>
      <c r="AT170" s="99" t="s">
        <v>101</v>
      </c>
      <c r="AU170" s="98">
        <v>863.64714393487168</v>
      </c>
      <c r="AV170" s="98">
        <v>2989.6783253698309</v>
      </c>
      <c r="AW170" s="98">
        <v>111.86004118667114</v>
      </c>
      <c r="AX170" s="98">
        <v>387.22473982497945</v>
      </c>
      <c r="AY170" s="98">
        <v>11.059027777777755</v>
      </c>
      <c r="AZ170" s="98">
        <v>38.28292130539176</v>
      </c>
      <c r="BA170" s="100">
        <v>8214615.0684931502</v>
      </c>
      <c r="BB170" s="100">
        <v>28436447.447318133</v>
      </c>
      <c r="BC170" s="101">
        <v>0.34227562785388127</v>
      </c>
      <c r="BD170" s="101">
        <v>1.1848519769715891</v>
      </c>
      <c r="BE170" s="96">
        <v>0</v>
      </c>
      <c r="BF170" s="96">
        <v>0</v>
      </c>
      <c r="BG170" s="95">
        <v>3.461689587426326</v>
      </c>
      <c r="BH170" s="95">
        <v>3.461689587426326</v>
      </c>
      <c r="BI170" s="96" t="s">
        <v>326</v>
      </c>
      <c r="CA170"/>
      <c r="CB170"/>
      <c r="CC170" s="34"/>
      <c r="CD170" s="34"/>
      <c r="CE170" s="17">
        <f t="shared" si="13"/>
        <v>0</v>
      </c>
      <c r="CF170" s="17">
        <f t="shared" si="14"/>
        <v>0</v>
      </c>
      <c r="CG170" s="17">
        <f t="shared" si="12"/>
        <v>0</v>
      </c>
      <c r="CH170" s="34"/>
      <c r="CI170" s="34"/>
      <c r="CJ170" s="34"/>
      <c r="CK170" s="34"/>
      <c r="CL170" s="34"/>
      <c r="CM170" s="34"/>
      <c r="CN170" s="34"/>
      <c r="CO170" s="34"/>
      <c r="CP170" s="34"/>
      <c r="CQ170" s="34"/>
    </row>
    <row r="171" spans="2:95" x14ac:dyDescent="0.3">
      <c r="B171" s="34">
        <v>169</v>
      </c>
      <c r="C171" s="34">
        <v>2023</v>
      </c>
      <c r="D171" s="34" t="s">
        <v>110</v>
      </c>
      <c r="E171" s="34">
        <v>43</v>
      </c>
      <c r="F171" s="34" t="s">
        <v>79</v>
      </c>
      <c r="G171" s="34" t="s">
        <v>152</v>
      </c>
      <c r="H171" s="34" t="s">
        <v>151</v>
      </c>
      <c r="I171" s="34" t="s">
        <v>84</v>
      </c>
      <c r="J171" s="34" t="s">
        <v>89</v>
      </c>
      <c r="K171" s="34" t="s">
        <v>325</v>
      </c>
      <c r="L171" s="34" t="s">
        <v>167</v>
      </c>
      <c r="M171" s="34" t="s">
        <v>472</v>
      </c>
      <c r="N171" s="123">
        <v>0.1875</v>
      </c>
      <c r="O171" s="123">
        <v>0.20833333333333334</v>
      </c>
      <c r="P171" s="123" t="s">
        <v>57</v>
      </c>
      <c r="Q171" s="123">
        <v>0.75</v>
      </c>
      <c r="R171" s="123" t="s">
        <v>70</v>
      </c>
      <c r="S171" s="123">
        <v>0.79166666666666663</v>
      </c>
      <c r="T171" s="34" t="s">
        <v>28</v>
      </c>
      <c r="U171" s="34" t="s">
        <v>48</v>
      </c>
      <c r="V171" s="34" t="s">
        <v>43</v>
      </c>
      <c r="W171" s="34" t="s">
        <v>326</v>
      </c>
      <c r="X171" s="34" t="s">
        <v>326</v>
      </c>
      <c r="Y171" s="34" t="s">
        <v>326</v>
      </c>
      <c r="Z171" s="34" t="s">
        <v>28</v>
      </c>
      <c r="AA171" s="34" t="s">
        <v>43</v>
      </c>
      <c r="AB171" s="95">
        <v>0</v>
      </c>
      <c r="AC171" s="34" t="s">
        <v>28</v>
      </c>
      <c r="AD171" s="34" t="s">
        <v>43</v>
      </c>
      <c r="AE171" s="95">
        <v>0</v>
      </c>
      <c r="AF171" s="96">
        <v>13</v>
      </c>
      <c r="AG171" s="97">
        <v>0</v>
      </c>
      <c r="AH171" s="96">
        <v>0</v>
      </c>
      <c r="AI171" s="97" t="s">
        <v>326</v>
      </c>
      <c r="AJ171" s="96">
        <v>44.999999999999979</v>
      </c>
      <c r="AK171" s="96">
        <v>155.7760314341846</v>
      </c>
      <c r="AL171" s="96" t="s">
        <v>95</v>
      </c>
      <c r="AM171" s="95">
        <v>6.9233791748526521</v>
      </c>
      <c r="AN171" s="95">
        <v>0</v>
      </c>
      <c r="AO171" s="98" t="s">
        <v>326</v>
      </c>
      <c r="AP171" s="98">
        <v>0</v>
      </c>
      <c r="AQ171" s="98" t="s">
        <v>326</v>
      </c>
      <c r="AR171" s="98">
        <v>16.179064000000004</v>
      </c>
      <c r="AS171" s="98">
        <v>56.006897383104139</v>
      </c>
      <c r="AT171" s="99" t="s">
        <v>102</v>
      </c>
      <c r="AU171" s="98">
        <v>1548.5724731952823</v>
      </c>
      <c r="AV171" s="98">
        <v>5360.6772058351426</v>
      </c>
      <c r="AW171" s="98">
        <v>203.27541948717951</v>
      </c>
      <c r="AX171" s="98">
        <v>703.6764030184878</v>
      </c>
      <c r="AY171" s="98">
        <v>15.312499999999993</v>
      </c>
      <c r="AZ171" s="98">
        <v>53.007121807465595</v>
      </c>
      <c r="BA171" s="100">
        <v>2103196.3470319635</v>
      </c>
      <c r="BB171" s="100">
        <v>7280612.8948336337</v>
      </c>
      <c r="BC171" s="101">
        <v>8.7633181126331811E-2</v>
      </c>
      <c r="BD171" s="101">
        <v>0.30335887061806804</v>
      </c>
      <c r="BE171" s="96">
        <v>0</v>
      </c>
      <c r="BF171" s="96">
        <v>0</v>
      </c>
      <c r="BG171" s="95">
        <v>3.461689587426326</v>
      </c>
      <c r="BH171" s="95">
        <v>3.461689587426326</v>
      </c>
      <c r="BI171" s="96" t="s">
        <v>326</v>
      </c>
      <c r="CA171"/>
      <c r="CB171"/>
      <c r="CC171" s="34"/>
      <c r="CD171" s="34"/>
      <c r="CE171" s="17">
        <f t="shared" si="13"/>
        <v>0</v>
      </c>
      <c r="CF171" s="17">
        <f t="shared" si="14"/>
        <v>0</v>
      </c>
      <c r="CG171" s="17">
        <f t="shared" si="12"/>
        <v>0</v>
      </c>
      <c r="CH171" s="34"/>
      <c r="CI171" s="34"/>
      <c r="CJ171" s="34"/>
      <c r="CK171" s="34"/>
      <c r="CL171" s="34"/>
      <c r="CM171" s="34"/>
      <c r="CN171" s="34"/>
      <c r="CO171" s="34"/>
      <c r="CP171" s="34"/>
      <c r="CQ171" s="34"/>
    </row>
    <row r="172" spans="2:95" x14ac:dyDescent="0.3">
      <c r="B172" s="34">
        <v>170</v>
      </c>
      <c r="C172" s="34">
        <v>2023</v>
      </c>
      <c r="D172" s="34" t="s">
        <v>109</v>
      </c>
      <c r="E172" s="34">
        <v>44</v>
      </c>
      <c r="F172" s="34" t="s">
        <v>79</v>
      </c>
      <c r="G172" s="34" t="s">
        <v>152</v>
      </c>
      <c r="H172" s="34" t="s">
        <v>151</v>
      </c>
      <c r="I172" s="34" t="s">
        <v>84</v>
      </c>
      <c r="J172" s="34" t="s">
        <v>89</v>
      </c>
      <c r="K172" s="34" t="s">
        <v>325</v>
      </c>
      <c r="L172" s="34" t="s">
        <v>180</v>
      </c>
      <c r="M172" s="34" t="s">
        <v>471</v>
      </c>
      <c r="N172" s="123">
        <v>0.3125</v>
      </c>
      <c r="O172" s="123">
        <v>0.34375</v>
      </c>
      <c r="P172" s="123" t="s">
        <v>60</v>
      </c>
      <c r="Q172" s="123">
        <v>0.54166666666666663</v>
      </c>
      <c r="R172" s="123" t="s">
        <v>65</v>
      </c>
      <c r="S172" s="123">
        <v>0.5625</v>
      </c>
      <c r="T172" s="34" t="s">
        <v>28</v>
      </c>
      <c r="U172" s="34" t="s">
        <v>48</v>
      </c>
      <c r="V172" s="34" t="s">
        <v>43</v>
      </c>
      <c r="W172" s="34" t="s">
        <v>326</v>
      </c>
      <c r="X172" s="34" t="s">
        <v>326</v>
      </c>
      <c r="Y172" s="34" t="s">
        <v>326</v>
      </c>
      <c r="Z172" s="34" t="s">
        <v>28</v>
      </c>
      <c r="AA172" s="34" t="s">
        <v>43</v>
      </c>
      <c r="AB172" s="95">
        <v>0</v>
      </c>
      <c r="AC172" s="34" t="s">
        <v>28</v>
      </c>
      <c r="AD172" s="34" t="s">
        <v>43</v>
      </c>
      <c r="AE172" s="95">
        <v>0</v>
      </c>
      <c r="AF172" s="96">
        <v>4.7499999999999991</v>
      </c>
      <c r="AG172" s="97">
        <v>0</v>
      </c>
      <c r="AH172" s="96">
        <v>0</v>
      </c>
      <c r="AI172" s="97" t="s">
        <v>326</v>
      </c>
      <c r="AJ172" s="96">
        <v>37.500000000000028</v>
      </c>
      <c r="AK172" s="96">
        <v>129.81335952848733</v>
      </c>
      <c r="AL172" s="96" t="s">
        <v>95</v>
      </c>
      <c r="AM172" s="95">
        <v>6.9233791748526521</v>
      </c>
      <c r="AN172" s="95">
        <v>0</v>
      </c>
      <c r="AO172" s="98" t="s">
        <v>326</v>
      </c>
      <c r="AP172" s="98">
        <v>0</v>
      </c>
      <c r="AQ172" s="98" t="s">
        <v>326</v>
      </c>
      <c r="AR172" s="98">
        <v>11.326204000000004</v>
      </c>
      <c r="AS172" s="98">
        <v>39.207802451866421</v>
      </c>
      <c r="AT172" s="99" t="s">
        <v>101</v>
      </c>
      <c r="AU172" s="98">
        <v>542.04148460610281</v>
      </c>
      <c r="AV172" s="98">
        <v>1876.3793632140532</v>
      </c>
      <c r="AW172" s="98">
        <v>71.151794358974385</v>
      </c>
      <c r="AX172" s="98">
        <v>246.30542565916082</v>
      </c>
      <c r="AY172" s="98">
        <v>12.760416666666677</v>
      </c>
      <c r="AZ172" s="98">
        <v>44.172601506221383</v>
      </c>
      <c r="BA172" s="100">
        <v>1487116.4383561646</v>
      </c>
      <c r="BB172" s="100">
        <v>5147935.4899480585</v>
      </c>
      <c r="BC172" s="101">
        <v>6.1963184931506855E-2</v>
      </c>
      <c r="BD172" s="101">
        <v>0.21449731208116909</v>
      </c>
      <c r="BE172" s="96">
        <v>0</v>
      </c>
      <c r="BF172" s="96">
        <v>0</v>
      </c>
      <c r="BG172" s="95">
        <v>3.461689587426326</v>
      </c>
      <c r="BH172" s="95">
        <v>3.461689587426326</v>
      </c>
      <c r="BI172" s="96" t="s">
        <v>326</v>
      </c>
      <c r="CA172"/>
      <c r="CB172"/>
      <c r="CE172" s="17">
        <f t="shared" si="13"/>
        <v>0</v>
      </c>
      <c r="CF172" s="17">
        <f t="shared" si="14"/>
        <v>0</v>
      </c>
      <c r="CG172" s="17">
        <f t="shared" si="12"/>
        <v>0</v>
      </c>
      <c r="CO172" s="34"/>
      <c r="CP172" s="34"/>
      <c r="CQ172" s="34"/>
    </row>
    <row r="173" spans="2:95" x14ac:dyDescent="0.3">
      <c r="B173" s="34">
        <v>171</v>
      </c>
      <c r="C173" s="34">
        <v>2023</v>
      </c>
      <c r="D173" s="34" t="s">
        <v>110</v>
      </c>
      <c r="E173" s="34">
        <v>50</v>
      </c>
      <c r="F173" s="34" t="s">
        <v>80</v>
      </c>
      <c r="G173" s="34" t="s">
        <v>152</v>
      </c>
      <c r="H173" s="34" t="s">
        <v>151</v>
      </c>
      <c r="I173" s="34" t="s">
        <v>84</v>
      </c>
      <c r="J173" s="34" t="s">
        <v>89</v>
      </c>
      <c r="K173" s="34" t="s">
        <v>327</v>
      </c>
      <c r="L173" s="34" t="s">
        <v>170</v>
      </c>
      <c r="M173" s="34" t="s">
        <v>472</v>
      </c>
      <c r="N173" s="123">
        <v>0.16666666666666666</v>
      </c>
      <c r="O173" s="123">
        <v>0.22916666666666666</v>
      </c>
      <c r="P173" s="123" t="s">
        <v>57</v>
      </c>
      <c r="Q173" s="123">
        <v>0.90972222222222221</v>
      </c>
      <c r="R173" s="123" t="s">
        <v>73</v>
      </c>
      <c r="S173" s="123">
        <v>0.97916666666666663</v>
      </c>
      <c r="T173" s="34" t="s">
        <v>33</v>
      </c>
      <c r="U173" s="34" t="s">
        <v>326</v>
      </c>
      <c r="V173" s="34" t="s">
        <v>42</v>
      </c>
      <c r="W173" s="34" t="s">
        <v>30</v>
      </c>
      <c r="X173" s="34" t="s">
        <v>44</v>
      </c>
      <c r="Y173" s="34" t="s">
        <v>329</v>
      </c>
      <c r="Z173" s="34" t="s">
        <v>33</v>
      </c>
      <c r="AA173" s="34" t="s">
        <v>42</v>
      </c>
      <c r="AB173" s="95">
        <v>0</v>
      </c>
      <c r="AC173" s="34" t="s">
        <v>24</v>
      </c>
      <c r="AD173" s="34" t="s">
        <v>42</v>
      </c>
      <c r="AE173" s="95">
        <v>0</v>
      </c>
      <c r="AF173" s="96">
        <v>16.333333333333336</v>
      </c>
      <c r="AG173" s="97">
        <v>45</v>
      </c>
      <c r="AH173" s="96">
        <v>0</v>
      </c>
      <c r="AI173" s="97" t="s">
        <v>95</v>
      </c>
      <c r="AJ173" s="96">
        <v>94.999999999999986</v>
      </c>
      <c r="AK173" s="96">
        <v>0</v>
      </c>
      <c r="AL173" s="96" t="s">
        <v>96</v>
      </c>
      <c r="AM173" s="95">
        <v>0</v>
      </c>
      <c r="AN173" s="95">
        <v>0</v>
      </c>
      <c r="AO173" s="98">
        <v>18.202500000000001</v>
      </c>
      <c r="AP173" s="98">
        <v>0</v>
      </c>
      <c r="AQ173" s="98" t="s">
        <v>108</v>
      </c>
      <c r="AR173" s="98">
        <v>25.296999999999997</v>
      </c>
      <c r="AS173" s="98">
        <v>0</v>
      </c>
      <c r="AT173" s="99" t="s">
        <v>102</v>
      </c>
      <c r="AU173" s="98">
        <v>1666.2862054492757</v>
      </c>
      <c r="AV173" s="98">
        <v>0</v>
      </c>
      <c r="AW173" s="98">
        <v>227.59405193236717</v>
      </c>
      <c r="AX173" s="98">
        <v>0</v>
      </c>
      <c r="AY173" s="98">
        <v>32.326388888888879</v>
      </c>
      <c r="AZ173" s="98">
        <v>0</v>
      </c>
      <c r="BA173" s="100">
        <v>5247900</v>
      </c>
      <c r="BB173" s="100">
        <v>0</v>
      </c>
      <c r="BC173" s="101">
        <v>0.21866250000000001</v>
      </c>
      <c r="BD173" s="101">
        <v>0</v>
      </c>
      <c r="BE173" s="96">
        <v>0</v>
      </c>
      <c r="BF173" s="96">
        <v>0</v>
      </c>
      <c r="BG173" s="95">
        <v>0</v>
      </c>
      <c r="BH173" s="95">
        <v>0</v>
      </c>
      <c r="BI173" s="96" t="s">
        <v>492</v>
      </c>
      <c r="CA173"/>
      <c r="CB173"/>
      <c r="CE173" s="17">
        <f t="shared" si="13"/>
        <v>0</v>
      </c>
      <c r="CF173" s="17">
        <f t="shared" si="14"/>
        <v>0</v>
      </c>
      <c r="CG173" s="17">
        <f t="shared" si="12"/>
        <v>0</v>
      </c>
      <c r="CP173" s="34"/>
      <c r="CQ173" s="34"/>
    </row>
    <row r="174" spans="2:95" x14ac:dyDescent="0.3">
      <c r="B174" s="34">
        <v>172</v>
      </c>
      <c r="C174" s="34">
        <v>2023</v>
      </c>
      <c r="D174" s="34" t="s">
        <v>109</v>
      </c>
      <c r="E174" s="34">
        <v>41</v>
      </c>
      <c r="F174" s="34" t="s">
        <v>79</v>
      </c>
      <c r="G174" s="34" t="s">
        <v>152</v>
      </c>
      <c r="H174" s="34" t="s">
        <v>151</v>
      </c>
      <c r="I174" s="34" t="s">
        <v>85</v>
      </c>
      <c r="J174" s="34" t="s">
        <v>91</v>
      </c>
      <c r="K174" s="34" t="s">
        <v>325</v>
      </c>
      <c r="L174" s="34" t="s">
        <v>172</v>
      </c>
      <c r="M174" s="34" t="s">
        <v>471</v>
      </c>
      <c r="N174" s="123">
        <v>0.375</v>
      </c>
      <c r="O174" s="123">
        <v>0.39930555555555558</v>
      </c>
      <c r="P174" s="123" t="s">
        <v>61</v>
      </c>
      <c r="Q174" s="123">
        <v>0.70833333333333337</v>
      </c>
      <c r="R174" s="123" t="s">
        <v>69</v>
      </c>
      <c r="S174" s="123">
        <v>0.76041666666666663</v>
      </c>
      <c r="T174" s="34" t="s">
        <v>27</v>
      </c>
      <c r="U174" s="34" t="s">
        <v>326</v>
      </c>
      <c r="V174" s="34" t="s">
        <v>42</v>
      </c>
      <c r="W174" s="34" t="s">
        <v>326</v>
      </c>
      <c r="X174" s="34" t="s">
        <v>326</v>
      </c>
      <c r="Y174" s="34" t="s">
        <v>326</v>
      </c>
      <c r="Z174" s="34" t="s">
        <v>27</v>
      </c>
      <c r="AA174" s="34" t="s">
        <v>42</v>
      </c>
      <c r="AB174" s="95">
        <v>0</v>
      </c>
      <c r="AC174" s="34" t="s">
        <v>27</v>
      </c>
      <c r="AD174" s="34" t="s">
        <v>42</v>
      </c>
      <c r="AE174" s="95">
        <v>0</v>
      </c>
      <c r="AF174" s="96">
        <v>7.416666666666667</v>
      </c>
      <c r="AG174" s="97">
        <v>0</v>
      </c>
      <c r="AH174" s="96">
        <v>0</v>
      </c>
      <c r="AI174" s="97" t="s">
        <v>326</v>
      </c>
      <c r="AJ174" s="96">
        <v>54.999999999999957</v>
      </c>
      <c r="AK174" s="96">
        <v>190.39292730844778</v>
      </c>
      <c r="AL174" s="96" t="s">
        <v>95</v>
      </c>
      <c r="AM174" s="95">
        <v>6.9233791748526521</v>
      </c>
      <c r="AN174" s="95">
        <v>0</v>
      </c>
      <c r="AO174" s="98" t="s">
        <v>326</v>
      </c>
      <c r="AP174" s="98">
        <v>0</v>
      </c>
      <c r="AQ174" s="98" t="s">
        <v>326</v>
      </c>
      <c r="AR174" s="98">
        <v>8.623818</v>
      </c>
      <c r="AS174" s="98">
        <v>29.852980974459726</v>
      </c>
      <c r="AT174" s="99" t="s">
        <v>100</v>
      </c>
      <c r="AU174" s="98">
        <v>124.30821203530435</v>
      </c>
      <c r="AV174" s="98">
        <v>430.31644323419698</v>
      </c>
      <c r="AW174" s="98">
        <v>15.310401521739129</v>
      </c>
      <c r="AX174" s="98">
        <v>52.999857527120518</v>
      </c>
      <c r="AY174" s="98">
        <v>18.715277777777764</v>
      </c>
      <c r="AZ174" s="98">
        <v>64.7864822091246</v>
      </c>
      <c r="BA174" s="100">
        <v>808500</v>
      </c>
      <c r="BB174" s="100">
        <v>2798776.0314341844</v>
      </c>
      <c r="BC174" s="101">
        <v>1.0365384615384615E-2</v>
      </c>
      <c r="BD174" s="101">
        <v>3.5881743992745956E-2</v>
      </c>
      <c r="BE174" s="96">
        <v>0</v>
      </c>
      <c r="BF174" s="96">
        <v>0</v>
      </c>
      <c r="BG174" s="95">
        <v>3.461689587426326</v>
      </c>
      <c r="BH174" s="95">
        <v>3.461689587426326</v>
      </c>
      <c r="BI174" s="96" t="s">
        <v>326</v>
      </c>
      <c r="CA174"/>
      <c r="CB174"/>
      <c r="CE174" s="17">
        <f t="shared" si="13"/>
        <v>0</v>
      </c>
      <c r="CF174" s="17">
        <f t="shared" si="14"/>
        <v>0</v>
      </c>
      <c r="CG174" s="17">
        <f t="shared" si="12"/>
        <v>0</v>
      </c>
      <c r="CP174" s="34"/>
      <c r="CQ174" s="34"/>
    </row>
    <row r="175" spans="2:95" x14ac:dyDescent="0.3">
      <c r="B175" s="34">
        <v>173</v>
      </c>
      <c r="C175" s="34">
        <v>2023</v>
      </c>
      <c r="D175" s="34" t="s">
        <v>110</v>
      </c>
      <c r="E175" s="34">
        <v>28</v>
      </c>
      <c r="F175" s="34" t="s">
        <v>77</v>
      </c>
      <c r="G175" s="34" t="s">
        <v>152</v>
      </c>
      <c r="H175" s="34" t="s">
        <v>151</v>
      </c>
      <c r="I175" s="34" t="s">
        <v>84</v>
      </c>
      <c r="J175" s="34" t="s">
        <v>90</v>
      </c>
      <c r="K175" s="34" t="s">
        <v>325</v>
      </c>
      <c r="L175" s="34" t="s">
        <v>171</v>
      </c>
      <c r="M175" s="34" t="s">
        <v>472</v>
      </c>
      <c r="N175" s="123">
        <v>0.3125</v>
      </c>
      <c r="O175" s="123">
        <v>0.35416666666666669</v>
      </c>
      <c r="P175" s="123" t="s">
        <v>60</v>
      </c>
      <c r="Q175" s="123">
        <v>0.70833333333333337</v>
      </c>
      <c r="R175" s="123" t="s">
        <v>69</v>
      </c>
      <c r="S175" s="123">
        <v>0.77083333333333337</v>
      </c>
      <c r="T175" s="34" t="s">
        <v>27</v>
      </c>
      <c r="U175" s="34" t="s">
        <v>326</v>
      </c>
      <c r="V175" s="34" t="s">
        <v>42</v>
      </c>
      <c r="W175" s="34" t="s">
        <v>326</v>
      </c>
      <c r="X175" s="34" t="s">
        <v>326</v>
      </c>
      <c r="Y175" s="34" t="s">
        <v>326</v>
      </c>
      <c r="Z175" s="34" t="s">
        <v>27</v>
      </c>
      <c r="AA175" s="34" t="s">
        <v>42</v>
      </c>
      <c r="AB175" s="95">
        <v>0</v>
      </c>
      <c r="AC175" s="34" t="s">
        <v>28</v>
      </c>
      <c r="AD175" s="34" t="s">
        <v>43</v>
      </c>
      <c r="AE175" s="95">
        <v>3.461689587426326</v>
      </c>
      <c r="AF175" s="96">
        <v>8.5</v>
      </c>
      <c r="AG175" s="97">
        <v>0</v>
      </c>
      <c r="AH175" s="96">
        <v>0</v>
      </c>
      <c r="AI175" s="97" t="s">
        <v>326</v>
      </c>
      <c r="AJ175" s="96">
        <v>75.000000000000014</v>
      </c>
      <c r="AK175" s="96">
        <v>259.62671905697448</v>
      </c>
      <c r="AL175" s="96" t="s">
        <v>96</v>
      </c>
      <c r="AM175" s="95">
        <v>6.9233791748526521</v>
      </c>
      <c r="AN175" s="95">
        <v>0</v>
      </c>
      <c r="AO175" s="98" t="s">
        <v>326</v>
      </c>
      <c r="AP175" s="98">
        <v>0</v>
      </c>
      <c r="AQ175" s="98" t="s">
        <v>326</v>
      </c>
      <c r="AR175" s="98">
        <v>10.023296999999999</v>
      </c>
      <c r="AS175" s="98">
        <v>34.697542856581528</v>
      </c>
      <c r="AT175" s="99" t="s">
        <v>101</v>
      </c>
      <c r="AU175" s="98">
        <v>192.6413766723478</v>
      </c>
      <c r="AV175" s="98">
        <v>666.86464773413911</v>
      </c>
      <c r="AW175" s="98">
        <v>23.726645072463768</v>
      </c>
      <c r="AX175" s="98">
        <v>82.134280191907976</v>
      </c>
      <c r="AY175" s="98">
        <v>25.520833333333339</v>
      </c>
      <c r="AZ175" s="98">
        <v>88.34520301244271</v>
      </c>
      <c r="BA175" s="100">
        <v>1097600</v>
      </c>
      <c r="BB175" s="100">
        <v>3799550.4911591355</v>
      </c>
      <c r="BC175" s="101">
        <v>2.2866666666666667E-2</v>
      </c>
      <c r="BD175" s="101">
        <v>7.9157301899148658E-2</v>
      </c>
      <c r="BE175" s="96">
        <v>0</v>
      </c>
      <c r="BF175" s="96">
        <v>0</v>
      </c>
      <c r="BG175" s="95">
        <v>3.461689587426326</v>
      </c>
      <c r="BH175" s="95">
        <v>3.461689587426326</v>
      </c>
      <c r="BI175" s="96" t="s">
        <v>326</v>
      </c>
      <c r="CA175"/>
      <c r="CB175"/>
      <c r="CE175" s="17">
        <f t="shared" si="13"/>
        <v>0</v>
      </c>
      <c r="CF175" s="17">
        <f t="shared" si="14"/>
        <v>0</v>
      </c>
      <c r="CG175" s="17">
        <f t="shared" si="12"/>
        <v>0</v>
      </c>
      <c r="CP175" s="34"/>
      <c r="CQ175" s="34"/>
    </row>
    <row r="176" spans="2:95" x14ac:dyDescent="0.3">
      <c r="B176" s="34">
        <v>174</v>
      </c>
      <c r="C176" s="34">
        <v>2023</v>
      </c>
      <c r="D176" s="34" t="s">
        <v>109</v>
      </c>
      <c r="E176" s="34">
        <v>31</v>
      </c>
      <c r="F176" s="34" t="s">
        <v>78</v>
      </c>
      <c r="G176" s="34" t="s">
        <v>152</v>
      </c>
      <c r="H176" s="34" t="s">
        <v>151</v>
      </c>
      <c r="I176" s="34" t="s">
        <v>84</v>
      </c>
      <c r="J176" s="34" t="s">
        <v>91</v>
      </c>
      <c r="K176" s="34" t="s">
        <v>325</v>
      </c>
      <c r="L176" s="34" t="s">
        <v>172</v>
      </c>
      <c r="M176" s="34" t="s">
        <v>471</v>
      </c>
      <c r="N176" s="123">
        <v>0.35416666666666669</v>
      </c>
      <c r="O176" s="123">
        <v>0.375</v>
      </c>
      <c r="P176" s="123" t="s">
        <v>61</v>
      </c>
      <c r="Q176" s="123">
        <v>0.77083333333333337</v>
      </c>
      <c r="R176" s="123" t="s">
        <v>70</v>
      </c>
      <c r="S176" s="123">
        <v>0.72916666666666663</v>
      </c>
      <c r="T176" s="34" t="s">
        <v>28</v>
      </c>
      <c r="U176" s="34" t="s">
        <v>48</v>
      </c>
      <c r="V176" s="34" t="s">
        <v>43</v>
      </c>
      <c r="W176" s="34" t="s">
        <v>326</v>
      </c>
      <c r="X176" s="34" t="s">
        <v>326</v>
      </c>
      <c r="Y176" s="34" t="s">
        <v>326</v>
      </c>
      <c r="Z176" s="34" t="s">
        <v>28</v>
      </c>
      <c r="AA176" s="34" t="s">
        <v>43</v>
      </c>
      <c r="AB176" s="95">
        <v>0</v>
      </c>
      <c r="AC176" s="34" t="s">
        <v>28</v>
      </c>
      <c r="AD176" s="34" t="s">
        <v>43</v>
      </c>
      <c r="AE176" s="95">
        <v>0</v>
      </c>
      <c r="AF176" s="96">
        <v>9.5</v>
      </c>
      <c r="AG176" s="97">
        <v>0</v>
      </c>
      <c r="AH176" s="96">
        <v>0</v>
      </c>
      <c r="AI176" s="97" t="s">
        <v>326</v>
      </c>
      <c r="AJ176" s="96">
        <v>705</v>
      </c>
      <c r="AK176" s="96">
        <v>0</v>
      </c>
      <c r="AL176" s="96" t="s">
        <v>97</v>
      </c>
      <c r="AM176" s="95">
        <v>0</v>
      </c>
      <c r="AN176" s="95">
        <v>0</v>
      </c>
      <c r="AO176" s="98" t="s">
        <v>326</v>
      </c>
      <c r="AP176" s="98">
        <v>0</v>
      </c>
      <c r="AQ176" s="98" t="s">
        <v>326</v>
      </c>
      <c r="AR176" s="98">
        <v>8.623818</v>
      </c>
      <c r="AS176" s="98">
        <v>0</v>
      </c>
      <c r="AT176" s="99" t="s">
        <v>100</v>
      </c>
      <c r="AU176" s="98">
        <v>825.42520189338461</v>
      </c>
      <c r="AV176" s="98">
        <v>0</v>
      </c>
      <c r="AW176" s="98">
        <v>108.35053384615385</v>
      </c>
      <c r="AX176" s="98">
        <v>0</v>
      </c>
      <c r="AY176" s="98">
        <v>239.89583333333334</v>
      </c>
      <c r="AZ176" s="98">
        <v>0</v>
      </c>
      <c r="BA176" s="100">
        <v>988949.77168949763</v>
      </c>
      <c r="BB176" s="100">
        <v>0</v>
      </c>
      <c r="BC176" s="101">
        <v>1.267884322678843E-2</v>
      </c>
      <c r="BD176" s="101">
        <v>0</v>
      </c>
      <c r="BE176" s="96">
        <v>0</v>
      </c>
      <c r="BF176" s="96">
        <v>0</v>
      </c>
      <c r="BG176" s="95">
        <v>0</v>
      </c>
      <c r="BH176" s="95">
        <v>0</v>
      </c>
      <c r="BI176" s="96" t="s">
        <v>491</v>
      </c>
      <c r="CA176"/>
      <c r="CB176"/>
      <c r="CE176" s="17">
        <f t="shared" si="13"/>
        <v>0</v>
      </c>
      <c r="CF176" s="17">
        <f t="shared" si="14"/>
        <v>0</v>
      </c>
      <c r="CG176" s="17">
        <f t="shared" si="12"/>
        <v>0</v>
      </c>
      <c r="CP176" s="34"/>
      <c r="CQ176" s="34"/>
    </row>
    <row r="177" spans="2:97" x14ac:dyDescent="0.3">
      <c r="B177" s="34">
        <v>175</v>
      </c>
      <c r="C177" s="34">
        <v>2023</v>
      </c>
      <c r="D177" s="34" t="s">
        <v>110</v>
      </c>
      <c r="E177" s="34">
        <v>31</v>
      </c>
      <c r="F177" s="34" t="s">
        <v>78</v>
      </c>
      <c r="G177" s="34" t="s">
        <v>152</v>
      </c>
      <c r="H177" s="34" t="s">
        <v>151</v>
      </c>
      <c r="I177" s="34" t="s">
        <v>84</v>
      </c>
      <c r="J177" s="34" t="s">
        <v>90</v>
      </c>
      <c r="K177" s="34" t="s">
        <v>325</v>
      </c>
      <c r="L177" s="34" t="s">
        <v>167</v>
      </c>
      <c r="M177" s="34" t="s">
        <v>471</v>
      </c>
      <c r="N177" s="123">
        <v>0.29166666666666669</v>
      </c>
      <c r="O177" s="123">
        <v>0.36458333333333331</v>
      </c>
      <c r="P177" s="123" t="s">
        <v>60</v>
      </c>
      <c r="Q177" s="123">
        <v>0.66666666666666663</v>
      </c>
      <c r="R177" s="123" t="s">
        <v>68</v>
      </c>
      <c r="S177" s="123">
        <v>0.73611111111111116</v>
      </c>
      <c r="T177" s="34" t="s">
        <v>24</v>
      </c>
      <c r="U177" s="34" t="s">
        <v>326</v>
      </c>
      <c r="V177" s="34" t="s">
        <v>42</v>
      </c>
      <c r="W177" s="34" t="s">
        <v>36</v>
      </c>
      <c r="X177" s="34" t="s">
        <v>42</v>
      </c>
      <c r="Y177" s="34" t="s">
        <v>326</v>
      </c>
      <c r="Z177" s="34" t="s">
        <v>24</v>
      </c>
      <c r="AA177" s="34" t="s">
        <v>42</v>
      </c>
      <c r="AB177" s="95">
        <v>0</v>
      </c>
      <c r="AC177" s="34" t="s">
        <v>24</v>
      </c>
      <c r="AD177" s="34" t="s">
        <v>42</v>
      </c>
      <c r="AE177" s="95">
        <v>0</v>
      </c>
      <c r="AF177" s="96">
        <v>7.25</v>
      </c>
      <c r="AG177" s="97">
        <v>15</v>
      </c>
      <c r="AH177" s="96">
        <v>51.925343811394889</v>
      </c>
      <c r="AI177" s="97" t="s">
        <v>103</v>
      </c>
      <c r="AJ177" s="96">
        <v>102.50000000000003</v>
      </c>
      <c r="AK177" s="96">
        <v>354.82318271119851</v>
      </c>
      <c r="AL177" s="96" t="s">
        <v>96</v>
      </c>
      <c r="AM177" s="95">
        <v>6.9233791748526521</v>
      </c>
      <c r="AN177" s="95">
        <v>6.9233791748526521</v>
      </c>
      <c r="AO177" s="98">
        <v>4.5</v>
      </c>
      <c r="AP177" s="98">
        <v>15.577603143418468</v>
      </c>
      <c r="AQ177" s="98" t="s">
        <v>99</v>
      </c>
      <c r="AR177" s="98">
        <v>14.600259999999992</v>
      </c>
      <c r="AS177" s="98">
        <v>50.541568015717061</v>
      </c>
      <c r="AT177" s="99" t="s">
        <v>101</v>
      </c>
      <c r="AU177" s="98">
        <v>99.214780227836528</v>
      </c>
      <c r="AV177" s="98">
        <v>343.45077163349305</v>
      </c>
      <c r="AW177" s="98">
        <v>12.73010282451923</v>
      </c>
      <c r="AX177" s="98">
        <v>44.067664394504682</v>
      </c>
      <c r="AY177" s="98">
        <v>34.878472222222229</v>
      </c>
      <c r="AZ177" s="98">
        <v>120.73844411700505</v>
      </c>
      <c r="BA177" s="100">
        <v>2058000</v>
      </c>
      <c r="BB177" s="100">
        <v>7124157.1709233792</v>
      </c>
      <c r="BC177" s="101">
        <v>4.2875000000000003E-2</v>
      </c>
      <c r="BD177" s="101">
        <v>0.14841994106090375</v>
      </c>
      <c r="BE177" s="96">
        <v>0</v>
      </c>
      <c r="BF177" s="96">
        <v>0</v>
      </c>
      <c r="BG177" s="95">
        <v>3.461689587426326</v>
      </c>
      <c r="BH177" s="95">
        <v>3.461689587426326</v>
      </c>
      <c r="BI177" s="96" t="s">
        <v>326</v>
      </c>
      <c r="CA177"/>
      <c r="CB177"/>
      <c r="CE177" s="17">
        <f t="shared" si="13"/>
        <v>0</v>
      </c>
      <c r="CF177" s="17">
        <f t="shared" si="14"/>
        <v>0</v>
      </c>
      <c r="CG177" s="17">
        <f t="shared" si="12"/>
        <v>0</v>
      </c>
      <c r="CO177" s="34"/>
      <c r="CP177" s="34"/>
      <c r="CQ177" s="34"/>
    </row>
    <row r="178" spans="2:97" x14ac:dyDescent="0.3">
      <c r="B178" s="34">
        <v>176</v>
      </c>
      <c r="C178" s="34">
        <v>2023</v>
      </c>
      <c r="D178" s="34" t="s">
        <v>109</v>
      </c>
      <c r="E178" s="34">
        <v>30</v>
      </c>
      <c r="F178" s="34" t="s">
        <v>78</v>
      </c>
      <c r="G178" s="34" t="s">
        <v>152</v>
      </c>
      <c r="H178" s="34" t="s">
        <v>151</v>
      </c>
      <c r="I178" s="34" t="s">
        <v>84</v>
      </c>
      <c r="J178" s="34" t="s">
        <v>89</v>
      </c>
      <c r="K178" s="34" t="s">
        <v>325</v>
      </c>
      <c r="L178" s="34" t="s">
        <v>171</v>
      </c>
      <c r="M178" s="34" t="s">
        <v>471</v>
      </c>
      <c r="N178" s="123">
        <v>0.33333333333333331</v>
      </c>
      <c r="O178" s="123">
        <v>0.3611111111111111</v>
      </c>
      <c r="P178" s="123" t="s">
        <v>60</v>
      </c>
      <c r="Q178" s="123">
        <v>0.79166666666666663</v>
      </c>
      <c r="R178" s="123" t="s">
        <v>71</v>
      </c>
      <c r="S178" s="123">
        <v>0.83333333333333337</v>
      </c>
      <c r="T178" s="34" t="s">
        <v>27</v>
      </c>
      <c r="U178" s="34" t="s">
        <v>326</v>
      </c>
      <c r="V178" s="34" t="s">
        <v>42</v>
      </c>
      <c r="W178" s="34" t="s">
        <v>326</v>
      </c>
      <c r="X178" s="34" t="s">
        <v>326</v>
      </c>
      <c r="Y178" s="34" t="s">
        <v>326</v>
      </c>
      <c r="Z178" s="34" t="s">
        <v>24</v>
      </c>
      <c r="AA178" s="34" t="s">
        <v>42</v>
      </c>
      <c r="AB178" s="95">
        <v>3.461689587426326</v>
      </c>
      <c r="AC178" s="34" t="s">
        <v>24</v>
      </c>
      <c r="AD178" s="34" t="s">
        <v>42</v>
      </c>
      <c r="AE178" s="95">
        <v>3.461689587426326</v>
      </c>
      <c r="AF178" s="96">
        <v>10.333333333333332</v>
      </c>
      <c r="AG178" s="97">
        <v>0</v>
      </c>
      <c r="AH178" s="96">
        <v>0</v>
      </c>
      <c r="AI178" s="97" t="s">
        <v>326</v>
      </c>
      <c r="AJ178" s="96">
        <v>50.000000000000057</v>
      </c>
      <c r="AK178" s="96">
        <v>173.08447937131649</v>
      </c>
      <c r="AL178" s="96" t="s">
        <v>95</v>
      </c>
      <c r="AM178" s="95">
        <v>6.9233791748526521</v>
      </c>
      <c r="AN178" s="95">
        <v>0</v>
      </c>
      <c r="AO178" s="98" t="s">
        <v>326</v>
      </c>
      <c r="AP178" s="98">
        <v>0</v>
      </c>
      <c r="AQ178" s="98" t="s">
        <v>326</v>
      </c>
      <c r="AR178" s="98">
        <v>10.130378999999991</v>
      </c>
      <c r="AS178" s="98">
        <v>35.068227500982282</v>
      </c>
      <c r="AT178" s="99" t="s">
        <v>101</v>
      </c>
      <c r="AU178" s="98">
        <v>146.02456832113029</v>
      </c>
      <c r="AV178" s="98">
        <v>505.49172766568086</v>
      </c>
      <c r="AW178" s="98">
        <v>17.985093152173896</v>
      </c>
      <c r="AX178" s="98">
        <v>62.258809693772896</v>
      </c>
      <c r="AY178" s="98">
        <v>17.013888888888907</v>
      </c>
      <c r="AZ178" s="98">
        <v>58.896802008295197</v>
      </c>
      <c r="BA178" s="100">
        <v>882000</v>
      </c>
      <c r="BB178" s="100">
        <v>3053210.2161100195</v>
      </c>
      <c r="BC178" s="101">
        <v>3.6749999999999998E-2</v>
      </c>
      <c r="BD178" s="101">
        <v>0.12721709233791748</v>
      </c>
      <c r="BE178" s="96">
        <v>0</v>
      </c>
      <c r="BF178" s="96">
        <v>0</v>
      </c>
      <c r="BG178" s="95">
        <v>3.461689587426326</v>
      </c>
      <c r="BH178" s="95">
        <v>3.461689587426326</v>
      </c>
      <c r="BI178" s="96" t="s">
        <v>326</v>
      </c>
      <c r="CA178"/>
      <c r="CB178"/>
      <c r="CE178" s="17">
        <f t="shared" si="13"/>
        <v>0</v>
      </c>
      <c r="CF178" s="17">
        <f t="shared" si="14"/>
        <v>0</v>
      </c>
      <c r="CG178" s="17">
        <f t="shared" si="12"/>
        <v>0</v>
      </c>
      <c r="CO178" s="34"/>
      <c r="CP178" s="35"/>
      <c r="CQ178" s="35"/>
    </row>
    <row r="179" spans="2:97" x14ac:dyDescent="0.3">
      <c r="B179" s="34">
        <v>177</v>
      </c>
      <c r="C179" s="34">
        <v>2023</v>
      </c>
      <c r="D179" s="34" t="s">
        <v>110</v>
      </c>
      <c r="E179" s="34">
        <v>48</v>
      </c>
      <c r="F179" s="34" t="s">
        <v>79</v>
      </c>
      <c r="G179" s="34" t="s">
        <v>152</v>
      </c>
      <c r="H179" s="34" t="s">
        <v>151</v>
      </c>
      <c r="I179" s="34" t="s">
        <v>84</v>
      </c>
      <c r="J179" s="34" t="s">
        <v>91</v>
      </c>
      <c r="K179" s="34" t="s">
        <v>325</v>
      </c>
      <c r="L179" s="34" t="s">
        <v>172</v>
      </c>
      <c r="M179" s="34" t="s">
        <v>471</v>
      </c>
      <c r="N179" s="123">
        <v>0.29166666666666669</v>
      </c>
      <c r="O179" s="123">
        <v>0.33333333333333331</v>
      </c>
      <c r="P179" s="123" t="s">
        <v>60</v>
      </c>
      <c r="Q179" s="123">
        <v>0.66666666666666663</v>
      </c>
      <c r="R179" s="123" t="s">
        <v>68</v>
      </c>
      <c r="S179" s="123">
        <v>0.71527777777777779</v>
      </c>
      <c r="T179" s="34" t="s">
        <v>29</v>
      </c>
      <c r="U179" s="34" t="s">
        <v>326</v>
      </c>
      <c r="V179" s="34" t="s">
        <v>42</v>
      </c>
      <c r="W179" s="34" t="s">
        <v>326</v>
      </c>
      <c r="X179" s="34" t="s">
        <v>326</v>
      </c>
      <c r="Y179" s="34" t="s">
        <v>326</v>
      </c>
      <c r="Z179" s="34" t="s">
        <v>29</v>
      </c>
      <c r="AA179" s="34" t="s">
        <v>42</v>
      </c>
      <c r="AB179" s="95">
        <v>0</v>
      </c>
      <c r="AC179" s="34" t="s">
        <v>29</v>
      </c>
      <c r="AD179" s="34" t="s">
        <v>42</v>
      </c>
      <c r="AE179" s="95">
        <v>0</v>
      </c>
      <c r="AF179" s="96">
        <v>8</v>
      </c>
      <c r="AG179" s="97">
        <v>0</v>
      </c>
      <c r="AH179" s="96">
        <v>0</v>
      </c>
      <c r="AI179" s="97" t="s">
        <v>326</v>
      </c>
      <c r="AJ179" s="96">
        <v>65</v>
      </c>
      <c r="AK179" s="96">
        <v>225.00982318271119</v>
      </c>
      <c r="AL179" s="96" t="s">
        <v>96</v>
      </c>
      <c r="AM179" s="95">
        <v>6.9233791748526521</v>
      </c>
      <c r="AN179" s="95">
        <v>0</v>
      </c>
      <c r="AO179" s="98" t="s">
        <v>326</v>
      </c>
      <c r="AP179" s="98">
        <v>0</v>
      </c>
      <c r="AQ179" s="98" t="s">
        <v>326</v>
      </c>
      <c r="AR179" s="98">
        <v>8.623818</v>
      </c>
      <c r="AS179" s="98">
        <v>29.852980974459726</v>
      </c>
      <c r="AT179" s="99" t="s">
        <v>100</v>
      </c>
      <c r="AU179" s="98">
        <v>1341.31595307675</v>
      </c>
      <c r="AV179" s="98">
        <v>4643.2194682146037</v>
      </c>
      <c r="AW179" s="98">
        <v>176.06961749999999</v>
      </c>
      <c r="AX179" s="98">
        <v>609.49836156188599</v>
      </c>
      <c r="AY179" s="98">
        <v>22.118055555555554</v>
      </c>
      <c r="AZ179" s="98">
        <v>76.565842610783662</v>
      </c>
      <c r="BA179" s="100">
        <v>7350000</v>
      </c>
      <c r="BB179" s="100">
        <v>25443418.467583496</v>
      </c>
      <c r="BC179" s="101">
        <v>9.4230769230769229E-2</v>
      </c>
      <c r="BD179" s="101">
        <v>0.32619767266132688</v>
      </c>
      <c r="BE179" s="96">
        <v>0</v>
      </c>
      <c r="BF179" s="96">
        <v>0</v>
      </c>
      <c r="BG179" s="95">
        <v>3.461689587426326</v>
      </c>
      <c r="BH179" s="95">
        <v>3.461689587426326</v>
      </c>
      <c r="BI179" s="96" t="s">
        <v>326</v>
      </c>
      <c r="CA179"/>
      <c r="CB179"/>
      <c r="CE179" s="17">
        <f t="shared" si="13"/>
        <v>0</v>
      </c>
      <c r="CF179" s="17">
        <f t="shared" si="14"/>
        <v>0</v>
      </c>
      <c r="CG179" s="17">
        <f t="shared" si="12"/>
        <v>0</v>
      </c>
      <c r="CO179" s="34"/>
      <c r="CP179" s="34"/>
      <c r="CQ179" s="34"/>
    </row>
    <row r="180" spans="2:97" x14ac:dyDescent="0.3">
      <c r="B180" s="34">
        <v>178</v>
      </c>
      <c r="C180" s="34">
        <v>2023</v>
      </c>
      <c r="D180" s="34" t="s">
        <v>109</v>
      </c>
      <c r="E180" s="34">
        <v>32</v>
      </c>
      <c r="F180" s="34" t="s">
        <v>78</v>
      </c>
      <c r="G180" s="34" t="s">
        <v>152</v>
      </c>
      <c r="H180" s="34" t="s">
        <v>151</v>
      </c>
      <c r="I180" s="34" t="s">
        <v>84</v>
      </c>
      <c r="J180" s="34" t="s">
        <v>91</v>
      </c>
      <c r="K180" s="34" t="s">
        <v>325</v>
      </c>
      <c r="L180" s="34" t="s">
        <v>180</v>
      </c>
      <c r="M180" s="34" t="s">
        <v>471</v>
      </c>
      <c r="N180" s="123">
        <v>0.33333333333333331</v>
      </c>
      <c r="O180" s="123">
        <v>0.375</v>
      </c>
      <c r="P180" s="123" t="s">
        <v>61</v>
      </c>
      <c r="Q180" s="123">
        <v>0.70833333333333337</v>
      </c>
      <c r="R180" s="123" t="s">
        <v>69</v>
      </c>
      <c r="S180" s="123">
        <v>0.75</v>
      </c>
      <c r="T180" s="34" t="s">
        <v>24</v>
      </c>
      <c r="U180" s="34" t="s">
        <v>326</v>
      </c>
      <c r="V180" s="34" t="s">
        <v>42</v>
      </c>
      <c r="W180" s="34" t="s">
        <v>326</v>
      </c>
      <c r="X180" s="34" t="s">
        <v>326</v>
      </c>
      <c r="Y180" s="34" t="s">
        <v>326</v>
      </c>
      <c r="Z180" s="34" t="s">
        <v>24</v>
      </c>
      <c r="AA180" s="34" t="s">
        <v>42</v>
      </c>
      <c r="AB180" s="95">
        <v>0</v>
      </c>
      <c r="AC180" s="34" t="s">
        <v>24</v>
      </c>
      <c r="AD180" s="34" t="s">
        <v>42</v>
      </c>
      <c r="AE180" s="95">
        <v>0</v>
      </c>
      <c r="AF180" s="96">
        <v>8</v>
      </c>
      <c r="AG180" s="97">
        <v>0</v>
      </c>
      <c r="AH180" s="96">
        <v>0</v>
      </c>
      <c r="AI180" s="97" t="s">
        <v>326</v>
      </c>
      <c r="AJ180" s="96">
        <v>59.999999999999986</v>
      </c>
      <c r="AK180" s="96">
        <v>207.70137524557953</v>
      </c>
      <c r="AL180" s="96" t="s">
        <v>95</v>
      </c>
      <c r="AM180" s="95">
        <v>6.9233791748526521</v>
      </c>
      <c r="AN180" s="95">
        <v>0</v>
      </c>
      <c r="AO180" s="98" t="s">
        <v>326</v>
      </c>
      <c r="AP180" s="98">
        <v>0</v>
      </c>
      <c r="AQ180" s="98" t="s">
        <v>326</v>
      </c>
      <c r="AR180" s="98">
        <v>11.326204000000004</v>
      </c>
      <c r="AS180" s="98">
        <v>39.207802451866421</v>
      </c>
      <c r="AT180" s="99" t="s">
        <v>101</v>
      </c>
      <c r="AU180" s="98">
        <v>40.619225303394245</v>
      </c>
      <c r="AV180" s="98">
        <v>140.6111492820838</v>
      </c>
      <c r="AW180" s="98">
        <v>5.0028605408653863</v>
      </c>
      <c r="AX180" s="98">
        <v>17.318350241659747</v>
      </c>
      <c r="AY180" s="98">
        <v>20.416666666666661</v>
      </c>
      <c r="AZ180" s="98">
        <v>70.676162409954131</v>
      </c>
      <c r="BA180" s="100">
        <v>2205000</v>
      </c>
      <c r="BB180" s="100">
        <v>7633025.5402750485</v>
      </c>
      <c r="BC180" s="101">
        <v>2.8269230769230769E-2</v>
      </c>
      <c r="BD180" s="101">
        <v>9.7859301798398066E-2</v>
      </c>
      <c r="BE180" s="96">
        <v>0</v>
      </c>
      <c r="BF180" s="96">
        <v>0</v>
      </c>
      <c r="BG180" s="95">
        <v>3.461689587426326</v>
      </c>
      <c r="BH180" s="95">
        <v>3.461689587426326</v>
      </c>
      <c r="BI180" s="96" t="s">
        <v>326</v>
      </c>
      <c r="BU180"/>
      <c r="CA180"/>
      <c r="CB180"/>
      <c r="CE180" s="17">
        <f t="shared" si="13"/>
        <v>0</v>
      </c>
      <c r="CF180" s="17">
        <f t="shared" si="14"/>
        <v>0</v>
      </c>
      <c r="CG180" s="17">
        <f t="shared" si="12"/>
        <v>0</v>
      </c>
      <c r="CO180" s="34"/>
      <c r="CP180" s="34"/>
      <c r="CQ180" s="34"/>
    </row>
    <row r="181" spans="2:97" x14ac:dyDescent="0.3">
      <c r="B181" s="34">
        <v>179</v>
      </c>
      <c r="C181" s="34">
        <v>2023</v>
      </c>
      <c r="D181" s="34" t="s">
        <v>109</v>
      </c>
      <c r="E181" s="34">
        <v>36</v>
      </c>
      <c r="F181" s="34" t="s">
        <v>78</v>
      </c>
      <c r="G181" s="34" t="s">
        <v>152</v>
      </c>
      <c r="H181" s="34" t="s">
        <v>151</v>
      </c>
      <c r="I181" s="34" t="s">
        <v>86</v>
      </c>
      <c r="J181" s="34" t="s">
        <v>92</v>
      </c>
      <c r="K181" s="34" t="s">
        <v>325</v>
      </c>
      <c r="L181" s="34" t="s">
        <v>173</v>
      </c>
      <c r="M181" s="34" t="s">
        <v>471</v>
      </c>
      <c r="N181" s="123">
        <v>0.25</v>
      </c>
      <c r="O181" s="123">
        <v>0.29166666666666669</v>
      </c>
      <c r="P181" s="123" t="s">
        <v>59</v>
      </c>
      <c r="Q181" s="123">
        <v>0.75</v>
      </c>
      <c r="R181" s="123" t="s">
        <v>70</v>
      </c>
      <c r="S181" s="123">
        <v>0.75</v>
      </c>
      <c r="T181" s="34" t="s">
        <v>24</v>
      </c>
      <c r="U181" s="34" t="s">
        <v>326</v>
      </c>
      <c r="V181" s="34" t="s">
        <v>42</v>
      </c>
      <c r="W181" s="34" t="s">
        <v>326</v>
      </c>
      <c r="X181" s="34" t="s">
        <v>326</v>
      </c>
      <c r="Y181" s="34" t="s">
        <v>326</v>
      </c>
      <c r="Z181" s="34" t="s">
        <v>24</v>
      </c>
      <c r="AA181" s="34" t="s">
        <v>42</v>
      </c>
      <c r="AB181" s="95">
        <v>0</v>
      </c>
      <c r="AC181" s="34" t="s">
        <v>24</v>
      </c>
      <c r="AD181" s="34" t="s">
        <v>42</v>
      </c>
      <c r="AE181" s="95">
        <v>0</v>
      </c>
      <c r="AF181" s="96">
        <v>11</v>
      </c>
      <c r="AG181" s="97">
        <v>0</v>
      </c>
      <c r="AH181" s="96">
        <v>0</v>
      </c>
      <c r="AI181" s="97" t="s">
        <v>326</v>
      </c>
      <c r="AJ181" s="96">
        <v>30.000000000000014</v>
      </c>
      <c r="AK181" s="96">
        <v>0</v>
      </c>
      <c r="AL181" s="96" t="s">
        <v>95</v>
      </c>
      <c r="AM181" s="95">
        <v>0</v>
      </c>
      <c r="AN181" s="95">
        <v>0</v>
      </c>
      <c r="AO181" s="98" t="s">
        <v>326</v>
      </c>
      <c r="AP181" s="98">
        <v>0</v>
      </c>
      <c r="AQ181" s="98" t="s">
        <v>326</v>
      </c>
      <c r="AR181" s="98">
        <v>2.9241924999999966</v>
      </c>
      <c r="AS181" s="98">
        <v>0</v>
      </c>
      <c r="AT181" s="99" t="s">
        <v>98</v>
      </c>
      <c r="AU181" s="98">
        <v>10.487047027229554</v>
      </c>
      <c r="AV181" s="98">
        <v>0</v>
      </c>
      <c r="AW181" s="98">
        <v>1.2916355093149023</v>
      </c>
      <c r="AX181" s="98">
        <v>0</v>
      </c>
      <c r="AY181" s="98">
        <v>10.208333333333337</v>
      </c>
      <c r="AZ181" s="98">
        <v>0</v>
      </c>
      <c r="BA181" s="100">
        <v>779100</v>
      </c>
      <c r="BB181" s="100">
        <v>0</v>
      </c>
      <c r="BC181" s="101">
        <v>7.2138888888888886E-3</v>
      </c>
      <c r="BD181" s="101">
        <v>0</v>
      </c>
      <c r="BE181" s="96">
        <v>0</v>
      </c>
      <c r="BF181" s="96">
        <v>0</v>
      </c>
      <c r="BG181" s="95">
        <v>0</v>
      </c>
      <c r="BH181" s="95">
        <v>0</v>
      </c>
      <c r="BI181" s="96" t="s">
        <v>491</v>
      </c>
      <c r="BU181"/>
      <c r="CA181"/>
      <c r="CB181"/>
      <c r="CE181" s="17">
        <f t="shared" si="13"/>
        <v>0</v>
      </c>
      <c r="CF181" s="17">
        <f t="shared" si="14"/>
        <v>0</v>
      </c>
      <c r="CG181" s="17">
        <f t="shared" si="12"/>
        <v>0</v>
      </c>
      <c r="CO181" s="34"/>
      <c r="CP181" s="34"/>
      <c r="CQ181" s="34"/>
    </row>
    <row r="182" spans="2:97" x14ac:dyDescent="0.3">
      <c r="B182" s="34">
        <v>180</v>
      </c>
      <c r="C182" s="34">
        <v>2023</v>
      </c>
      <c r="D182" s="34" t="s">
        <v>110</v>
      </c>
      <c r="E182" s="34">
        <v>30</v>
      </c>
      <c r="F182" s="34" t="s">
        <v>78</v>
      </c>
      <c r="G182" s="34" t="s">
        <v>152</v>
      </c>
      <c r="H182" s="34" t="s">
        <v>151</v>
      </c>
      <c r="I182" s="34" t="s">
        <v>83</v>
      </c>
      <c r="J182" s="34" t="s">
        <v>91</v>
      </c>
      <c r="K182" s="34" t="s">
        <v>325</v>
      </c>
      <c r="L182" s="34" t="s">
        <v>167</v>
      </c>
      <c r="M182" s="34" t="s">
        <v>471</v>
      </c>
      <c r="N182" s="123">
        <v>0.29166666666666669</v>
      </c>
      <c r="O182" s="123">
        <v>0.35416666666666669</v>
      </c>
      <c r="P182" s="123" t="s">
        <v>60</v>
      </c>
      <c r="Q182" s="123">
        <v>0.72916666666666663</v>
      </c>
      <c r="R182" s="123" t="s">
        <v>69</v>
      </c>
      <c r="S182" s="123">
        <v>0.79166666666666663</v>
      </c>
      <c r="T182" s="34" t="s">
        <v>24</v>
      </c>
      <c r="U182" s="34" t="s">
        <v>326</v>
      </c>
      <c r="V182" s="34" t="s">
        <v>42</v>
      </c>
      <c r="W182" s="34" t="s">
        <v>31</v>
      </c>
      <c r="X182" s="34" t="s">
        <v>42</v>
      </c>
      <c r="Y182" s="34" t="s">
        <v>326</v>
      </c>
      <c r="Z182" s="34" t="s">
        <v>24</v>
      </c>
      <c r="AA182" s="34" t="s">
        <v>42</v>
      </c>
      <c r="AB182" s="95">
        <v>0</v>
      </c>
      <c r="AC182" s="34" t="s">
        <v>24</v>
      </c>
      <c r="AD182" s="34" t="s">
        <v>42</v>
      </c>
      <c r="AE182" s="95">
        <v>0</v>
      </c>
      <c r="AF182" s="96">
        <v>8.9999999999999982</v>
      </c>
      <c r="AG182" s="97">
        <v>15</v>
      </c>
      <c r="AH182" s="96">
        <v>51.925343811394889</v>
      </c>
      <c r="AI182" s="97" t="s">
        <v>103</v>
      </c>
      <c r="AJ182" s="96">
        <v>90</v>
      </c>
      <c r="AK182" s="96">
        <v>311.55206286836932</v>
      </c>
      <c r="AL182" s="96" t="s">
        <v>96</v>
      </c>
      <c r="AM182" s="95">
        <v>6.9233791748526521</v>
      </c>
      <c r="AN182" s="95">
        <v>6.9233791748526521</v>
      </c>
      <c r="AO182" s="98">
        <v>4.0724999999999998</v>
      </c>
      <c r="AP182" s="98">
        <v>14.097730844793713</v>
      </c>
      <c r="AQ182" s="98" t="s">
        <v>99</v>
      </c>
      <c r="AR182" s="98">
        <v>14.600259999999992</v>
      </c>
      <c r="AS182" s="98">
        <v>50.541568015717061</v>
      </c>
      <c r="AT182" s="99" t="s">
        <v>101</v>
      </c>
      <c r="AU182" s="98">
        <v>74.889600878811152</v>
      </c>
      <c r="AV182" s="98">
        <v>259.24455156869402</v>
      </c>
      <c r="AW182" s="98">
        <v>9.2237659965034915</v>
      </c>
      <c r="AX182" s="98">
        <v>31.929814706953145</v>
      </c>
      <c r="AY182" s="98">
        <v>30.625</v>
      </c>
      <c r="AZ182" s="98">
        <v>106.01424361493123</v>
      </c>
      <c r="BA182" s="100">
        <v>1234800</v>
      </c>
      <c r="BB182" s="100">
        <v>4274494.3025540272</v>
      </c>
      <c r="BC182" s="101">
        <v>1.5830769230769232E-2</v>
      </c>
      <c r="BD182" s="101">
        <v>5.4801209007102919E-2</v>
      </c>
      <c r="BE182" s="96">
        <v>30</v>
      </c>
      <c r="BF182" s="96">
        <v>103.85068762278978</v>
      </c>
      <c r="BG182" s="95">
        <v>0</v>
      </c>
      <c r="BH182" s="95">
        <v>3.461689587426326</v>
      </c>
      <c r="BI182" s="96" t="s">
        <v>326</v>
      </c>
      <c r="CA182"/>
      <c r="CB182"/>
      <c r="CO182" s="35"/>
      <c r="CP182" s="35"/>
      <c r="CQ182" s="35"/>
      <c r="CR182" s="49"/>
      <c r="CS182" s="49"/>
    </row>
    <row r="183" spans="2:97" x14ac:dyDescent="0.3">
      <c r="B183" s="34">
        <v>181</v>
      </c>
      <c r="C183" s="34">
        <v>2023</v>
      </c>
      <c r="D183" s="34" t="s">
        <v>110</v>
      </c>
      <c r="E183" s="34">
        <v>33</v>
      </c>
      <c r="F183" s="34" t="s">
        <v>78</v>
      </c>
      <c r="G183" s="34" t="s">
        <v>154</v>
      </c>
      <c r="H183" s="34" t="s">
        <v>151</v>
      </c>
      <c r="I183" s="34" t="s">
        <v>84</v>
      </c>
      <c r="J183" s="34" t="s">
        <v>91</v>
      </c>
      <c r="K183" s="34" t="s">
        <v>325</v>
      </c>
      <c r="L183" s="34" t="s">
        <v>171</v>
      </c>
      <c r="M183" s="34" t="s">
        <v>471</v>
      </c>
      <c r="N183" s="123">
        <v>0.33333333333333331</v>
      </c>
      <c r="O183" s="123">
        <v>0.35416666666666669</v>
      </c>
      <c r="P183" s="123" t="s">
        <v>60</v>
      </c>
      <c r="Q183" s="123">
        <v>0.79166666666666663</v>
      </c>
      <c r="R183" s="123" t="s">
        <v>71</v>
      </c>
      <c r="S183" s="123">
        <v>0.8125</v>
      </c>
      <c r="T183" s="34" t="s">
        <v>27</v>
      </c>
      <c r="U183" s="34" t="s">
        <v>326</v>
      </c>
      <c r="V183" s="34" t="s">
        <v>42</v>
      </c>
      <c r="W183" s="34" t="s">
        <v>149</v>
      </c>
      <c r="X183" s="34" t="s">
        <v>149</v>
      </c>
      <c r="Y183" s="34" t="s">
        <v>326</v>
      </c>
      <c r="Z183" s="34" t="s">
        <v>27</v>
      </c>
      <c r="AA183" s="34" t="s">
        <v>42</v>
      </c>
      <c r="AB183" s="95">
        <v>0</v>
      </c>
      <c r="AC183" s="34" t="s">
        <v>27</v>
      </c>
      <c r="AD183" s="34" t="s">
        <v>42</v>
      </c>
      <c r="AE183" s="95">
        <v>0</v>
      </c>
      <c r="AF183" s="96">
        <v>10.499999999999998</v>
      </c>
      <c r="AG183" s="97">
        <v>7.5</v>
      </c>
      <c r="AH183" s="96">
        <v>25.962671905697444</v>
      </c>
      <c r="AI183" s="97" t="s">
        <v>148</v>
      </c>
      <c r="AJ183" s="96">
        <v>30.000000000000053</v>
      </c>
      <c r="AK183" s="96">
        <v>103.85068762278996</v>
      </c>
      <c r="AL183" s="96" t="s">
        <v>95</v>
      </c>
      <c r="AM183" s="95">
        <v>6.9233791748526521</v>
      </c>
      <c r="AN183" s="95">
        <v>6.9233791748526521</v>
      </c>
      <c r="AO183" s="98">
        <v>0.42499999999999999</v>
      </c>
      <c r="AP183" s="98">
        <v>1.4712180746561885</v>
      </c>
      <c r="AQ183" s="98" t="s">
        <v>105</v>
      </c>
      <c r="AR183" s="98">
        <v>6.6500000000000146</v>
      </c>
      <c r="AS183" s="98">
        <v>23.020235756385119</v>
      </c>
      <c r="AT183" s="99" t="s">
        <v>100</v>
      </c>
      <c r="AU183" s="98">
        <v>119.64053043478289</v>
      </c>
      <c r="AV183" s="98">
        <v>414.15837844025037</v>
      </c>
      <c r="AW183" s="98">
        <v>14.735507246376848</v>
      </c>
      <c r="AX183" s="98">
        <v>51.009752000227905</v>
      </c>
      <c r="AY183" s="98">
        <v>10.208333333333352</v>
      </c>
      <c r="AZ183" s="98">
        <v>35.338081204977144</v>
      </c>
      <c r="BA183" s="100">
        <v>1078000</v>
      </c>
      <c r="BB183" s="100">
        <v>3731701.3752455795</v>
      </c>
      <c r="BC183" s="101">
        <v>1.3820512820512821E-2</v>
      </c>
      <c r="BD183" s="101">
        <v>4.7842325323661276E-2</v>
      </c>
      <c r="BE183" s="96">
        <v>15</v>
      </c>
      <c r="BF183" s="96">
        <v>51.925343811394889</v>
      </c>
      <c r="BG183" s="95">
        <v>3.461689587426326</v>
      </c>
      <c r="BH183" s="95">
        <v>3.461689587426326</v>
      </c>
      <c r="BI183" s="96" t="s">
        <v>326</v>
      </c>
      <c r="CA183"/>
      <c r="CB183"/>
      <c r="CO183" s="34"/>
    </row>
    <row r="184" spans="2:97" x14ac:dyDescent="0.3">
      <c r="B184" s="34">
        <v>182</v>
      </c>
      <c r="C184" s="34">
        <v>2023</v>
      </c>
      <c r="D184" s="34" t="s">
        <v>109</v>
      </c>
      <c r="E184" s="34">
        <v>28</v>
      </c>
      <c r="F184" s="34" t="s">
        <v>77</v>
      </c>
      <c r="G184" s="34" t="s">
        <v>152</v>
      </c>
      <c r="H184" s="34" t="s">
        <v>151</v>
      </c>
      <c r="I184" s="34" t="s">
        <v>85</v>
      </c>
      <c r="J184" s="34" t="s">
        <v>90</v>
      </c>
      <c r="K184" s="34" t="s">
        <v>325</v>
      </c>
      <c r="L184" s="34" t="s">
        <v>171</v>
      </c>
      <c r="M184" s="34" t="s">
        <v>471</v>
      </c>
      <c r="N184" s="123">
        <v>0.3125</v>
      </c>
      <c r="O184" s="123">
        <v>0.33333333333333331</v>
      </c>
      <c r="P184" s="123" t="s">
        <v>60</v>
      </c>
      <c r="Q184" s="123">
        <v>0.79166666666666663</v>
      </c>
      <c r="R184" s="123" t="s">
        <v>71</v>
      </c>
      <c r="S184" s="123">
        <v>0.8125</v>
      </c>
      <c r="T184" s="34" t="s">
        <v>24</v>
      </c>
      <c r="U184" s="34" t="s">
        <v>326</v>
      </c>
      <c r="V184" s="34" t="s">
        <v>42</v>
      </c>
      <c r="W184" s="34" t="s">
        <v>149</v>
      </c>
      <c r="X184" s="34" t="s">
        <v>149</v>
      </c>
      <c r="Y184" s="34" t="s">
        <v>326</v>
      </c>
      <c r="Z184" s="34" t="s">
        <v>24</v>
      </c>
      <c r="AA184" s="34" t="s">
        <v>42</v>
      </c>
      <c r="AB184" s="95">
        <v>0</v>
      </c>
      <c r="AC184" s="34" t="s">
        <v>24</v>
      </c>
      <c r="AD184" s="34" t="s">
        <v>42</v>
      </c>
      <c r="AE184" s="95">
        <v>0</v>
      </c>
      <c r="AF184" s="96">
        <v>11</v>
      </c>
      <c r="AG184" s="97">
        <v>15</v>
      </c>
      <c r="AH184" s="96">
        <v>51.925343811394889</v>
      </c>
      <c r="AI184" s="97" t="s">
        <v>103</v>
      </c>
      <c r="AJ184" s="96">
        <v>30.000000000000014</v>
      </c>
      <c r="AK184" s="96">
        <v>103.85068762278983</v>
      </c>
      <c r="AL184" s="96" t="s">
        <v>95</v>
      </c>
      <c r="AM184" s="95">
        <v>6.9233791748526521</v>
      </c>
      <c r="AN184" s="95">
        <v>6.9233791748526521</v>
      </c>
      <c r="AO184" s="98">
        <v>0.85</v>
      </c>
      <c r="AP184" s="98">
        <v>2.942436149312377</v>
      </c>
      <c r="AQ184" s="98" t="s">
        <v>106</v>
      </c>
      <c r="AR184" s="98">
        <v>7.6850000000000067</v>
      </c>
      <c r="AS184" s="98">
        <v>26.60308447937134</v>
      </c>
      <c r="AT184" s="99" t="s">
        <v>100</v>
      </c>
      <c r="AU184" s="98">
        <v>40.853994411057741</v>
      </c>
      <c r="AV184" s="98">
        <v>141.4238470575319</v>
      </c>
      <c r="AW184" s="98">
        <v>5.0317758413461586</v>
      </c>
      <c r="AX184" s="98">
        <v>17.418446036251339</v>
      </c>
      <c r="AY184" s="98">
        <v>10.208333333333337</v>
      </c>
      <c r="AZ184" s="98">
        <v>35.338081204977094</v>
      </c>
      <c r="BA184" s="100">
        <v>1445500</v>
      </c>
      <c r="BB184" s="100">
        <v>5003872.298624754</v>
      </c>
      <c r="BC184" s="101">
        <v>3.0114583333333333E-2</v>
      </c>
      <c r="BD184" s="101">
        <v>0.10424733955468238</v>
      </c>
      <c r="BE184" s="96">
        <v>30</v>
      </c>
      <c r="BF184" s="96">
        <v>103.85068762278978</v>
      </c>
      <c r="BG184" s="95">
        <v>0</v>
      </c>
      <c r="BH184" s="95">
        <v>3.461689587426326</v>
      </c>
      <c r="BI184" s="96" t="s">
        <v>326</v>
      </c>
      <c r="CO184" s="34"/>
    </row>
    <row r="185" spans="2:97" x14ac:dyDescent="0.3">
      <c r="B185" s="34">
        <v>183</v>
      </c>
      <c r="C185" s="34">
        <v>2023</v>
      </c>
      <c r="D185" s="34" t="s">
        <v>110</v>
      </c>
      <c r="E185" s="34">
        <v>46</v>
      </c>
      <c r="F185" s="34" t="s">
        <v>79</v>
      </c>
      <c r="G185" s="34" t="s">
        <v>152</v>
      </c>
      <c r="H185" s="34" t="s">
        <v>151</v>
      </c>
      <c r="I185" s="34" t="s">
        <v>84</v>
      </c>
      <c r="J185" s="34" t="s">
        <v>91</v>
      </c>
      <c r="K185" s="34" t="s">
        <v>325</v>
      </c>
      <c r="L185" s="34" t="s">
        <v>167</v>
      </c>
      <c r="M185" s="34" t="s">
        <v>472</v>
      </c>
      <c r="N185" s="123">
        <v>0.2638888888888889</v>
      </c>
      <c r="O185" s="123">
        <v>0.36458333333333331</v>
      </c>
      <c r="P185" s="123" t="s">
        <v>60</v>
      </c>
      <c r="Q185" s="123">
        <v>0.64583333333333337</v>
      </c>
      <c r="R185" s="123" t="s">
        <v>67</v>
      </c>
      <c r="S185" s="123">
        <v>0.75</v>
      </c>
      <c r="T185" s="34" t="s">
        <v>27</v>
      </c>
      <c r="U185" s="34" t="s">
        <v>326</v>
      </c>
      <c r="V185" s="34" t="s">
        <v>42</v>
      </c>
      <c r="W185" s="34" t="s">
        <v>326</v>
      </c>
      <c r="X185" s="34" t="s">
        <v>326</v>
      </c>
      <c r="Y185" s="34" t="s">
        <v>326</v>
      </c>
      <c r="Z185" s="34" t="s">
        <v>26</v>
      </c>
      <c r="AA185" s="34" t="s">
        <v>43</v>
      </c>
      <c r="AB185" s="95">
        <v>3.461689587426326</v>
      </c>
      <c r="AC185" s="34" t="s">
        <v>27</v>
      </c>
      <c r="AD185" s="34" t="s">
        <v>42</v>
      </c>
      <c r="AE185" s="95">
        <v>0</v>
      </c>
      <c r="AF185" s="96">
        <v>6.7500000000000018</v>
      </c>
      <c r="AG185" s="97">
        <v>0</v>
      </c>
      <c r="AH185" s="96">
        <v>0</v>
      </c>
      <c r="AI185" s="97" t="s">
        <v>326</v>
      </c>
      <c r="AJ185" s="96">
        <v>147.49999999999994</v>
      </c>
      <c r="AK185" s="96">
        <v>510.59921414538292</v>
      </c>
      <c r="AL185" s="96" t="s">
        <v>97</v>
      </c>
      <c r="AM185" s="95">
        <v>6.9233791748526521</v>
      </c>
      <c r="AN185" s="95">
        <v>0</v>
      </c>
      <c r="AO185" s="98" t="s">
        <v>326</v>
      </c>
      <c r="AP185" s="98">
        <v>0</v>
      </c>
      <c r="AQ185" s="98" t="s">
        <v>326</v>
      </c>
      <c r="AR185" s="98">
        <v>20.223128000000003</v>
      </c>
      <c r="AS185" s="98">
        <v>70.006191622789785</v>
      </c>
      <c r="AT185" s="99" t="s">
        <v>102</v>
      </c>
      <c r="AU185" s="98">
        <v>291.50671818921739</v>
      </c>
      <c r="AV185" s="98">
        <v>1009.1057710204343</v>
      </c>
      <c r="AW185" s="98">
        <v>35.903379420289866</v>
      </c>
      <c r="AX185" s="98">
        <v>124.28635469263408</v>
      </c>
      <c r="AY185" s="98">
        <v>50.190972222222207</v>
      </c>
      <c r="AZ185" s="98">
        <v>173.74556592447058</v>
      </c>
      <c r="BA185" s="100">
        <v>735000</v>
      </c>
      <c r="BB185" s="100">
        <v>2544341.8467583498</v>
      </c>
      <c r="BC185" s="101">
        <v>9.4230769230769229E-3</v>
      </c>
      <c r="BD185" s="101">
        <v>3.2619767266132686E-2</v>
      </c>
      <c r="BE185" s="96">
        <v>0</v>
      </c>
      <c r="BF185" s="96">
        <v>0</v>
      </c>
      <c r="BG185" s="95">
        <v>3.461689587426326</v>
      </c>
      <c r="BH185" s="95">
        <v>3.461689587426326</v>
      </c>
      <c r="BI185" s="96" t="s">
        <v>326</v>
      </c>
      <c r="CO185" s="34"/>
    </row>
    <row r="186" spans="2:97" x14ac:dyDescent="0.3">
      <c r="B186" s="34">
        <v>184</v>
      </c>
      <c r="C186" s="34">
        <v>2023</v>
      </c>
      <c r="D186" s="34" t="s">
        <v>110</v>
      </c>
      <c r="E186" s="34">
        <v>27</v>
      </c>
      <c r="F186" s="34" t="s">
        <v>77</v>
      </c>
      <c r="G186" s="34" t="s">
        <v>152</v>
      </c>
      <c r="H186" s="34" t="s">
        <v>151</v>
      </c>
      <c r="I186" s="34" t="s">
        <v>85</v>
      </c>
      <c r="J186" s="34" t="s">
        <v>90</v>
      </c>
      <c r="K186" s="34" t="s">
        <v>325</v>
      </c>
      <c r="L186" s="34" t="s">
        <v>179</v>
      </c>
      <c r="M186" s="34" t="s">
        <v>472</v>
      </c>
      <c r="N186" s="123">
        <v>0.33333333333333331</v>
      </c>
      <c r="O186" s="123">
        <v>0.35416666666666669</v>
      </c>
      <c r="P186" s="123" t="s">
        <v>60</v>
      </c>
      <c r="Q186" s="123">
        <v>0.70833333333333337</v>
      </c>
      <c r="R186" s="123" t="s">
        <v>69</v>
      </c>
      <c r="S186" s="123">
        <v>0.72916666666666663</v>
      </c>
      <c r="T186" s="34" t="s">
        <v>40</v>
      </c>
      <c r="U186" s="34" t="s">
        <v>326</v>
      </c>
      <c r="V186" s="34" t="s">
        <v>42</v>
      </c>
      <c r="W186" s="34" t="s">
        <v>326</v>
      </c>
      <c r="X186" s="34" t="s">
        <v>326</v>
      </c>
      <c r="Y186" s="34" t="s">
        <v>326</v>
      </c>
      <c r="Z186" s="34" t="s">
        <v>40</v>
      </c>
      <c r="AA186" s="34" t="s">
        <v>42</v>
      </c>
      <c r="AB186" s="95">
        <v>0</v>
      </c>
      <c r="AC186" s="34" t="s">
        <v>40</v>
      </c>
      <c r="AD186" s="34" t="s">
        <v>42</v>
      </c>
      <c r="AE186" s="95">
        <v>0</v>
      </c>
      <c r="AF186" s="96">
        <v>8.5</v>
      </c>
      <c r="AG186" s="97">
        <v>0</v>
      </c>
      <c r="AH186" s="96">
        <v>0</v>
      </c>
      <c r="AI186" s="97" t="s">
        <v>326</v>
      </c>
      <c r="AJ186" s="96">
        <v>29.999999999999972</v>
      </c>
      <c r="AK186" s="96">
        <v>103.85068762278968</v>
      </c>
      <c r="AL186" s="96" t="s">
        <v>94</v>
      </c>
      <c r="AM186" s="95">
        <v>6.9233791748526521</v>
      </c>
      <c r="AN186" s="95">
        <v>0</v>
      </c>
      <c r="AO186" s="98" t="s">
        <v>326</v>
      </c>
      <c r="AP186" s="98">
        <v>0</v>
      </c>
      <c r="AQ186" s="98" t="s">
        <v>326</v>
      </c>
      <c r="AR186" s="98">
        <v>8.4999999999999929</v>
      </c>
      <c r="AS186" s="98">
        <v>29.424361493123747</v>
      </c>
      <c r="AT186" s="99" t="s">
        <v>100</v>
      </c>
      <c r="AU186" s="98">
        <v>180.64352564102549</v>
      </c>
      <c r="AV186" s="98">
        <v>625.33181174751849</v>
      </c>
      <c r="AW186" s="98">
        <v>22.248931623931604</v>
      </c>
      <c r="AX186" s="98">
        <v>77.018894933924329</v>
      </c>
      <c r="AY186" s="98">
        <v>10.208333333333323</v>
      </c>
      <c r="AZ186" s="98">
        <v>35.338081204977044</v>
      </c>
      <c r="BA186" s="100">
        <v>1470000</v>
      </c>
      <c r="BB186" s="100">
        <v>5088683.6935166996</v>
      </c>
      <c r="BC186" s="101">
        <v>3.0624999999999999E-2</v>
      </c>
      <c r="BD186" s="101">
        <v>0.10601424361493124</v>
      </c>
      <c r="BE186" s="96">
        <v>0</v>
      </c>
      <c r="BF186" s="96">
        <v>0</v>
      </c>
      <c r="BG186" s="95">
        <v>3.461689587426326</v>
      </c>
      <c r="BH186" s="95">
        <v>3.461689587426326</v>
      </c>
      <c r="BI186" s="96" t="s">
        <v>326</v>
      </c>
      <c r="CA186"/>
      <c r="CB186"/>
      <c r="CC186" s="34"/>
      <c r="CD186" s="34"/>
      <c r="CE186" s="34"/>
      <c r="CF186" s="34"/>
      <c r="CG186" s="34"/>
      <c r="CH186" s="34"/>
      <c r="CI186" s="34"/>
      <c r="CJ186" s="34"/>
      <c r="CK186" s="34"/>
      <c r="CL186" s="34"/>
      <c r="CM186" s="34"/>
      <c r="CN186" s="34"/>
      <c r="CO186" s="34"/>
      <c r="CP186" s="34"/>
      <c r="CQ186" s="34"/>
    </row>
    <row r="187" spans="2:97" x14ac:dyDescent="0.3">
      <c r="B187" s="34">
        <v>185</v>
      </c>
      <c r="C187" s="34">
        <v>2023</v>
      </c>
      <c r="D187" s="34" t="s">
        <v>109</v>
      </c>
      <c r="E187" s="34">
        <v>46</v>
      </c>
      <c r="F187" s="34" t="s">
        <v>79</v>
      </c>
      <c r="G187" s="34" t="s">
        <v>152</v>
      </c>
      <c r="H187" s="34" t="s">
        <v>151</v>
      </c>
      <c r="I187" s="34" t="s">
        <v>84</v>
      </c>
      <c r="J187" s="34" t="s">
        <v>90</v>
      </c>
      <c r="K187" s="34" t="s">
        <v>327</v>
      </c>
      <c r="L187" s="34" t="s">
        <v>170</v>
      </c>
      <c r="M187" s="34" t="s">
        <v>471</v>
      </c>
      <c r="N187" s="123">
        <v>0.20833333333333334</v>
      </c>
      <c r="O187" s="123">
        <v>0.29166666666666669</v>
      </c>
      <c r="P187" s="123" t="s">
        <v>59</v>
      </c>
      <c r="Q187" s="123">
        <v>0.6875</v>
      </c>
      <c r="R187" s="123" t="s">
        <v>68</v>
      </c>
      <c r="S187" s="123">
        <v>0.77083333333333337</v>
      </c>
      <c r="T187" s="34" t="s">
        <v>24</v>
      </c>
      <c r="U187" s="34" t="s">
        <v>326</v>
      </c>
      <c r="V187" s="34" t="s">
        <v>42</v>
      </c>
      <c r="W187" s="34" t="s">
        <v>30</v>
      </c>
      <c r="X187" s="34" t="s">
        <v>44</v>
      </c>
      <c r="Y187" s="34" t="s">
        <v>329</v>
      </c>
      <c r="Z187" s="34" t="s">
        <v>24</v>
      </c>
      <c r="AA187" s="34" t="s">
        <v>42</v>
      </c>
      <c r="AB187" s="95">
        <v>0</v>
      </c>
      <c r="AC187" s="34" t="s">
        <v>24</v>
      </c>
      <c r="AD187" s="34" t="s">
        <v>42</v>
      </c>
      <c r="AE187" s="95">
        <v>0</v>
      </c>
      <c r="AF187" s="96">
        <v>9.5</v>
      </c>
      <c r="AG187" s="97">
        <v>30</v>
      </c>
      <c r="AH187" s="96">
        <v>103.85068762278978</v>
      </c>
      <c r="AI187" s="97" t="s">
        <v>95</v>
      </c>
      <c r="AJ187" s="96">
        <v>120.00000000000003</v>
      </c>
      <c r="AK187" s="96">
        <v>415.40275049115922</v>
      </c>
      <c r="AL187" s="96" t="s">
        <v>97</v>
      </c>
      <c r="AM187" s="95">
        <v>6.9233791748526521</v>
      </c>
      <c r="AN187" s="95">
        <v>6.9233791748526521</v>
      </c>
      <c r="AO187" s="98">
        <v>12.134999999999998</v>
      </c>
      <c r="AP187" s="98">
        <v>42.007603143418457</v>
      </c>
      <c r="AQ187" s="98" t="s">
        <v>108</v>
      </c>
      <c r="AR187" s="98">
        <v>30.919868000000008</v>
      </c>
      <c r="AS187" s="98">
        <v>107.03498510019649</v>
      </c>
      <c r="AT187" s="99" t="s">
        <v>102</v>
      </c>
      <c r="AU187" s="98">
        <v>792.12360241908652</v>
      </c>
      <c r="AV187" s="98">
        <v>2742.0860264487828</v>
      </c>
      <c r="AW187" s="98">
        <v>108.21233772035256</v>
      </c>
      <c r="AX187" s="98">
        <v>374.59752271760556</v>
      </c>
      <c r="AY187" s="98">
        <v>40.833333333333343</v>
      </c>
      <c r="AZ187" s="98">
        <v>141.35232481990835</v>
      </c>
      <c r="BA187" s="100">
        <v>2940000</v>
      </c>
      <c r="BB187" s="100">
        <v>10177367.387033399</v>
      </c>
      <c r="BC187" s="101">
        <v>6.1249999999999999E-2</v>
      </c>
      <c r="BD187" s="101">
        <v>0.21202848722986248</v>
      </c>
      <c r="BE187" s="96">
        <v>0</v>
      </c>
      <c r="BF187" s="96">
        <v>0</v>
      </c>
      <c r="BG187" s="95">
        <v>3.461689587426326</v>
      </c>
      <c r="BH187" s="95">
        <v>3.461689587426326</v>
      </c>
      <c r="BI187" s="96" t="s">
        <v>326</v>
      </c>
      <c r="CA187"/>
      <c r="CB187"/>
      <c r="CC187" s="34"/>
      <c r="CD187" s="34"/>
      <c r="CE187" s="34"/>
      <c r="CF187" s="34"/>
      <c r="CG187" s="34"/>
      <c r="CH187" s="34"/>
      <c r="CI187" s="34"/>
      <c r="CJ187" s="34"/>
      <c r="CK187" s="34"/>
      <c r="CL187" s="34"/>
      <c r="CM187" s="34"/>
      <c r="CN187" s="34"/>
      <c r="CO187" s="34"/>
      <c r="CP187" s="34"/>
      <c r="CQ187" s="34"/>
    </row>
    <row r="188" spans="2:97" x14ac:dyDescent="0.3">
      <c r="B188" s="34">
        <v>186</v>
      </c>
      <c r="C188" s="34">
        <v>2023</v>
      </c>
      <c r="D188" s="34" t="s">
        <v>110</v>
      </c>
      <c r="E188" s="34">
        <v>40</v>
      </c>
      <c r="F188" s="34" t="s">
        <v>79</v>
      </c>
      <c r="G188" s="34" t="s">
        <v>152</v>
      </c>
      <c r="H188" s="34" t="s">
        <v>151</v>
      </c>
      <c r="I188" s="34" t="s">
        <v>84</v>
      </c>
      <c r="J188" s="34" t="s">
        <v>90</v>
      </c>
      <c r="K188" s="34" t="s">
        <v>325</v>
      </c>
      <c r="L188" s="34" t="s">
        <v>168</v>
      </c>
      <c r="M188" s="34" t="s">
        <v>497</v>
      </c>
      <c r="N188" s="123">
        <v>0.22916666666666666</v>
      </c>
      <c r="O188" s="123">
        <v>0.29166666666666669</v>
      </c>
      <c r="P188" s="123" t="s">
        <v>59</v>
      </c>
      <c r="Q188" s="123">
        <v>0.6875</v>
      </c>
      <c r="R188" s="123" t="s">
        <v>68</v>
      </c>
      <c r="S188" s="123">
        <v>0.75694444444444453</v>
      </c>
      <c r="T188" s="34" t="s">
        <v>27</v>
      </c>
      <c r="U188" s="34" t="s">
        <v>326</v>
      </c>
      <c r="V188" s="34" t="s">
        <v>42</v>
      </c>
      <c r="W188" s="34" t="s">
        <v>326</v>
      </c>
      <c r="X188" s="34" t="s">
        <v>326</v>
      </c>
      <c r="Y188" s="34" t="s">
        <v>326</v>
      </c>
      <c r="Z188" s="34" t="s">
        <v>27</v>
      </c>
      <c r="AA188" s="34" t="s">
        <v>42</v>
      </c>
      <c r="AB188" s="95">
        <v>0</v>
      </c>
      <c r="AC188" s="34" t="s">
        <v>32</v>
      </c>
      <c r="AD188" s="34" t="s">
        <v>45</v>
      </c>
      <c r="AE188" s="95">
        <v>3.461689587426326</v>
      </c>
      <c r="AF188" s="96">
        <v>9.5</v>
      </c>
      <c r="AG188" s="97">
        <v>0</v>
      </c>
      <c r="AH188" s="96">
        <v>0</v>
      </c>
      <c r="AI188" s="97" t="s">
        <v>326</v>
      </c>
      <c r="AJ188" s="96">
        <v>95.000000000000085</v>
      </c>
      <c r="AK188" s="96">
        <v>328.86051080550129</v>
      </c>
      <c r="AL188" s="96" t="s">
        <v>96</v>
      </c>
      <c r="AM188" s="95">
        <v>6.9233791748526521</v>
      </c>
      <c r="AN188" s="95">
        <v>0</v>
      </c>
      <c r="AO188" s="98" t="s">
        <v>326</v>
      </c>
      <c r="AP188" s="98">
        <v>0</v>
      </c>
      <c r="AQ188" s="98" t="s">
        <v>326</v>
      </c>
      <c r="AR188" s="98">
        <v>5.5308449999999993</v>
      </c>
      <c r="AS188" s="98">
        <v>19.146068546168955</v>
      </c>
      <c r="AT188" s="99" t="s">
        <v>100</v>
      </c>
      <c r="AU188" s="98">
        <v>132.87414248043476</v>
      </c>
      <c r="AV188" s="98">
        <v>459.96903546272307</v>
      </c>
      <c r="AW188" s="98">
        <v>16.365423007246378</v>
      </c>
      <c r="AX188" s="98">
        <v>56.652014418012016</v>
      </c>
      <c r="AY188" s="98">
        <v>32.326388888888921</v>
      </c>
      <c r="AZ188" s="98">
        <v>111.90392381576086</v>
      </c>
      <c r="BA188" s="100">
        <v>1347500</v>
      </c>
      <c r="BB188" s="100">
        <v>4664626.7190569742</v>
      </c>
      <c r="BC188" s="101">
        <v>2.8072916666666666E-2</v>
      </c>
      <c r="BD188" s="101">
        <v>9.7179723313686961E-2</v>
      </c>
      <c r="BE188" s="96">
        <v>0</v>
      </c>
      <c r="BF188" s="96">
        <v>0</v>
      </c>
      <c r="BG188" s="95">
        <v>3.461689587426326</v>
      </c>
      <c r="BH188" s="95">
        <v>3.461689587426326</v>
      </c>
      <c r="BI188" s="96" t="s">
        <v>326</v>
      </c>
      <c r="CA188" t="s">
        <v>307</v>
      </c>
      <c r="CB188" t="s">
        <v>322</v>
      </c>
      <c r="CC188" t="s">
        <v>323</v>
      </c>
      <c r="CD188" t="s">
        <v>309</v>
      </c>
      <c r="CE188" t="s">
        <v>308</v>
      </c>
      <c r="CF188" t="s">
        <v>318</v>
      </c>
      <c r="CG188" t="s">
        <v>310</v>
      </c>
      <c r="CH188" t="s">
        <v>311</v>
      </c>
      <c r="CI188" t="s">
        <v>312</v>
      </c>
      <c r="CJ188" t="s">
        <v>313</v>
      </c>
      <c r="CK188" t="s">
        <v>314</v>
      </c>
      <c r="CL188" t="s">
        <v>315</v>
      </c>
      <c r="CM188" t="s">
        <v>316</v>
      </c>
      <c r="CN188" t="s">
        <v>252</v>
      </c>
      <c r="CO188" s="34"/>
      <c r="CP188" s="34"/>
      <c r="CQ188" s="34"/>
    </row>
    <row r="189" spans="2:97" x14ac:dyDescent="0.3">
      <c r="B189" s="34">
        <v>187</v>
      </c>
      <c r="C189" s="34">
        <v>2023</v>
      </c>
      <c r="D189" s="34" t="s">
        <v>110</v>
      </c>
      <c r="E189" s="34">
        <v>41</v>
      </c>
      <c r="F189" s="34" t="s">
        <v>79</v>
      </c>
      <c r="G189" s="34" t="s">
        <v>152</v>
      </c>
      <c r="H189" s="34" t="s">
        <v>151</v>
      </c>
      <c r="I189" s="34" t="s">
        <v>84</v>
      </c>
      <c r="J189" s="34" t="s">
        <v>90</v>
      </c>
      <c r="K189" s="34" t="s">
        <v>325</v>
      </c>
      <c r="L189" s="34" t="s">
        <v>181</v>
      </c>
      <c r="M189" s="34" t="s">
        <v>472</v>
      </c>
      <c r="N189" s="123">
        <v>0.27083333333333331</v>
      </c>
      <c r="O189" s="123">
        <v>0.33333333333333331</v>
      </c>
      <c r="P189" s="123" t="s">
        <v>60</v>
      </c>
      <c r="Q189" s="123">
        <v>0.70833333333333337</v>
      </c>
      <c r="R189" s="123" t="s">
        <v>69</v>
      </c>
      <c r="S189" s="123">
        <v>0.79166666666666663</v>
      </c>
      <c r="T189" s="34" t="s">
        <v>27</v>
      </c>
      <c r="U189" s="34" t="s">
        <v>326</v>
      </c>
      <c r="V189" s="34" t="s">
        <v>42</v>
      </c>
      <c r="W189" s="34" t="s">
        <v>326</v>
      </c>
      <c r="X189" s="34" t="s">
        <v>326</v>
      </c>
      <c r="Y189" s="34" t="s">
        <v>326</v>
      </c>
      <c r="Z189" s="34" t="s">
        <v>27</v>
      </c>
      <c r="AA189" s="34" t="s">
        <v>42</v>
      </c>
      <c r="AB189" s="95">
        <v>0</v>
      </c>
      <c r="AC189" s="34" t="s">
        <v>27</v>
      </c>
      <c r="AD189" s="34" t="s">
        <v>42</v>
      </c>
      <c r="AE189" s="95">
        <v>0</v>
      </c>
      <c r="AF189" s="96">
        <v>9.0000000000000018</v>
      </c>
      <c r="AG189" s="97">
        <v>0</v>
      </c>
      <c r="AH189" s="96">
        <v>0</v>
      </c>
      <c r="AI189" s="97" t="s">
        <v>326</v>
      </c>
      <c r="AJ189" s="96">
        <v>104.99999999999994</v>
      </c>
      <c r="AK189" s="96">
        <v>363.47740667976404</v>
      </c>
      <c r="AL189" s="96" t="s">
        <v>96</v>
      </c>
      <c r="AM189" s="95">
        <v>6.9233791748526521</v>
      </c>
      <c r="AN189" s="95">
        <v>0</v>
      </c>
      <c r="AO189" s="98" t="s">
        <v>326</v>
      </c>
      <c r="AP189" s="98">
        <v>0</v>
      </c>
      <c r="AQ189" s="98" t="s">
        <v>326</v>
      </c>
      <c r="AR189" s="98">
        <v>7.2898899999999998</v>
      </c>
      <c r="AS189" s="98">
        <v>25.235336306483298</v>
      </c>
      <c r="AT189" s="99" t="s">
        <v>100</v>
      </c>
      <c r="AU189" s="98">
        <v>140.10703717449275</v>
      </c>
      <c r="AV189" s="98">
        <v>485.00707171209473</v>
      </c>
      <c r="AW189" s="98">
        <v>17.256261352657006</v>
      </c>
      <c r="AX189" s="98">
        <v>59.735820242400088</v>
      </c>
      <c r="AY189" s="98">
        <v>35.72916666666665</v>
      </c>
      <c r="AZ189" s="98">
        <v>123.68328421741971</v>
      </c>
      <c r="BA189" s="100">
        <v>1176000</v>
      </c>
      <c r="BB189" s="100">
        <v>4070946.9548133593</v>
      </c>
      <c r="BC189" s="101">
        <v>2.4500000000000001E-2</v>
      </c>
      <c r="BD189" s="101">
        <v>8.4811394891944988E-2</v>
      </c>
      <c r="BE189" s="96">
        <v>0</v>
      </c>
      <c r="BF189" s="96">
        <v>0</v>
      </c>
      <c r="BG189" s="95">
        <v>3.461689587426326</v>
      </c>
      <c r="BH189" s="95">
        <v>3.461689587426326</v>
      </c>
      <c r="BI189" s="96" t="s">
        <v>326</v>
      </c>
      <c r="CA189" s="43">
        <v>20.77013752455796</v>
      </c>
      <c r="CB189" s="43">
        <v>41.54027504911592</v>
      </c>
      <c r="CC189" s="43">
        <v>6.9233791748526521</v>
      </c>
      <c r="CD189" s="43">
        <v>1003.8899803536341</v>
      </c>
      <c r="CE189" s="43">
        <v>51.925343811394889</v>
      </c>
      <c r="CF189" s="43">
        <v>185.1303825631957</v>
      </c>
      <c r="CG189" s="43">
        <v>2.942436149312377</v>
      </c>
      <c r="CH189" s="43">
        <v>10444.990337472458</v>
      </c>
      <c r="CI189" s="43">
        <v>1371.0755093097305</v>
      </c>
      <c r="CJ189" s="43">
        <v>341.60145164811161</v>
      </c>
      <c r="CK189" s="43">
        <v>23926107.7589687</v>
      </c>
      <c r="CL189" s="43">
        <v>0.99692115662369574</v>
      </c>
      <c r="CM189" s="43">
        <v>1453.9096267190564</v>
      </c>
      <c r="CN189" s="43">
        <v>6.9233791748526521</v>
      </c>
      <c r="CO189" s="34"/>
      <c r="CP189" s="34"/>
      <c r="CQ189" s="34"/>
    </row>
    <row r="190" spans="2:97" x14ac:dyDescent="0.3">
      <c r="B190" s="34">
        <v>188</v>
      </c>
      <c r="C190" s="34">
        <v>2023</v>
      </c>
      <c r="D190" s="34" t="s">
        <v>110</v>
      </c>
      <c r="E190" s="34">
        <v>45</v>
      </c>
      <c r="F190" s="34" t="s">
        <v>79</v>
      </c>
      <c r="G190" s="34" t="s">
        <v>152</v>
      </c>
      <c r="H190" s="34" t="s">
        <v>151</v>
      </c>
      <c r="I190" s="34" t="s">
        <v>84</v>
      </c>
      <c r="J190" s="34" t="s">
        <v>90</v>
      </c>
      <c r="K190" s="34" t="s">
        <v>325</v>
      </c>
      <c r="L190" s="34" t="s">
        <v>168</v>
      </c>
      <c r="M190" s="34" t="s">
        <v>473</v>
      </c>
      <c r="N190" s="123">
        <v>0.22916666666666666</v>
      </c>
      <c r="O190" s="123">
        <v>0.77083333333333337</v>
      </c>
      <c r="P190" s="123" t="s">
        <v>70</v>
      </c>
      <c r="Q190" s="123">
        <v>0.6875</v>
      </c>
      <c r="R190" s="123" t="s">
        <v>68</v>
      </c>
      <c r="S190" s="123">
        <v>0.77083333333333337</v>
      </c>
      <c r="T190" s="34" t="s">
        <v>24</v>
      </c>
      <c r="U190" s="34" t="s">
        <v>326</v>
      </c>
      <c r="V190" s="34" t="s">
        <v>42</v>
      </c>
      <c r="W190" s="34" t="s">
        <v>27</v>
      </c>
      <c r="X190" s="34" t="s">
        <v>42</v>
      </c>
      <c r="Y190" s="34" t="s">
        <v>326</v>
      </c>
      <c r="Z190" s="34" t="s">
        <v>149</v>
      </c>
      <c r="AA190" s="34" t="s">
        <v>149</v>
      </c>
      <c r="AB190" s="95">
        <v>0</v>
      </c>
      <c r="AC190" s="34" t="s">
        <v>24</v>
      </c>
      <c r="AD190" s="34" t="s">
        <v>42</v>
      </c>
      <c r="AE190" s="95">
        <v>0</v>
      </c>
      <c r="AF190" s="96">
        <v>22</v>
      </c>
      <c r="AG190" s="97">
        <v>50</v>
      </c>
      <c r="AH190" s="96">
        <v>0</v>
      </c>
      <c r="AI190" s="97" t="s">
        <v>95</v>
      </c>
      <c r="AJ190" s="96">
        <v>450.00000000000011</v>
      </c>
      <c r="AK190" s="96">
        <v>0</v>
      </c>
      <c r="AL190" s="96" t="s">
        <v>97</v>
      </c>
      <c r="AM190" s="95">
        <v>0</v>
      </c>
      <c r="AN190" s="95">
        <v>0</v>
      </c>
      <c r="AO190" s="98">
        <v>13.833333333333334</v>
      </c>
      <c r="AP190" s="98">
        <v>0</v>
      </c>
      <c r="AQ190" s="98" t="s">
        <v>108</v>
      </c>
      <c r="AR190" s="98">
        <v>22.087606000000008</v>
      </c>
      <c r="AS190" s="98">
        <v>0</v>
      </c>
      <c r="AT190" s="99" t="s">
        <v>102</v>
      </c>
      <c r="AU190" s="98">
        <v>381.67204295806874</v>
      </c>
      <c r="AV190" s="98">
        <v>0</v>
      </c>
      <c r="AW190" s="98">
        <v>47.008577564054193</v>
      </c>
      <c r="AX190" s="98">
        <v>0</v>
      </c>
      <c r="AY190" s="98">
        <v>153.12500000000003</v>
      </c>
      <c r="AZ190" s="98">
        <v>0</v>
      </c>
      <c r="BA190" s="100">
        <v>1445500</v>
      </c>
      <c r="BB190" s="100">
        <v>0</v>
      </c>
      <c r="BC190" s="101">
        <v>3.0114583333333333E-2</v>
      </c>
      <c r="BD190" s="101">
        <v>0</v>
      </c>
      <c r="BE190" s="96">
        <v>0</v>
      </c>
      <c r="BF190" s="96">
        <v>0</v>
      </c>
      <c r="BG190" s="95">
        <v>0</v>
      </c>
      <c r="BH190" s="95">
        <v>0</v>
      </c>
      <c r="BI190" s="96" t="s">
        <v>492</v>
      </c>
      <c r="BV190"/>
      <c r="BW190" s="49"/>
      <c r="BX190" s="49"/>
      <c r="BY190" s="49"/>
      <c r="BZ190" s="49"/>
      <c r="CA190" s="35"/>
      <c r="CB190" s="35"/>
      <c r="CC190" s="35"/>
      <c r="CD190" s="35"/>
      <c r="CE190" s="35"/>
      <c r="CF190" s="35"/>
      <c r="CG190" s="35"/>
      <c r="CH190" s="35"/>
      <c r="CI190" s="35"/>
      <c r="CJ190" s="35"/>
      <c r="CK190" s="35"/>
      <c r="CL190" s="35"/>
      <c r="CM190" s="35"/>
      <c r="CN190" s="35"/>
      <c r="CO190" s="34"/>
      <c r="CP190" s="34"/>
      <c r="CQ190" s="34"/>
    </row>
    <row r="191" spans="2:97" ht="27.6" x14ac:dyDescent="0.3">
      <c r="B191" s="34">
        <v>189</v>
      </c>
      <c r="C191" s="34">
        <v>2023</v>
      </c>
      <c r="D191" s="34" t="s">
        <v>109</v>
      </c>
      <c r="E191" s="34">
        <v>55</v>
      </c>
      <c r="F191" s="34" t="s">
        <v>80</v>
      </c>
      <c r="G191" s="34" t="s">
        <v>152</v>
      </c>
      <c r="H191" s="34" t="s">
        <v>151</v>
      </c>
      <c r="I191" s="34" t="s">
        <v>84</v>
      </c>
      <c r="J191" s="34" t="s">
        <v>91</v>
      </c>
      <c r="K191" s="34" t="s">
        <v>501</v>
      </c>
      <c r="L191" s="34" t="s">
        <v>170</v>
      </c>
      <c r="M191" s="34" t="s">
        <v>471</v>
      </c>
      <c r="N191" s="123">
        <v>0.20833333333333334</v>
      </c>
      <c r="O191" s="123">
        <v>0.30208333333333331</v>
      </c>
      <c r="P191" s="123" t="s">
        <v>59</v>
      </c>
      <c r="Q191" s="123">
        <v>0.70833333333333337</v>
      </c>
      <c r="R191" s="123" t="s">
        <v>69</v>
      </c>
      <c r="S191" s="123">
        <v>0.82291666666666663</v>
      </c>
      <c r="T191" s="34" t="s">
        <v>33</v>
      </c>
      <c r="U191" s="34" t="s">
        <v>326</v>
      </c>
      <c r="V191" s="34" t="s">
        <v>42</v>
      </c>
      <c r="W191" s="34" t="s">
        <v>31</v>
      </c>
      <c r="X191" s="34" t="s">
        <v>42</v>
      </c>
      <c r="Y191" s="34" t="s">
        <v>326</v>
      </c>
      <c r="Z191" s="34" t="s">
        <v>33</v>
      </c>
      <c r="AA191" s="34" t="s">
        <v>42</v>
      </c>
      <c r="AB191" s="95">
        <v>0</v>
      </c>
      <c r="AC191" s="34" t="s">
        <v>33</v>
      </c>
      <c r="AD191" s="34" t="s">
        <v>42</v>
      </c>
      <c r="AE191" s="95">
        <v>0</v>
      </c>
      <c r="AF191" s="96">
        <v>9.7500000000000018</v>
      </c>
      <c r="AG191" s="97">
        <v>45</v>
      </c>
      <c r="AH191" s="96">
        <v>155.77603143418466</v>
      </c>
      <c r="AI191" s="97" t="s">
        <v>95</v>
      </c>
      <c r="AJ191" s="96">
        <v>149.99999999999991</v>
      </c>
      <c r="AK191" s="96">
        <v>519.25343811394862</v>
      </c>
      <c r="AL191" s="96" t="s">
        <v>97</v>
      </c>
      <c r="AM191" s="95">
        <v>6.9233791748526521</v>
      </c>
      <c r="AN191" s="95">
        <v>6.9233791748526521</v>
      </c>
      <c r="AO191" s="98">
        <v>12.217500000000001</v>
      </c>
      <c r="AP191" s="98">
        <v>42.293192534381141</v>
      </c>
      <c r="AQ191" s="98" t="s">
        <v>108</v>
      </c>
      <c r="AR191" s="98">
        <v>24.553001999999992</v>
      </c>
      <c r="AS191" s="98">
        <v>84.994871363457733</v>
      </c>
      <c r="AT191" s="99" t="s">
        <v>102</v>
      </c>
      <c r="AU191" s="98">
        <v>233.04467962845047</v>
      </c>
      <c r="AV191" s="98">
        <v>806.72834087491105</v>
      </c>
      <c r="AW191" s="98">
        <v>28.702911571146231</v>
      </c>
      <c r="AX191" s="98">
        <v>99.360570114655516</v>
      </c>
      <c r="AY191" s="98">
        <v>51.041666666666636</v>
      </c>
      <c r="AZ191" s="98">
        <v>176.69040602488528</v>
      </c>
      <c r="BA191" s="100">
        <v>2205000</v>
      </c>
      <c r="BB191" s="100">
        <v>7633025.5402750485</v>
      </c>
      <c r="BC191" s="101">
        <v>2.8269230769230769E-2</v>
      </c>
      <c r="BD191" s="101">
        <v>9.7859301798398066E-2</v>
      </c>
      <c r="BE191" s="96">
        <v>90</v>
      </c>
      <c r="BF191" s="96">
        <v>311.55206286836932</v>
      </c>
      <c r="BG191" s="95">
        <v>0</v>
      </c>
      <c r="BH191" s="95">
        <v>3.461689587426326</v>
      </c>
      <c r="BI191" s="96" t="s">
        <v>326</v>
      </c>
      <c r="BV191"/>
      <c r="CA191" s="18" t="s">
        <v>4</v>
      </c>
      <c r="CB191" s="18" t="s">
        <v>23</v>
      </c>
      <c r="CC191" s="18" t="s">
        <v>324</v>
      </c>
      <c r="CD191" s="18" t="s">
        <v>319</v>
      </c>
      <c r="CE191" s="18" t="s">
        <v>200</v>
      </c>
      <c r="CF191" s="18" t="s">
        <v>201</v>
      </c>
      <c r="CG191" s="18" t="s">
        <v>202</v>
      </c>
      <c r="CH191" s="18" t="s">
        <v>8</v>
      </c>
      <c r="CI191" s="18" t="s">
        <v>10</v>
      </c>
      <c r="CJ191" s="18" t="s">
        <v>12</v>
      </c>
      <c r="CK191" s="18" t="s">
        <v>14</v>
      </c>
      <c r="CL191" s="18" t="s">
        <v>16</v>
      </c>
      <c r="CM191" s="18" t="s">
        <v>320</v>
      </c>
      <c r="CN191" s="18" t="s">
        <v>17</v>
      </c>
      <c r="CO191" s="34"/>
      <c r="CP191" s="34"/>
      <c r="CQ191" s="34"/>
    </row>
    <row r="192" spans="2:97" x14ac:dyDescent="0.3">
      <c r="B192" s="34">
        <v>190</v>
      </c>
      <c r="C192" s="34">
        <v>2023</v>
      </c>
      <c r="D192" s="34" t="s">
        <v>110</v>
      </c>
      <c r="E192" s="34">
        <v>46</v>
      </c>
      <c r="F192" s="34" t="s">
        <v>79</v>
      </c>
      <c r="G192" s="34" t="s">
        <v>152</v>
      </c>
      <c r="H192" s="34" t="s">
        <v>151</v>
      </c>
      <c r="I192" s="34" t="s">
        <v>83</v>
      </c>
      <c r="J192" s="34" t="s">
        <v>89</v>
      </c>
      <c r="K192" s="34" t="s">
        <v>325</v>
      </c>
      <c r="L192" s="34" t="s">
        <v>177</v>
      </c>
      <c r="M192" s="34" t="s">
        <v>472</v>
      </c>
      <c r="N192" s="123">
        <v>0.35416666666666669</v>
      </c>
      <c r="O192" s="123">
        <v>0.41666666666666669</v>
      </c>
      <c r="P192" s="123" t="s">
        <v>62</v>
      </c>
      <c r="Q192" s="123">
        <v>0.6875</v>
      </c>
      <c r="R192" s="123" t="s">
        <v>68</v>
      </c>
      <c r="S192" s="123">
        <v>0.75</v>
      </c>
      <c r="T192" s="34" t="s">
        <v>28</v>
      </c>
      <c r="U192" s="34" t="s">
        <v>48</v>
      </c>
      <c r="V192" s="34" t="s">
        <v>43</v>
      </c>
      <c r="W192" s="34" t="s">
        <v>326</v>
      </c>
      <c r="X192" s="34" t="s">
        <v>326</v>
      </c>
      <c r="Y192" s="34" t="s">
        <v>326</v>
      </c>
      <c r="Z192" s="34" t="s">
        <v>27</v>
      </c>
      <c r="AA192" s="34" t="s">
        <v>42</v>
      </c>
      <c r="AB192" s="95">
        <v>3.461689587426326</v>
      </c>
      <c r="AC192" s="34" t="s">
        <v>28</v>
      </c>
      <c r="AD192" s="34" t="s">
        <v>43</v>
      </c>
      <c r="AE192" s="95">
        <v>0</v>
      </c>
      <c r="AF192" s="96">
        <v>6.5</v>
      </c>
      <c r="AG192" s="97">
        <v>0</v>
      </c>
      <c r="AH192" s="96">
        <v>0</v>
      </c>
      <c r="AI192" s="97" t="s">
        <v>326</v>
      </c>
      <c r="AJ192" s="96">
        <v>90</v>
      </c>
      <c r="AK192" s="96">
        <v>311.55206286836932</v>
      </c>
      <c r="AL192" s="96" t="s">
        <v>96</v>
      </c>
      <c r="AM192" s="95">
        <v>6.9233791748526521</v>
      </c>
      <c r="AN192" s="95">
        <v>0</v>
      </c>
      <c r="AO192" s="98" t="s">
        <v>326</v>
      </c>
      <c r="AP192" s="98">
        <v>0</v>
      </c>
      <c r="AQ192" s="98" t="s">
        <v>326</v>
      </c>
      <c r="AR192" s="98">
        <v>9.8040009999999995</v>
      </c>
      <c r="AS192" s="98">
        <v>33.938408176817283</v>
      </c>
      <c r="AT192" s="99" t="s">
        <v>100</v>
      </c>
      <c r="AU192" s="98">
        <v>563.03156013644616</v>
      </c>
      <c r="AV192" s="98">
        <v>1949.040489116735</v>
      </c>
      <c r="AW192" s="98">
        <v>73.907084461538446</v>
      </c>
      <c r="AX192" s="98">
        <v>255.84338471754566</v>
      </c>
      <c r="AY192" s="98">
        <v>30.625</v>
      </c>
      <c r="AZ192" s="98">
        <v>106.01424361493123</v>
      </c>
      <c r="BA192" s="100">
        <v>778630.13698630128</v>
      </c>
      <c r="BB192" s="100">
        <v>2695375.837661813</v>
      </c>
      <c r="BC192" s="101">
        <v>3.2442922374429223E-2</v>
      </c>
      <c r="BD192" s="101">
        <v>0.11230732656924222</v>
      </c>
      <c r="BE192" s="96">
        <v>0</v>
      </c>
      <c r="BF192" s="96">
        <v>0</v>
      </c>
      <c r="BG192" s="95">
        <v>3.461689587426326</v>
      </c>
      <c r="BH192" s="95">
        <v>3.461689587426326</v>
      </c>
      <c r="BI192" s="96" t="s">
        <v>326</v>
      </c>
      <c r="BV192"/>
      <c r="CA192" s="17">
        <f>CA189</f>
        <v>20.77013752455796</v>
      </c>
      <c r="CB192" s="17">
        <f t="shared" ref="CB192:CC192" si="15">CB189</f>
        <v>41.54027504911592</v>
      </c>
      <c r="CC192" s="17">
        <f t="shared" si="15"/>
        <v>6.9233791748526521</v>
      </c>
      <c r="CD192" s="12">
        <f t="shared" ref="CD192:CN192" si="16">CD189/$CA192</f>
        <v>48.3333333333333</v>
      </c>
      <c r="CE192" s="12">
        <f t="shared" si="16"/>
        <v>2.4999999999999996</v>
      </c>
      <c r="CF192" s="12">
        <f t="shared" si="16"/>
        <v>8.9132959444444371</v>
      </c>
      <c r="CG192" s="12">
        <f t="shared" si="16"/>
        <v>0.14166666666666664</v>
      </c>
      <c r="CH192" s="12">
        <f t="shared" si="16"/>
        <v>502.88498692522518</v>
      </c>
      <c r="CI192" s="12">
        <f t="shared" si="16"/>
        <v>66.011864759615278</v>
      </c>
      <c r="CJ192" s="12">
        <f t="shared" si="16"/>
        <v>16.446759259259249</v>
      </c>
      <c r="CK192" s="12">
        <f t="shared" si="16"/>
        <v>1151947.4885844747</v>
      </c>
      <c r="CL192" s="50">
        <f t="shared" si="16"/>
        <v>4.7997812024353111E-2</v>
      </c>
      <c r="CM192" s="12">
        <f t="shared" si="16"/>
        <v>69.999999999999957</v>
      </c>
      <c r="CN192" s="50">
        <f t="shared" si="16"/>
        <v>0.33333333333333326</v>
      </c>
      <c r="CO192" s="34"/>
      <c r="CP192" s="34"/>
      <c r="CQ192" s="34"/>
    </row>
    <row r="193" spans="2:95" x14ac:dyDescent="0.3">
      <c r="B193" s="34">
        <v>191</v>
      </c>
      <c r="C193" s="34">
        <v>2023</v>
      </c>
      <c r="D193" s="34" t="s">
        <v>110</v>
      </c>
      <c r="E193" s="34">
        <v>52</v>
      </c>
      <c r="F193" s="34" t="s">
        <v>80</v>
      </c>
      <c r="G193" s="34" t="s">
        <v>153</v>
      </c>
      <c r="H193" s="34" t="s">
        <v>151</v>
      </c>
      <c r="I193" s="34" t="s">
        <v>84</v>
      </c>
      <c r="J193" s="34" t="s">
        <v>89</v>
      </c>
      <c r="K193" s="34" t="s">
        <v>325</v>
      </c>
      <c r="L193" s="34" t="s">
        <v>167</v>
      </c>
      <c r="M193" s="34" t="s">
        <v>471</v>
      </c>
      <c r="N193" s="123">
        <v>0.27083333333333331</v>
      </c>
      <c r="O193" s="123">
        <v>0.3125</v>
      </c>
      <c r="P193" s="123" t="s">
        <v>59</v>
      </c>
      <c r="Q193" s="123">
        <v>0.6875</v>
      </c>
      <c r="R193" s="123" t="s">
        <v>68</v>
      </c>
      <c r="S193" s="123">
        <v>0.75</v>
      </c>
      <c r="T193" s="34" t="s">
        <v>24</v>
      </c>
      <c r="U193" s="34" t="s">
        <v>326</v>
      </c>
      <c r="V193" s="34" t="s">
        <v>42</v>
      </c>
      <c r="W193" s="34" t="s">
        <v>326</v>
      </c>
      <c r="X193" s="34" t="s">
        <v>326</v>
      </c>
      <c r="Y193" s="34" t="s">
        <v>326</v>
      </c>
      <c r="Z193" s="34" t="s">
        <v>24</v>
      </c>
      <c r="AA193" s="34" t="s">
        <v>42</v>
      </c>
      <c r="AB193" s="95">
        <v>0</v>
      </c>
      <c r="AC193" s="34" t="s">
        <v>24</v>
      </c>
      <c r="AD193" s="34" t="s">
        <v>42</v>
      </c>
      <c r="AE193" s="95">
        <v>0</v>
      </c>
      <c r="AF193" s="96">
        <v>9</v>
      </c>
      <c r="AG193" s="97">
        <v>0</v>
      </c>
      <c r="AH193" s="96">
        <v>0</v>
      </c>
      <c r="AI193" s="97" t="s">
        <v>326</v>
      </c>
      <c r="AJ193" s="96">
        <v>75.000000000000014</v>
      </c>
      <c r="AK193" s="96">
        <v>259.62671905697448</v>
      </c>
      <c r="AL193" s="96" t="s">
        <v>96</v>
      </c>
      <c r="AM193" s="95">
        <v>6.9233791748526521</v>
      </c>
      <c r="AN193" s="95">
        <v>0</v>
      </c>
      <c r="AO193" s="98" t="s">
        <v>326</v>
      </c>
      <c r="AP193" s="98">
        <v>0</v>
      </c>
      <c r="AQ193" s="98" t="s">
        <v>326</v>
      </c>
      <c r="AR193" s="98">
        <v>14.600259999999992</v>
      </c>
      <c r="AS193" s="98">
        <v>50.541568015717061</v>
      </c>
      <c r="AT193" s="99" t="s">
        <v>101</v>
      </c>
      <c r="AU193" s="98">
        <v>87.268316084855726</v>
      </c>
      <c r="AV193" s="98">
        <v>302.09582110317444</v>
      </c>
      <c r="AW193" s="98">
        <v>10.74838852163461</v>
      </c>
      <c r="AX193" s="98">
        <v>37.207584626955168</v>
      </c>
      <c r="AY193" s="98">
        <v>25.520833333333339</v>
      </c>
      <c r="AZ193" s="98">
        <v>88.34520301244271</v>
      </c>
      <c r="BA193" s="100">
        <v>1445500</v>
      </c>
      <c r="BB193" s="100">
        <v>5003872.298624754</v>
      </c>
      <c r="BC193" s="101">
        <v>6.0229166666666667E-2</v>
      </c>
      <c r="BD193" s="101">
        <v>0.20849467910936476</v>
      </c>
      <c r="BE193" s="96">
        <v>0</v>
      </c>
      <c r="BF193" s="96">
        <v>0</v>
      </c>
      <c r="BG193" s="95">
        <v>3.461689587426326</v>
      </c>
      <c r="BH193" s="95">
        <v>3.461689587426326</v>
      </c>
      <c r="BI193" s="96" t="s">
        <v>326</v>
      </c>
      <c r="BV193"/>
      <c r="CA193" s="34"/>
      <c r="CB193" s="34"/>
      <c r="CC193" s="34"/>
      <c r="CD193" s="34"/>
      <c r="CE193" s="34"/>
      <c r="CF193" s="34"/>
      <c r="CG193" s="34"/>
      <c r="CH193" s="34"/>
      <c r="CI193" s="34"/>
      <c r="CJ193" s="34"/>
      <c r="CK193" s="34"/>
      <c r="CL193" s="34"/>
      <c r="CM193" s="34"/>
      <c r="CN193" s="34"/>
      <c r="CO193" s="34"/>
      <c r="CP193" s="34"/>
      <c r="CQ193" s="34"/>
    </row>
    <row r="194" spans="2:95" x14ac:dyDescent="0.3">
      <c r="B194" s="34">
        <v>192</v>
      </c>
      <c r="C194" s="34">
        <v>2023</v>
      </c>
      <c r="D194" s="34" t="s">
        <v>109</v>
      </c>
      <c r="E194" s="34">
        <v>57</v>
      </c>
      <c r="F194" s="34" t="s">
        <v>80</v>
      </c>
      <c r="G194" s="34" t="s">
        <v>154</v>
      </c>
      <c r="H194" s="34" t="s">
        <v>151</v>
      </c>
      <c r="I194" s="34" t="s">
        <v>85</v>
      </c>
      <c r="J194" s="34" t="s">
        <v>91</v>
      </c>
      <c r="K194" s="34" t="s">
        <v>325</v>
      </c>
      <c r="L194" s="34" t="s">
        <v>173</v>
      </c>
      <c r="M194" s="34" t="s">
        <v>484</v>
      </c>
      <c r="N194" s="123">
        <v>0.28125</v>
      </c>
      <c r="O194" s="123">
        <v>0.29166666666666669</v>
      </c>
      <c r="P194" s="123" t="s">
        <v>59</v>
      </c>
      <c r="Q194" s="123">
        <v>0.6875</v>
      </c>
      <c r="R194" s="123" t="s">
        <v>68</v>
      </c>
      <c r="S194" s="123">
        <v>0.70138888888888884</v>
      </c>
      <c r="T194" s="34" t="s">
        <v>32</v>
      </c>
      <c r="U194" s="34" t="s">
        <v>47</v>
      </c>
      <c r="V194" s="34" t="s">
        <v>45</v>
      </c>
      <c r="W194" s="34" t="s">
        <v>326</v>
      </c>
      <c r="X194" s="34" t="s">
        <v>326</v>
      </c>
      <c r="Y194" s="34" t="s">
        <v>326</v>
      </c>
      <c r="Z194" s="34" t="s">
        <v>32</v>
      </c>
      <c r="AA194" s="34" t="s">
        <v>45</v>
      </c>
      <c r="AB194" s="95">
        <v>0</v>
      </c>
      <c r="AC194" s="34" t="s">
        <v>32</v>
      </c>
      <c r="AD194" s="34" t="s">
        <v>45</v>
      </c>
      <c r="AE194" s="95">
        <v>0</v>
      </c>
      <c r="AF194" s="96">
        <v>9.5</v>
      </c>
      <c r="AG194" s="97">
        <v>0</v>
      </c>
      <c r="AH194" s="96">
        <v>0</v>
      </c>
      <c r="AI194" s="97" t="s">
        <v>326</v>
      </c>
      <c r="AJ194" s="96">
        <v>17.499999999999979</v>
      </c>
      <c r="AK194" s="96">
        <v>60.579567779960634</v>
      </c>
      <c r="AL194" s="96" t="s">
        <v>94</v>
      </c>
      <c r="AM194" s="95">
        <v>6.9233791748526521</v>
      </c>
      <c r="AN194" s="95">
        <v>0</v>
      </c>
      <c r="AO194" s="98" t="s">
        <v>326</v>
      </c>
      <c r="AP194" s="98">
        <v>0</v>
      </c>
      <c r="AQ194" s="98" t="s">
        <v>326</v>
      </c>
      <c r="AR194" s="98">
        <v>4.3749999999999947</v>
      </c>
      <c r="AS194" s="98">
        <v>15.144891944990158</v>
      </c>
      <c r="AT194" s="99" t="s">
        <v>99</v>
      </c>
      <c r="AU194" s="98">
        <v>0</v>
      </c>
      <c r="AV194" s="98">
        <v>0</v>
      </c>
      <c r="AW194" s="98">
        <v>0</v>
      </c>
      <c r="AX194" s="98">
        <v>0</v>
      </c>
      <c r="AY194" s="98">
        <v>5.9548611111111036</v>
      </c>
      <c r="AZ194" s="98">
        <v>20.61388070290327</v>
      </c>
      <c r="BA194" s="100">
        <v>67123.287671232873</v>
      </c>
      <c r="BB194" s="100">
        <v>232359.98600532871</v>
      </c>
      <c r="BC194" s="101">
        <v>8.6055497014401116E-4</v>
      </c>
      <c r="BD194" s="101">
        <v>2.9789741795554965E-3</v>
      </c>
      <c r="BE194" s="96">
        <v>34.999999999999957</v>
      </c>
      <c r="BF194" s="96">
        <v>121.15913555992127</v>
      </c>
      <c r="BG194" s="95">
        <v>0</v>
      </c>
      <c r="BH194" s="95">
        <v>3.461689587426326</v>
      </c>
      <c r="BI194" s="96" t="s">
        <v>326</v>
      </c>
      <c r="BX194" s="42" t="s">
        <v>251</v>
      </c>
      <c r="BY194" t="s">
        <v>307</v>
      </c>
      <c r="CA194" s="42" t="s">
        <v>245</v>
      </c>
      <c r="CB194" t="s">
        <v>307</v>
      </c>
      <c r="CC194" s="35"/>
      <c r="CE194" s="15" t="s">
        <v>250</v>
      </c>
      <c r="CF194" s="15" t="s">
        <v>249</v>
      </c>
      <c r="CG194" s="15" t="s">
        <v>248</v>
      </c>
      <c r="CH194" s="15" t="s">
        <v>247</v>
      </c>
      <c r="CI194" s="15" t="s">
        <v>246</v>
      </c>
      <c r="CJ194" s="35"/>
      <c r="CK194" s="35"/>
      <c r="CL194" s="35"/>
      <c r="CM194" s="35"/>
      <c r="CN194" s="35"/>
      <c r="CO194" s="34"/>
      <c r="CP194" s="34"/>
      <c r="CQ194" s="34"/>
    </row>
    <row r="195" spans="2:95" x14ac:dyDescent="0.3">
      <c r="B195" s="34">
        <v>193</v>
      </c>
      <c r="C195" s="34">
        <v>2023</v>
      </c>
      <c r="D195" s="34" t="s">
        <v>109</v>
      </c>
      <c r="E195" s="34">
        <v>34</v>
      </c>
      <c r="F195" s="34" t="s">
        <v>78</v>
      </c>
      <c r="G195" s="34" t="s">
        <v>152</v>
      </c>
      <c r="H195" s="34" t="s">
        <v>151</v>
      </c>
      <c r="I195" s="34" t="s">
        <v>84</v>
      </c>
      <c r="J195" s="34" t="s">
        <v>90</v>
      </c>
      <c r="K195" s="34" t="s">
        <v>325</v>
      </c>
      <c r="L195" s="34" t="s">
        <v>184</v>
      </c>
      <c r="M195" s="34" t="s">
        <v>473</v>
      </c>
      <c r="N195" s="123">
        <v>0.27083333333333331</v>
      </c>
      <c r="O195" s="123">
        <v>0.28472222222222221</v>
      </c>
      <c r="P195" s="123" t="s">
        <v>58</v>
      </c>
      <c r="Q195" s="123">
        <v>0.80208333333333337</v>
      </c>
      <c r="R195" s="123" t="s">
        <v>71</v>
      </c>
      <c r="S195" s="123">
        <v>0.82291666666666663</v>
      </c>
      <c r="T195" s="34" t="s">
        <v>32</v>
      </c>
      <c r="U195" s="34" t="s">
        <v>47</v>
      </c>
      <c r="V195" s="34" t="s">
        <v>45</v>
      </c>
      <c r="W195" s="34" t="s">
        <v>326</v>
      </c>
      <c r="X195" s="34" t="s">
        <v>326</v>
      </c>
      <c r="Y195" s="34" t="s">
        <v>326</v>
      </c>
      <c r="Z195" s="34" t="s">
        <v>32</v>
      </c>
      <c r="AA195" s="34" t="s">
        <v>45</v>
      </c>
      <c r="AB195" s="95">
        <v>0</v>
      </c>
      <c r="AC195" s="34" t="s">
        <v>32</v>
      </c>
      <c r="AD195" s="34" t="s">
        <v>45</v>
      </c>
      <c r="AE195" s="95">
        <v>0</v>
      </c>
      <c r="AF195" s="96">
        <v>12.416666666666668</v>
      </c>
      <c r="AG195" s="97">
        <v>0</v>
      </c>
      <c r="AH195" s="96">
        <v>0</v>
      </c>
      <c r="AI195" s="97" t="s">
        <v>326</v>
      </c>
      <c r="AJ195" s="96">
        <v>24.99999999999995</v>
      </c>
      <c r="AK195" s="96">
        <v>86.542239685657975</v>
      </c>
      <c r="AL195" s="96" t="s">
        <v>94</v>
      </c>
      <c r="AM195" s="95">
        <v>6.9233791748526521</v>
      </c>
      <c r="AN195" s="95">
        <v>0</v>
      </c>
      <c r="AO195" s="98" t="s">
        <v>326</v>
      </c>
      <c r="AP195" s="98">
        <v>0</v>
      </c>
      <c r="AQ195" s="98" t="s">
        <v>326</v>
      </c>
      <c r="AR195" s="98">
        <v>6.2499999999999876</v>
      </c>
      <c r="AS195" s="98">
        <v>21.635559921414494</v>
      </c>
      <c r="AT195" s="99" t="s">
        <v>100</v>
      </c>
      <c r="AU195" s="98">
        <v>0</v>
      </c>
      <c r="AV195" s="98">
        <v>0</v>
      </c>
      <c r="AW195" s="98">
        <v>0</v>
      </c>
      <c r="AX195" s="98">
        <v>0</v>
      </c>
      <c r="AY195" s="98">
        <v>8.5069444444444269</v>
      </c>
      <c r="AZ195" s="98">
        <v>29.448401004147506</v>
      </c>
      <c r="BA195" s="100">
        <v>187945.20547945207</v>
      </c>
      <c r="BB195" s="100">
        <v>650607.96081492049</v>
      </c>
      <c r="BC195" s="101">
        <v>3.9155251141552517E-3</v>
      </c>
      <c r="BD195" s="101">
        <v>1.3554332516977512E-2</v>
      </c>
      <c r="BE195" s="96">
        <v>49.999999999999901</v>
      </c>
      <c r="BF195" s="96">
        <v>173.08447937131595</v>
      </c>
      <c r="BG195" s="95">
        <v>0</v>
      </c>
      <c r="BH195" s="95">
        <v>3.461689587426326</v>
      </c>
      <c r="BI195" s="96" t="s">
        <v>326</v>
      </c>
      <c r="BX195" t="s">
        <v>69</v>
      </c>
      <c r="BY195" s="44">
        <v>3.461689587426326</v>
      </c>
      <c r="CA195" t="s">
        <v>68</v>
      </c>
      <c r="CB195" s="44">
        <v>10.385068762278978</v>
      </c>
      <c r="CC195" s="34"/>
      <c r="CE195" s="17">
        <v>0</v>
      </c>
      <c r="CF195" s="17">
        <v>4.1666666666666664E-2</v>
      </c>
      <c r="CG195" s="17" t="s">
        <v>52</v>
      </c>
      <c r="CH195" s="17">
        <f t="shared" ref="CH195:CH218" si="17">IFERROR(GETPIVOTDATA("Colaboradores",$BX$194,"Franja_llegada",$CG195),0)</f>
        <v>0</v>
      </c>
      <c r="CI195" s="17">
        <f t="shared" ref="CI195:CI218" si="18">IFERROR(GETPIVOTDATA("Colaboradores",$CA$194,"Franja_Salida",$CG195),0)</f>
        <v>0</v>
      </c>
      <c r="CO195" s="34"/>
      <c r="CP195" s="34"/>
      <c r="CQ195" s="34"/>
    </row>
    <row r="196" spans="2:95" x14ac:dyDescent="0.3">
      <c r="B196" s="34">
        <v>194</v>
      </c>
      <c r="C196" s="34">
        <v>2023</v>
      </c>
      <c r="D196" s="34" t="s">
        <v>110</v>
      </c>
      <c r="E196" s="34">
        <v>44</v>
      </c>
      <c r="F196" s="34" t="s">
        <v>79</v>
      </c>
      <c r="G196" s="34" t="s">
        <v>154</v>
      </c>
      <c r="H196" s="34" t="s">
        <v>151</v>
      </c>
      <c r="I196" s="34" t="s">
        <v>84</v>
      </c>
      <c r="J196" s="34" t="s">
        <v>89</v>
      </c>
      <c r="K196" s="34" t="s">
        <v>325</v>
      </c>
      <c r="L196" s="34" t="s">
        <v>168</v>
      </c>
      <c r="M196" s="34" t="s">
        <v>472</v>
      </c>
      <c r="N196" s="123">
        <v>0.44444444444444442</v>
      </c>
      <c r="O196" s="123">
        <v>0.47916666666666669</v>
      </c>
      <c r="P196" s="123" t="s">
        <v>63</v>
      </c>
      <c r="Q196" s="123">
        <v>0.73611111111111116</v>
      </c>
      <c r="R196" s="123" t="s">
        <v>69</v>
      </c>
      <c r="S196" s="123">
        <v>0.77083333333333337</v>
      </c>
      <c r="T196" s="34" t="s">
        <v>40</v>
      </c>
      <c r="U196" s="34" t="s">
        <v>326</v>
      </c>
      <c r="V196" s="34" t="s">
        <v>42</v>
      </c>
      <c r="W196" s="34" t="s">
        <v>149</v>
      </c>
      <c r="X196" s="34" t="s">
        <v>149</v>
      </c>
      <c r="Y196" s="34" t="s">
        <v>326</v>
      </c>
      <c r="Z196" s="34" t="s">
        <v>40</v>
      </c>
      <c r="AA196" s="34" t="s">
        <v>42</v>
      </c>
      <c r="AB196" s="95">
        <v>0</v>
      </c>
      <c r="AC196" s="34" t="s">
        <v>40</v>
      </c>
      <c r="AD196" s="34" t="s">
        <v>42</v>
      </c>
      <c r="AE196" s="95">
        <v>0</v>
      </c>
      <c r="AF196" s="96">
        <v>6.1666666666666679</v>
      </c>
      <c r="AG196" s="97">
        <v>17.5</v>
      </c>
      <c r="AH196" s="96">
        <v>60.579567779960705</v>
      </c>
      <c r="AI196" s="97" t="s">
        <v>103</v>
      </c>
      <c r="AJ196" s="96">
        <v>50.000000000000028</v>
      </c>
      <c r="AK196" s="96">
        <v>173.08447937131641</v>
      </c>
      <c r="AL196" s="96" t="s">
        <v>95</v>
      </c>
      <c r="AM196" s="95">
        <v>6.9233791748526521</v>
      </c>
      <c r="AN196" s="95">
        <v>6.9233791748526521</v>
      </c>
      <c r="AO196" s="98">
        <v>0.99166666666666647</v>
      </c>
      <c r="AP196" s="98">
        <v>3.4328421741977726</v>
      </c>
      <c r="AQ196" s="98" t="s">
        <v>106</v>
      </c>
      <c r="AR196" s="98">
        <v>9.5687060000000059</v>
      </c>
      <c r="AS196" s="98">
        <v>33.123889925343832</v>
      </c>
      <c r="AT196" s="99" t="s">
        <v>100</v>
      </c>
      <c r="AU196" s="98">
        <v>218.73693525671806</v>
      </c>
      <c r="AV196" s="98">
        <v>757.19937116372728</v>
      </c>
      <c r="AW196" s="98">
        <v>26.940700470085485</v>
      </c>
      <c r="AX196" s="98">
        <v>93.260342295266454</v>
      </c>
      <c r="AY196" s="98">
        <v>17.013888888888896</v>
      </c>
      <c r="AZ196" s="98">
        <v>58.896802008295154</v>
      </c>
      <c r="BA196" s="100">
        <v>1470000</v>
      </c>
      <c r="BB196" s="100">
        <v>5088683.6935166996</v>
      </c>
      <c r="BC196" s="101">
        <v>6.1249999999999999E-2</v>
      </c>
      <c r="BD196" s="101">
        <v>0.21202848722986248</v>
      </c>
      <c r="BE196" s="96">
        <v>35</v>
      </c>
      <c r="BF196" s="96">
        <v>121.15913555992141</v>
      </c>
      <c r="BG196" s="95">
        <v>0</v>
      </c>
      <c r="BH196" s="95">
        <v>3.461689587426326</v>
      </c>
      <c r="BI196" s="96" t="s">
        <v>326</v>
      </c>
      <c r="BX196" t="s">
        <v>58</v>
      </c>
      <c r="BY196" s="44">
        <v>3.461689587426326</v>
      </c>
      <c r="CA196" t="s">
        <v>69</v>
      </c>
      <c r="CB196" s="44">
        <v>6.9233791748526521</v>
      </c>
      <c r="CC196" s="34"/>
      <c r="CE196" s="17">
        <f t="shared" ref="CE196:CE218" si="19">CF195</f>
        <v>4.1666666666666664E-2</v>
      </c>
      <c r="CF196" s="17">
        <f t="shared" ref="CF196:CF218" si="20">CF195+1/24</f>
        <v>8.3333333333333329E-2</v>
      </c>
      <c r="CG196" s="17" t="s">
        <v>53</v>
      </c>
      <c r="CH196" s="17">
        <f t="shared" si="17"/>
        <v>0</v>
      </c>
      <c r="CI196" s="17">
        <f t="shared" si="18"/>
        <v>0</v>
      </c>
      <c r="CO196" s="34"/>
      <c r="CP196" s="34"/>
      <c r="CQ196" s="34"/>
    </row>
    <row r="197" spans="2:95" x14ac:dyDescent="0.3">
      <c r="B197" s="34">
        <v>195</v>
      </c>
      <c r="C197" s="34">
        <v>2023</v>
      </c>
      <c r="D197" s="34" t="s">
        <v>110</v>
      </c>
      <c r="E197" s="34">
        <v>42</v>
      </c>
      <c r="F197" s="34" t="s">
        <v>79</v>
      </c>
      <c r="G197" s="34" t="s">
        <v>152</v>
      </c>
      <c r="H197" s="34" t="s">
        <v>151</v>
      </c>
      <c r="I197" s="34" t="s">
        <v>83</v>
      </c>
      <c r="J197" s="34" t="s">
        <v>89</v>
      </c>
      <c r="K197" s="34" t="s">
        <v>325</v>
      </c>
      <c r="L197" s="34" t="s">
        <v>182</v>
      </c>
      <c r="M197" s="34" t="s">
        <v>471</v>
      </c>
      <c r="N197" s="123">
        <v>0.27083333333333331</v>
      </c>
      <c r="O197" s="123">
        <v>0.34375</v>
      </c>
      <c r="P197" s="123" t="s">
        <v>60</v>
      </c>
      <c r="Q197" s="123">
        <v>0.60416666666666663</v>
      </c>
      <c r="R197" s="123" t="s">
        <v>66</v>
      </c>
      <c r="S197" s="123">
        <v>0.66666666666666663</v>
      </c>
      <c r="T197" s="34" t="s">
        <v>24</v>
      </c>
      <c r="U197" s="34" t="s">
        <v>326</v>
      </c>
      <c r="V197" s="34" t="s">
        <v>42</v>
      </c>
      <c r="W197" s="34" t="s">
        <v>34</v>
      </c>
      <c r="X197" s="34" t="s">
        <v>44</v>
      </c>
      <c r="Y197" s="34" t="s">
        <v>329</v>
      </c>
      <c r="Z197" s="34" t="s">
        <v>24</v>
      </c>
      <c r="AA197" s="34" t="s">
        <v>42</v>
      </c>
      <c r="AB197" s="95">
        <v>0</v>
      </c>
      <c r="AC197" s="34" t="s">
        <v>24</v>
      </c>
      <c r="AD197" s="34" t="s">
        <v>42</v>
      </c>
      <c r="AE197" s="95">
        <v>0</v>
      </c>
      <c r="AF197" s="96">
        <v>6.2499999999999991</v>
      </c>
      <c r="AG197" s="97">
        <v>20</v>
      </c>
      <c r="AH197" s="96">
        <v>69.233791748526528</v>
      </c>
      <c r="AI197" s="97" t="s">
        <v>103</v>
      </c>
      <c r="AJ197" s="96">
        <v>97.500000000000014</v>
      </c>
      <c r="AK197" s="96">
        <v>337.51473477406682</v>
      </c>
      <c r="AL197" s="96" t="s">
        <v>96</v>
      </c>
      <c r="AM197" s="95">
        <v>6.9233791748526521</v>
      </c>
      <c r="AN197" s="95">
        <v>6.9233791748526521</v>
      </c>
      <c r="AO197" s="98">
        <v>8.09</v>
      </c>
      <c r="AP197" s="98">
        <v>28.005068762278977</v>
      </c>
      <c r="AQ197" s="98" t="s">
        <v>108</v>
      </c>
      <c r="AR197" s="98">
        <v>10.722063000000006</v>
      </c>
      <c r="AS197" s="98">
        <v>37.116453842829095</v>
      </c>
      <c r="AT197" s="99" t="s">
        <v>101</v>
      </c>
      <c r="AU197" s="98">
        <v>322.31825435220838</v>
      </c>
      <c r="AV197" s="98">
        <v>1115.7657449284698</v>
      </c>
      <c r="AW197" s="98">
        <v>42.207569154647437</v>
      </c>
      <c r="AX197" s="98">
        <v>146.10950265321961</v>
      </c>
      <c r="AY197" s="98">
        <v>33.177083333333336</v>
      </c>
      <c r="AZ197" s="98">
        <v>114.84876391617551</v>
      </c>
      <c r="BA197" s="100">
        <v>1950200</v>
      </c>
      <c r="BB197" s="100">
        <v>6750987.033398821</v>
      </c>
      <c r="BC197" s="101">
        <v>8.1258333333333335E-2</v>
      </c>
      <c r="BD197" s="101">
        <v>0.28129112639161757</v>
      </c>
      <c r="BE197" s="96">
        <v>0</v>
      </c>
      <c r="BF197" s="96">
        <v>0</v>
      </c>
      <c r="BG197" s="95">
        <v>3.461689587426326</v>
      </c>
      <c r="BH197" s="95">
        <v>3.461689587426326</v>
      </c>
      <c r="BI197" s="96" t="s">
        <v>326</v>
      </c>
      <c r="BX197" t="s">
        <v>59</v>
      </c>
      <c r="BY197" s="44">
        <v>13.846758349705304</v>
      </c>
      <c r="CA197" t="s">
        <v>73</v>
      </c>
      <c r="CB197" s="44">
        <v>3.461689587426326</v>
      </c>
      <c r="CC197" s="34"/>
      <c r="CE197" s="17">
        <f t="shared" si="19"/>
        <v>8.3333333333333329E-2</v>
      </c>
      <c r="CF197" s="17">
        <f t="shared" si="20"/>
        <v>0.125</v>
      </c>
      <c r="CG197" s="17" t="s">
        <v>54</v>
      </c>
      <c r="CH197" s="17">
        <f t="shared" si="17"/>
        <v>0</v>
      </c>
      <c r="CI197" s="17">
        <f t="shared" si="18"/>
        <v>0</v>
      </c>
      <c r="CO197" s="34"/>
      <c r="CP197" s="34"/>
      <c r="CQ197" s="34"/>
    </row>
    <row r="198" spans="2:95" x14ac:dyDescent="0.3">
      <c r="B198" s="34">
        <v>196</v>
      </c>
      <c r="C198" s="34">
        <v>2023</v>
      </c>
      <c r="D198" s="34" t="s">
        <v>110</v>
      </c>
      <c r="E198" s="34">
        <v>46</v>
      </c>
      <c r="F198" s="34" t="s">
        <v>79</v>
      </c>
      <c r="G198" s="34" t="s">
        <v>152</v>
      </c>
      <c r="H198" s="34" t="s">
        <v>151</v>
      </c>
      <c r="I198" s="34" t="s">
        <v>85</v>
      </c>
      <c r="J198" s="34" t="s">
        <v>91</v>
      </c>
      <c r="K198" s="34" t="s">
        <v>325</v>
      </c>
      <c r="L198" s="34" t="s">
        <v>167</v>
      </c>
      <c r="M198" s="34" t="s">
        <v>471</v>
      </c>
      <c r="N198" s="123">
        <v>0.29166666666666669</v>
      </c>
      <c r="O198" s="123">
        <v>0.35416666666666669</v>
      </c>
      <c r="P198" s="123" t="s">
        <v>60</v>
      </c>
      <c r="Q198" s="123">
        <v>0.54166666666666663</v>
      </c>
      <c r="R198" s="123" t="s">
        <v>65</v>
      </c>
      <c r="S198" s="123">
        <v>0.60416666666666663</v>
      </c>
      <c r="T198" s="34" t="s">
        <v>24</v>
      </c>
      <c r="U198" s="34" t="s">
        <v>326</v>
      </c>
      <c r="V198" s="34" t="s">
        <v>42</v>
      </c>
      <c r="W198" s="34" t="s">
        <v>31</v>
      </c>
      <c r="X198" s="34" t="s">
        <v>42</v>
      </c>
      <c r="Y198" s="34" t="s">
        <v>326</v>
      </c>
      <c r="Z198" s="34" t="s">
        <v>30</v>
      </c>
      <c r="AA198" s="34" t="s">
        <v>44</v>
      </c>
      <c r="AB198" s="95">
        <v>3.461689587426326</v>
      </c>
      <c r="AC198" s="34" t="s">
        <v>24</v>
      </c>
      <c r="AD198" s="34" t="s">
        <v>42</v>
      </c>
      <c r="AE198" s="95">
        <v>0</v>
      </c>
      <c r="AF198" s="96">
        <v>4.4999999999999982</v>
      </c>
      <c r="AG198" s="97">
        <v>7.5</v>
      </c>
      <c r="AH198" s="96">
        <v>25.962671905697444</v>
      </c>
      <c r="AI198" s="97" t="s">
        <v>148</v>
      </c>
      <c r="AJ198" s="96">
        <v>90</v>
      </c>
      <c r="AK198" s="96">
        <v>311.55206286836932</v>
      </c>
      <c r="AL198" s="96" t="s">
        <v>96</v>
      </c>
      <c r="AM198" s="95">
        <v>6.9233791748526521</v>
      </c>
      <c r="AN198" s="95">
        <v>6.9233791748526521</v>
      </c>
      <c r="AO198" s="98">
        <v>2.0362499999999999</v>
      </c>
      <c r="AP198" s="98">
        <v>7.0488654223968563</v>
      </c>
      <c r="AQ198" s="98" t="s">
        <v>107</v>
      </c>
      <c r="AR198" s="98">
        <v>14.600259999999992</v>
      </c>
      <c r="AS198" s="98">
        <v>50.541568015717061</v>
      </c>
      <c r="AT198" s="99" t="s">
        <v>101</v>
      </c>
      <c r="AU198" s="98">
        <v>18.088031718336968</v>
      </c>
      <c r="AV198" s="98">
        <v>62.615151056404194</v>
      </c>
      <c r="AW198" s="98">
        <v>2.2278096017263973</v>
      </c>
      <c r="AX198" s="98">
        <v>7.7119853010646597</v>
      </c>
      <c r="AY198" s="98">
        <v>30.625</v>
      </c>
      <c r="AZ198" s="98">
        <v>106.01424361493123</v>
      </c>
      <c r="BA198" s="100">
        <v>294000</v>
      </c>
      <c r="BB198" s="100">
        <v>1017736.7387033398</v>
      </c>
      <c r="BC198" s="101">
        <v>3.7692307692307691E-3</v>
      </c>
      <c r="BD198" s="101">
        <v>1.3047906906453074E-2</v>
      </c>
      <c r="BE198" s="96">
        <v>15</v>
      </c>
      <c r="BF198" s="96">
        <v>51.925343811394889</v>
      </c>
      <c r="BG198" s="95">
        <v>3.461689587426326</v>
      </c>
      <c r="BH198" s="95">
        <v>3.461689587426326</v>
      </c>
      <c r="BI198" s="96" t="s">
        <v>326</v>
      </c>
      <c r="BX198" t="s">
        <v>198</v>
      </c>
      <c r="BY198" s="44">
        <v>20.770137524557956</v>
      </c>
      <c r="CA198" t="s">
        <v>198</v>
      </c>
      <c r="CB198" s="44">
        <v>20.77013752455796</v>
      </c>
      <c r="CC198" s="34"/>
      <c r="CE198" s="17">
        <f t="shared" si="19"/>
        <v>0.125</v>
      </c>
      <c r="CF198" s="17">
        <f t="shared" si="20"/>
        <v>0.16666666666666666</v>
      </c>
      <c r="CG198" s="17" t="s">
        <v>55</v>
      </c>
      <c r="CH198" s="17">
        <f t="shared" si="17"/>
        <v>0</v>
      </c>
      <c r="CI198" s="17">
        <f t="shared" si="18"/>
        <v>0</v>
      </c>
      <c r="CO198" s="34"/>
      <c r="CP198" s="34"/>
      <c r="CQ198" s="34"/>
    </row>
    <row r="199" spans="2:95" x14ac:dyDescent="0.3">
      <c r="B199" s="34">
        <v>197</v>
      </c>
      <c r="C199" s="34">
        <v>2023</v>
      </c>
      <c r="D199" s="34" t="s">
        <v>110</v>
      </c>
      <c r="E199" s="34">
        <v>31</v>
      </c>
      <c r="F199" s="34" t="s">
        <v>78</v>
      </c>
      <c r="G199" s="34" t="s">
        <v>152</v>
      </c>
      <c r="H199" s="34" t="s">
        <v>151</v>
      </c>
      <c r="I199" s="34" t="s">
        <v>84</v>
      </c>
      <c r="J199" s="34" t="s">
        <v>90</v>
      </c>
      <c r="K199" s="34" t="s">
        <v>330</v>
      </c>
      <c r="L199" s="34" t="s">
        <v>170</v>
      </c>
      <c r="M199" s="34" t="s">
        <v>471</v>
      </c>
      <c r="N199" s="123">
        <v>0.3125</v>
      </c>
      <c r="O199" s="123">
        <v>0.39583333333333331</v>
      </c>
      <c r="P199" s="123" t="s">
        <v>61</v>
      </c>
      <c r="Q199" s="123">
        <v>0.70833333333333337</v>
      </c>
      <c r="R199" s="123" t="s">
        <v>69</v>
      </c>
      <c r="S199" s="123">
        <v>0.75</v>
      </c>
      <c r="T199" s="34" t="s">
        <v>24</v>
      </c>
      <c r="U199" s="34" t="s">
        <v>326</v>
      </c>
      <c r="V199" s="34" t="s">
        <v>42</v>
      </c>
      <c r="W199" s="34" t="s">
        <v>33</v>
      </c>
      <c r="X199" s="34" t="s">
        <v>42</v>
      </c>
      <c r="Y199" s="34" t="s">
        <v>326</v>
      </c>
      <c r="Z199" s="34" t="s">
        <v>24</v>
      </c>
      <c r="AA199" s="34" t="s">
        <v>42</v>
      </c>
      <c r="AB199" s="95">
        <v>0</v>
      </c>
      <c r="AC199" s="34" t="s">
        <v>24</v>
      </c>
      <c r="AD199" s="34" t="s">
        <v>42</v>
      </c>
      <c r="AE199" s="95">
        <v>0</v>
      </c>
      <c r="AF199" s="96">
        <v>7.5000000000000018</v>
      </c>
      <c r="AG199" s="97">
        <v>30</v>
      </c>
      <c r="AH199" s="96">
        <v>103.85068762278978</v>
      </c>
      <c r="AI199" s="97" t="s">
        <v>95</v>
      </c>
      <c r="AJ199" s="96">
        <v>89.999999999999957</v>
      </c>
      <c r="AK199" s="96">
        <v>311.55206286836921</v>
      </c>
      <c r="AL199" s="96" t="s">
        <v>96</v>
      </c>
      <c r="AM199" s="95">
        <v>6.9233791748526521</v>
      </c>
      <c r="AN199" s="95">
        <v>6.9233791748526521</v>
      </c>
      <c r="AO199" s="98">
        <v>8.5</v>
      </c>
      <c r="AP199" s="98">
        <v>29.424361493123772</v>
      </c>
      <c r="AQ199" s="98" t="s">
        <v>108</v>
      </c>
      <c r="AR199" s="98">
        <v>24.707835166666651</v>
      </c>
      <c r="AS199" s="98">
        <v>85.530855724295947</v>
      </c>
      <c r="AT199" s="99" t="s">
        <v>102</v>
      </c>
      <c r="AU199" s="98">
        <v>180.64967975533821</v>
      </c>
      <c r="AV199" s="98">
        <v>625.3531153809547</v>
      </c>
      <c r="AW199" s="98">
        <v>22.249689594459824</v>
      </c>
      <c r="AX199" s="98">
        <v>77.021518792609442</v>
      </c>
      <c r="AY199" s="98">
        <v>30.624999999999986</v>
      </c>
      <c r="AZ199" s="98">
        <v>106.01424361493119</v>
      </c>
      <c r="BA199" s="100">
        <v>3557400</v>
      </c>
      <c r="BB199" s="100">
        <v>12314614.538310412</v>
      </c>
      <c r="BC199" s="101">
        <v>7.4112499999999998E-2</v>
      </c>
      <c r="BD199" s="101">
        <v>0.2565544695481336</v>
      </c>
      <c r="BE199" s="96">
        <v>0</v>
      </c>
      <c r="BF199" s="96">
        <v>0</v>
      </c>
      <c r="BG199" s="95">
        <v>3.461689587426326</v>
      </c>
      <c r="BH199" s="95">
        <v>3.461689587426326</v>
      </c>
      <c r="BI199" s="96" t="s">
        <v>326</v>
      </c>
      <c r="BX199"/>
      <c r="BY199"/>
      <c r="CA199"/>
      <c r="CB199"/>
      <c r="CC199" s="34"/>
      <c r="CE199" s="17">
        <f t="shared" si="19"/>
        <v>0.16666666666666666</v>
      </c>
      <c r="CF199" s="17">
        <f t="shared" si="20"/>
        <v>0.20833333333333331</v>
      </c>
      <c r="CG199" s="17" t="s">
        <v>56</v>
      </c>
      <c r="CH199" s="17">
        <f t="shared" si="17"/>
        <v>0</v>
      </c>
      <c r="CI199" s="17">
        <f t="shared" si="18"/>
        <v>0</v>
      </c>
      <c r="CO199" s="34"/>
      <c r="CP199" s="34"/>
      <c r="CQ199" s="34"/>
    </row>
    <row r="200" spans="2:95" x14ac:dyDescent="0.3">
      <c r="B200" s="34">
        <v>198</v>
      </c>
      <c r="C200" s="34">
        <v>2023</v>
      </c>
      <c r="D200" s="34" t="s">
        <v>110</v>
      </c>
      <c r="E200" s="34">
        <v>35</v>
      </c>
      <c r="F200" s="34" t="s">
        <v>78</v>
      </c>
      <c r="G200" s="34" t="s">
        <v>152</v>
      </c>
      <c r="H200" s="34" t="s">
        <v>151</v>
      </c>
      <c r="I200" s="34" t="s">
        <v>84</v>
      </c>
      <c r="J200" s="34" t="s">
        <v>90</v>
      </c>
      <c r="K200" s="34" t="s">
        <v>325</v>
      </c>
      <c r="L200" s="34" t="s">
        <v>184</v>
      </c>
      <c r="M200" s="34" t="s">
        <v>471</v>
      </c>
      <c r="N200" s="123">
        <v>0.23958333333333334</v>
      </c>
      <c r="O200" s="123">
        <v>0.28819444444444448</v>
      </c>
      <c r="P200" s="123" t="s">
        <v>58</v>
      </c>
      <c r="Q200" s="123">
        <v>0.71875</v>
      </c>
      <c r="R200" s="123" t="s">
        <v>69</v>
      </c>
      <c r="S200" s="123">
        <v>0.78125</v>
      </c>
      <c r="T200" s="34" t="s">
        <v>30</v>
      </c>
      <c r="U200" s="34" t="s">
        <v>51</v>
      </c>
      <c r="V200" s="34" t="s">
        <v>44</v>
      </c>
      <c r="W200" s="34" t="s">
        <v>326</v>
      </c>
      <c r="X200" s="34" t="s">
        <v>326</v>
      </c>
      <c r="Y200" s="34" t="s">
        <v>326</v>
      </c>
      <c r="Z200" s="34" t="s">
        <v>30</v>
      </c>
      <c r="AA200" s="34" t="s">
        <v>44</v>
      </c>
      <c r="AB200" s="95">
        <v>0</v>
      </c>
      <c r="AC200" s="34" t="s">
        <v>24</v>
      </c>
      <c r="AD200" s="34" t="s">
        <v>42</v>
      </c>
      <c r="AE200" s="95">
        <v>3.461689587426326</v>
      </c>
      <c r="AF200" s="96">
        <v>10.333333333333332</v>
      </c>
      <c r="AG200" s="97">
        <v>0</v>
      </c>
      <c r="AH200" s="96">
        <v>0</v>
      </c>
      <c r="AI200" s="97" t="s">
        <v>326</v>
      </c>
      <c r="AJ200" s="96">
        <v>80.000000000000014</v>
      </c>
      <c r="AK200" s="96">
        <v>276.93516699410611</v>
      </c>
      <c r="AL200" s="96" t="s">
        <v>96</v>
      </c>
      <c r="AM200" s="95">
        <v>6.9233791748526521</v>
      </c>
      <c r="AN200" s="95">
        <v>0</v>
      </c>
      <c r="AO200" s="98" t="s">
        <v>326</v>
      </c>
      <c r="AP200" s="98">
        <v>0</v>
      </c>
      <c r="AQ200" s="98" t="s">
        <v>326</v>
      </c>
      <c r="AR200" s="98">
        <v>7.6920599999999979</v>
      </c>
      <c r="AS200" s="98">
        <v>26.62752400785854</v>
      </c>
      <c r="AT200" s="99" t="s">
        <v>100</v>
      </c>
      <c r="AU200" s="98">
        <v>0</v>
      </c>
      <c r="AV200" s="98">
        <v>0</v>
      </c>
      <c r="AW200" s="98">
        <v>0</v>
      </c>
      <c r="AX200" s="98">
        <v>0</v>
      </c>
      <c r="AY200" s="98">
        <v>27.222222222222225</v>
      </c>
      <c r="AZ200" s="98">
        <v>94.234883213272212</v>
      </c>
      <c r="BA200" s="100">
        <v>490000</v>
      </c>
      <c r="BB200" s="100">
        <v>1696227.8978388999</v>
      </c>
      <c r="BC200" s="101">
        <v>1.0208333333333333E-2</v>
      </c>
      <c r="BD200" s="101">
        <v>3.5338081204977077E-2</v>
      </c>
      <c r="BE200" s="96">
        <v>0</v>
      </c>
      <c r="BF200" s="96">
        <v>0</v>
      </c>
      <c r="BG200" s="95">
        <v>3.461689587426326</v>
      </c>
      <c r="BH200" s="95">
        <v>3.461689587426326</v>
      </c>
      <c r="BI200" s="96" t="s">
        <v>326</v>
      </c>
      <c r="BX200"/>
      <c r="BY200"/>
      <c r="CA200"/>
      <c r="CB200"/>
      <c r="CC200" s="34"/>
      <c r="CE200" s="17">
        <f t="shared" si="19"/>
        <v>0.20833333333333331</v>
      </c>
      <c r="CF200" s="17">
        <f t="shared" si="20"/>
        <v>0.24999999999999997</v>
      </c>
      <c r="CG200" s="17" t="s">
        <v>57</v>
      </c>
      <c r="CH200" s="17">
        <f t="shared" si="17"/>
        <v>0</v>
      </c>
      <c r="CI200" s="17">
        <f t="shared" si="18"/>
        <v>0</v>
      </c>
      <c r="CO200" s="34"/>
      <c r="CP200" s="34"/>
      <c r="CQ200" s="34"/>
    </row>
    <row r="201" spans="2:95" x14ac:dyDescent="0.3">
      <c r="B201" s="34">
        <v>199</v>
      </c>
      <c r="C201" s="34">
        <v>2023</v>
      </c>
      <c r="D201" s="34" t="s">
        <v>502</v>
      </c>
      <c r="E201" s="34">
        <v>29</v>
      </c>
      <c r="F201" s="34" t="s">
        <v>77</v>
      </c>
      <c r="G201" s="34" t="s">
        <v>152</v>
      </c>
      <c r="H201" s="34" t="s">
        <v>151</v>
      </c>
      <c r="I201" s="34" t="s">
        <v>83</v>
      </c>
      <c r="J201" s="34" t="s">
        <v>93</v>
      </c>
      <c r="K201" s="34" t="s">
        <v>325</v>
      </c>
      <c r="L201" s="34" t="s">
        <v>172</v>
      </c>
      <c r="M201" s="34" t="s">
        <v>471</v>
      </c>
      <c r="N201" s="123">
        <v>0.33333333333333331</v>
      </c>
      <c r="O201" s="123">
        <v>0.36805555555555558</v>
      </c>
      <c r="P201" s="123" t="s">
        <v>60</v>
      </c>
      <c r="Q201" s="123">
        <v>0.75</v>
      </c>
      <c r="R201" s="123" t="s">
        <v>70</v>
      </c>
      <c r="S201" s="123">
        <v>0.78472222222222221</v>
      </c>
      <c r="T201" s="34" t="s">
        <v>34</v>
      </c>
      <c r="U201" s="34" t="s">
        <v>48</v>
      </c>
      <c r="V201" s="34" t="s">
        <v>44</v>
      </c>
      <c r="W201" s="34" t="s">
        <v>326</v>
      </c>
      <c r="X201" s="34" t="s">
        <v>326</v>
      </c>
      <c r="Y201" s="34" t="s">
        <v>326</v>
      </c>
      <c r="Z201" s="34" t="s">
        <v>24</v>
      </c>
      <c r="AA201" s="34" t="s">
        <v>42</v>
      </c>
      <c r="AB201" s="95">
        <v>3.461689587426326</v>
      </c>
      <c r="AC201" s="34" t="s">
        <v>28</v>
      </c>
      <c r="AD201" s="34" t="s">
        <v>43</v>
      </c>
      <c r="AE201" s="95">
        <v>3.461689587426326</v>
      </c>
      <c r="AF201" s="96">
        <v>9.1666666666666661</v>
      </c>
      <c r="AG201" s="97">
        <v>0</v>
      </c>
      <c r="AH201" s="96">
        <v>0</v>
      </c>
      <c r="AI201" s="97" t="s">
        <v>326</v>
      </c>
      <c r="AJ201" s="96">
        <v>50.000000000000028</v>
      </c>
      <c r="AK201" s="96">
        <v>173.08447937131641</v>
      </c>
      <c r="AL201" s="96" t="s">
        <v>95</v>
      </c>
      <c r="AM201" s="95">
        <v>6.9233791748526521</v>
      </c>
      <c r="AN201" s="95">
        <v>0</v>
      </c>
      <c r="AO201" s="98" t="s">
        <v>326</v>
      </c>
      <c r="AP201" s="98">
        <v>0</v>
      </c>
      <c r="AQ201" s="98" t="s">
        <v>326</v>
      </c>
      <c r="AR201" s="98">
        <v>8.623818</v>
      </c>
      <c r="AS201" s="98">
        <v>29.852980974459726</v>
      </c>
      <c r="AT201" s="99" t="s">
        <v>100</v>
      </c>
      <c r="AU201" s="98">
        <v>165.08504037867692</v>
      </c>
      <c r="AV201" s="98">
        <v>571.47316531872048</v>
      </c>
      <c r="AW201" s="98">
        <v>21.67010676923077</v>
      </c>
      <c r="AX201" s="98">
        <v>75.015182961462898</v>
      </c>
      <c r="AY201" s="98">
        <v>17.013888888888896</v>
      </c>
      <c r="AZ201" s="98">
        <v>58.896802008295154</v>
      </c>
      <c r="BA201" s="100">
        <v>2940000</v>
      </c>
      <c r="BB201" s="100">
        <v>10177367.387033399</v>
      </c>
      <c r="BC201" s="101">
        <v>1.9599999999999999E-2</v>
      </c>
      <c r="BD201" s="101">
        <v>6.7849115913555982E-2</v>
      </c>
      <c r="BE201" s="96">
        <v>0</v>
      </c>
      <c r="BF201" s="96">
        <v>0</v>
      </c>
      <c r="BG201" s="95">
        <v>3.461689587426326</v>
      </c>
      <c r="BH201" s="95">
        <v>3.461689587426326</v>
      </c>
      <c r="BI201" s="96" t="s">
        <v>326</v>
      </c>
      <c r="BX201"/>
      <c r="BY201"/>
      <c r="CA201"/>
      <c r="CB201"/>
      <c r="CC201" s="34"/>
      <c r="CE201" s="17">
        <f t="shared" si="19"/>
        <v>0.24999999999999997</v>
      </c>
      <c r="CF201" s="17">
        <f t="shared" si="20"/>
        <v>0.29166666666666663</v>
      </c>
      <c r="CG201" s="17" t="s">
        <v>58</v>
      </c>
      <c r="CH201" s="17">
        <f t="shared" si="17"/>
        <v>3.461689587426326</v>
      </c>
      <c r="CI201" s="17">
        <f t="shared" si="18"/>
        <v>0</v>
      </c>
      <c r="CO201" s="34"/>
      <c r="CP201" s="35"/>
      <c r="CQ201" s="35"/>
    </row>
    <row r="202" spans="2:95" x14ac:dyDescent="0.3">
      <c r="B202" s="34">
        <v>200</v>
      </c>
      <c r="C202" s="34">
        <v>2023</v>
      </c>
      <c r="D202" s="34" t="s">
        <v>110</v>
      </c>
      <c r="E202" s="34">
        <v>44</v>
      </c>
      <c r="F202" s="34" t="s">
        <v>79</v>
      </c>
      <c r="G202" s="34" t="s">
        <v>152</v>
      </c>
      <c r="H202" s="34" t="s">
        <v>151</v>
      </c>
      <c r="I202" s="34" t="s">
        <v>86</v>
      </c>
      <c r="J202" s="34" t="s">
        <v>93</v>
      </c>
      <c r="K202" s="34" t="s">
        <v>325</v>
      </c>
      <c r="L202" s="34" t="s">
        <v>169</v>
      </c>
      <c r="M202" s="34" t="s">
        <v>471</v>
      </c>
      <c r="N202" s="123">
        <v>0.33333333333333331</v>
      </c>
      <c r="O202" s="123">
        <v>0.375</v>
      </c>
      <c r="P202" s="123" t="s">
        <v>61</v>
      </c>
      <c r="Q202" s="123">
        <v>0.66666666666666663</v>
      </c>
      <c r="R202" s="123" t="s">
        <v>68</v>
      </c>
      <c r="S202" s="123">
        <v>0.72916666666666663</v>
      </c>
      <c r="T202" s="34" t="s">
        <v>26</v>
      </c>
      <c r="U202" s="34" t="s">
        <v>48</v>
      </c>
      <c r="V202" s="34" t="s">
        <v>43</v>
      </c>
      <c r="W202" s="34" t="s">
        <v>326</v>
      </c>
      <c r="X202" s="34" t="s">
        <v>326</v>
      </c>
      <c r="Y202" s="34" t="s">
        <v>326</v>
      </c>
      <c r="Z202" s="34" t="s">
        <v>24</v>
      </c>
      <c r="AA202" s="34" t="s">
        <v>42</v>
      </c>
      <c r="AB202" s="95">
        <v>3.461689587426326</v>
      </c>
      <c r="AC202" s="34" t="s">
        <v>24</v>
      </c>
      <c r="AD202" s="34" t="s">
        <v>42</v>
      </c>
      <c r="AE202" s="95">
        <v>3.461689587426326</v>
      </c>
      <c r="AF202" s="96">
        <v>6.9999999999999991</v>
      </c>
      <c r="AG202" s="97">
        <v>0</v>
      </c>
      <c r="AH202" s="96">
        <v>0</v>
      </c>
      <c r="AI202" s="97" t="s">
        <v>326</v>
      </c>
      <c r="AJ202" s="96">
        <v>75.000000000000014</v>
      </c>
      <c r="AK202" s="96">
        <v>259.62671905697448</v>
      </c>
      <c r="AL202" s="96" t="s">
        <v>96</v>
      </c>
      <c r="AM202" s="95">
        <v>6.9233791748526521</v>
      </c>
      <c r="AN202" s="95">
        <v>0</v>
      </c>
      <c r="AO202" s="98" t="s">
        <v>326</v>
      </c>
      <c r="AP202" s="98">
        <v>0</v>
      </c>
      <c r="AQ202" s="98" t="s">
        <v>326</v>
      </c>
      <c r="AR202" s="98">
        <v>17.594754999999992</v>
      </c>
      <c r="AS202" s="98">
        <v>60.907580176817262</v>
      </c>
      <c r="AT202" s="99" t="s">
        <v>102</v>
      </c>
      <c r="AU202" s="98">
        <v>625.51348097233301</v>
      </c>
      <c r="AV202" s="98">
        <v>2165.3335038767204</v>
      </c>
      <c r="AW202" s="98">
        <v>82.108856666666625</v>
      </c>
      <c r="AX202" s="98">
        <v>284.23537415848051</v>
      </c>
      <c r="AY202" s="98">
        <v>25.520833333333339</v>
      </c>
      <c r="AZ202" s="98">
        <v>88.34520301244271</v>
      </c>
      <c r="BA202" s="100">
        <v>975972.60273972596</v>
      </c>
      <c r="BB202" s="100">
        <v>3378514.1965174796</v>
      </c>
      <c r="BC202" s="101">
        <v>6.50648401826484E-3</v>
      </c>
      <c r="BD202" s="101">
        <v>2.2523427976783198E-2</v>
      </c>
      <c r="BE202" s="96">
        <v>0</v>
      </c>
      <c r="BF202" s="96">
        <v>0</v>
      </c>
      <c r="BG202" s="95">
        <v>3.461689587426326</v>
      </c>
      <c r="BH202" s="95">
        <v>3.461689587426326</v>
      </c>
      <c r="BI202" s="96" t="s">
        <v>326</v>
      </c>
      <c r="BX202"/>
      <c r="BY202"/>
      <c r="CA202"/>
      <c r="CB202"/>
      <c r="CC202" s="34"/>
      <c r="CE202" s="17">
        <f t="shared" si="19"/>
        <v>0.29166666666666663</v>
      </c>
      <c r="CF202" s="17">
        <f t="shared" si="20"/>
        <v>0.33333333333333331</v>
      </c>
      <c r="CG202" s="17" t="s">
        <v>59</v>
      </c>
      <c r="CH202" s="17">
        <f t="shared" si="17"/>
        <v>13.846758349705304</v>
      </c>
      <c r="CI202" s="17">
        <f t="shared" si="18"/>
        <v>0</v>
      </c>
      <c r="CJ202" s="35"/>
      <c r="CK202" s="35"/>
      <c r="CL202" s="35"/>
      <c r="CM202" s="35"/>
      <c r="CN202" s="35"/>
      <c r="CO202" s="34"/>
      <c r="CP202" s="34"/>
      <c r="CQ202" s="34"/>
    </row>
    <row r="203" spans="2:95" x14ac:dyDescent="0.3">
      <c r="B203" s="34">
        <v>201</v>
      </c>
      <c r="C203" s="34">
        <v>2023</v>
      </c>
      <c r="D203" s="34" t="s">
        <v>110</v>
      </c>
      <c r="E203" s="34">
        <v>51</v>
      </c>
      <c r="F203" s="34" t="s">
        <v>80</v>
      </c>
      <c r="G203" s="34" t="s">
        <v>154</v>
      </c>
      <c r="H203" s="34" t="s">
        <v>151</v>
      </c>
      <c r="I203" s="34" t="s">
        <v>85</v>
      </c>
      <c r="J203" s="34" t="s">
        <v>91</v>
      </c>
      <c r="K203" s="34" t="s">
        <v>328</v>
      </c>
      <c r="L203" s="34" t="s">
        <v>170</v>
      </c>
      <c r="M203" s="34" t="s">
        <v>472</v>
      </c>
      <c r="N203" s="123">
        <v>0.29166666666666669</v>
      </c>
      <c r="O203" s="123">
        <v>0.38541666666666669</v>
      </c>
      <c r="P203" s="123" t="s">
        <v>61</v>
      </c>
      <c r="Q203" s="123">
        <v>0.625</v>
      </c>
      <c r="R203" s="123" t="s">
        <v>67</v>
      </c>
      <c r="S203" s="123">
        <v>0.75</v>
      </c>
      <c r="T203" s="34" t="s">
        <v>33</v>
      </c>
      <c r="U203" s="34" t="s">
        <v>326</v>
      </c>
      <c r="V203" s="34" t="s">
        <v>42</v>
      </c>
      <c r="W203" s="34" t="s">
        <v>29</v>
      </c>
      <c r="X203" s="34" t="s">
        <v>42</v>
      </c>
      <c r="Y203" s="34" t="s">
        <v>326</v>
      </c>
      <c r="Z203" s="34" t="s">
        <v>35</v>
      </c>
      <c r="AA203" s="34" t="s">
        <v>2</v>
      </c>
      <c r="AB203" s="95">
        <v>3.461689587426326</v>
      </c>
      <c r="AC203" s="34" t="s">
        <v>35</v>
      </c>
      <c r="AD203" s="34" t="s">
        <v>2</v>
      </c>
      <c r="AE203" s="95">
        <v>3.461689587426326</v>
      </c>
      <c r="AF203" s="96">
        <v>5.75</v>
      </c>
      <c r="AG203" s="97">
        <v>7.5</v>
      </c>
      <c r="AH203" s="96">
        <v>25.962671905697444</v>
      </c>
      <c r="AI203" s="97" t="s">
        <v>148</v>
      </c>
      <c r="AJ203" s="96">
        <v>157.5</v>
      </c>
      <c r="AK203" s="96">
        <v>545.21611001964641</v>
      </c>
      <c r="AL203" s="96" t="s">
        <v>97</v>
      </c>
      <c r="AM203" s="95">
        <v>6.9233791748526521</v>
      </c>
      <c r="AN203" s="95">
        <v>6.9233791748526521</v>
      </c>
      <c r="AO203" s="98">
        <v>3.0337500000000004</v>
      </c>
      <c r="AP203" s="98">
        <v>10.501900785854618</v>
      </c>
      <c r="AQ203" s="98" t="s">
        <v>99</v>
      </c>
      <c r="AR203" s="98">
        <v>20.177317000000002</v>
      </c>
      <c r="AS203" s="98">
        <v>69.847608161100197</v>
      </c>
      <c r="AT203" s="99" t="s">
        <v>102</v>
      </c>
      <c r="AU203" s="98">
        <v>530.2311024264892</v>
      </c>
      <c r="AV203" s="98">
        <v>1835.4954861993594</v>
      </c>
      <c r="AW203" s="98">
        <v>67.599480362318843</v>
      </c>
      <c r="AX203" s="98">
        <v>234.00841728566954</v>
      </c>
      <c r="AY203" s="98">
        <v>53.59375</v>
      </c>
      <c r="AZ203" s="98">
        <v>185.52492632612967</v>
      </c>
      <c r="BA203" s="100">
        <v>2205000</v>
      </c>
      <c r="BB203" s="100">
        <v>7633025.5402750485</v>
      </c>
      <c r="BC203" s="101">
        <v>2.8269230769230769E-2</v>
      </c>
      <c r="BD203" s="101">
        <v>9.7859301798398066E-2</v>
      </c>
      <c r="BE203" s="96">
        <v>0</v>
      </c>
      <c r="BF203" s="96">
        <v>0</v>
      </c>
      <c r="BG203" s="95">
        <v>3.461689587426326</v>
      </c>
      <c r="BH203" s="95">
        <v>3.461689587426326</v>
      </c>
      <c r="BI203" s="96" t="s">
        <v>326</v>
      </c>
      <c r="BX203"/>
      <c r="BY203"/>
      <c r="CA203"/>
      <c r="CB203"/>
      <c r="CC203" s="34"/>
      <c r="CE203" s="17">
        <f t="shared" si="19"/>
        <v>0.33333333333333331</v>
      </c>
      <c r="CF203" s="17">
        <f t="shared" si="20"/>
        <v>0.375</v>
      </c>
      <c r="CG203" s="17" t="s">
        <v>60</v>
      </c>
      <c r="CH203" s="17">
        <f t="shared" si="17"/>
        <v>0</v>
      </c>
      <c r="CI203" s="17">
        <f t="shared" si="18"/>
        <v>0</v>
      </c>
      <c r="CJ203" s="34"/>
      <c r="CK203" s="34"/>
      <c r="CL203" s="34"/>
      <c r="CM203" s="34"/>
      <c r="CN203" s="34"/>
      <c r="CO203" s="34"/>
      <c r="CP203" s="34"/>
      <c r="CQ203" s="34"/>
    </row>
    <row r="204" spans="2:95" x14ac:dyDescent="0.3">
      <c r="B204" s="34">
        <v>202</v>
      </c>
      <c r="C204" s="34">
        <v>2023</v>
      </c>
      <c r="D204" s="34" t="s">
        <v>110</v>
      </c>
      <c r="E204" s="34">
        <v>34</v>
      </c>
      <c r="F204" s="34" t="s">
        <v>78</v>
      </c>
      <c r="G204" s="34" t="s">
        <v>152</v>
      </c>
      <c r="H204" s="34" t="s">
        <v>151</v>
      </c>
      <c r="I204" s="34" t="s">
        <v>83</v>
      </c>
      <c r="J204" s="34" t="s">
        <v>90</v>
      </c>
      <c r="K204" s="34" t="s">
        <v>325</v>
      </c>
      <c r="L204" s="34" t="s">
        <v>177</v>
      </c>
      <c r="M204" s="34" t="s">
        <v>472</v>
      </c>
      <c r="N204" s="123">
        <v>0.3125</v>
      </c>
      <c r="O204" s="123">
        <v>0.375</v>
      </c>
      <c r="P204" s="123" t="s">
        <v>61</v>
      </c>
      <c r="Q204" s="123">
        <v>0.66666666666666663</v>
      </c>
      <c r="R204" s="123" t="s">
        <v>68</v>
      </c>
      <c r="S204" s="123">
        <v>0.70833333333333337</v>
      </c>
      <c r="T204" s="34" t="s">
        <v>26</v>
      </c>
      <c r="U204" s="34" t="s">
        <v>48</v>
      </c>
      <c r="V204" s="34" t="s">
        <v>43</v>
      </c>
      <c r="W204" s="34" t="s">
        <v>326</v>
      </c>
      <c r="X204" s="34" t="s">
        <v>326</v>
      </c>
      <c r="Y204" s="34" t="s">
        <v>326</v>
      </c>
      <c r="Z204" s="34" t="s">
        <v>30</v>
      </c>
      <c r="AA204" s="34" t="s">
        <v>44</v>
      </c>
      <c r="AB204" s="95">
        <v>3.461689587426326</v>
      </c>
      <c r="AC204" s="34" t="s">
        <v>26</v>
      </c>
      <c r="AD204" s="34" t="s">
        <v>43</v>
      </c>
      <c r="AE204" s="95">
        <v>0</v>
      </c>
      <c r="AF204" s="96">
        <v>6.9999999999999991</v>
      </c>
      <c r="AG204" s="97">
        <v>0</v>
      </c>
      <c r="AH204" s="96">
        <v>0</v>
      </c>
      <c r="AI204" s="97" t="s">
        <v>326</v>
      </c>
      <c r="AJ204" s="96">
        <v>75.000000000000057</v>
      </c>
      <c r="AK204" s="96">
        <v>259.62671905697465</v>
      </c>
      <c r="AL204" s="96" t="s">
        <v>96</v>
      </c>
      <c r="AM204" s="95">
        <v>6.9233791748526521</v>
      </c>
      <c r="AN204" s="95">
        <v>0</v>
      </c>
      <c r="AO204" s="98" t="s">
        <v>326</v>
      </c>
      <c r="AP204" s="98">
        <v>0</v>
      </c>
      <c r="AQ204" s="98" t="s">
        <v>326</v>
      </c>
      <c r="AR204" s="98">
        <v>9.8040009999999995</v>
      </c>
      <c r="AS204" s="98">
        <v>33.938408176817283</v>
      </c>
      <c r="AT204" s="99" t="s">
        <v>100</v>
      </c>
      <c r="AU204" s="98">
        <v>1742.7167337556666</v>
      </c>
      <c r="AV204" s="98">
        <v>6032.7443710756079</v>
      </c>
      <c r="AW204" s="98">
        <v>228.76002333333332</v>
      </c>
      <c r="AX204" s="98">
        <v>791.89619079240333</v>
      </c>
      <c r="AY204" s="98">
        <v>25.520833333333353</v>
      </c>
      <c r="AZ204" s="98">
        <v>88.345203012442767</v>
      </c>
      <c r="BA204" s="100">
        <v>5642831.0502283107</v>
      </c>
      <c r="BB204" s="100">
        <v>19533729.490181305</v>
      </c>
      <c r="BC204" s="101">
        <v>0.1175589802130898</v>
      </c>
      <c r="BD204" s="101">
        <v>0.40695269771211046</v>
      </c>
      <c r="BE204" s="96">
        <v>0</v>
      </c>
      <c r="BF204" s="96">
        <v>0</v>
      </c>
      <c r="BG204" s="95">
        <v>3.461689587426326</v>
      </c>
      <c r="BH204" s="95">
        <v>3.461689587426326</v>
      </c>
      <c r="BI204" s="96" t="s">
        <v>326</v>
      </c>
      <c r="BX204"/>
      <c r="BY204"/>
      <c r="CA204"/>
      <c r="CB204"/>
      <c r="CC204" s="34"/>
      <c r="CE204" s="17">
        <f t="shared" si="19"/>
        <v>0.375</v>
      </c>
      <c r="CF204" s="17">
        <f t="shared" si="20"/>
        <v>0.41666666666666669</v>
      </c>
      <c r="CG204" s="17" t="s">
        <v>61</v>
      </c>
      <c r="CH204" s="17">
        <f t="shared" si="17"/>
        <v>0</v>
      </c>
      <c r="CI204" s="17">
        <f t="shared" si="18"/>
        <v>0</v>
      </c>
      <c r="CJ204" s="34"/>
      <c r="CK204" s="34"/>
      <c r="CL204" s="34"/>
      <c r="CM204" s="34"/>
      <c r="CN204" s="34"/>
      <c r="CO204" s="34"/>
      <c r="CP204" s="34"/>
      <c r="CQ204" s="34"/>
    </row>
    <row r="205" spans="2:95" x14ac:dyDescent="0.3">
      <c r="B205" s="34">
        <v>203</v>
      </c>
      <c r="C205" s="34">
        <v>2023</v>
      </c>
      <c r="D205" s="34" t="s">
        <v>110</v>
      </c>
      <c r="E205" s="34">
        <v>26</v>
      </c>
      <c r="F205" s="34" t="s">
        <v>77</v>
      </c>
      <c r="G205" s="34" t="s">
        <v>152</v>
      </c>
      <c r="H205" s="34" t="s">
        <v>151</v>
      </c>
      <c r="I205" s="34" t="s">
        <v>86</v>
      </c>
      <c r="J205" s="34" t="s">
        <v>90</v>
      </c>
      <c r="K205" s="34" t="s">
        <v>325</v>
      </c>
      <c r="L205" s="34" t="s">
        <v>167</v>
      </c>
      <c r="M205" s="34" t="s">
        <v>254</v>
      </c>
      <c r="N205" s="123">
        <v>0.375</v>
      </c>
      <c r="O205" s="123">
        <v>0.41666666666666669</v>
      </c>
      <c r="P205" s="123" t="s">
        <v>62</v>
      </c>
      <c r="Q205" s="123">
        <v>0.625</v>
      </c>
      <c r="R205" s="123" t="s">
        <v>67</v>
      </c>
      <c r="S205" s="123">
        <v>0.66666666666666663</v>
      </c>
      <c r="T205" s="34" t="s">
        <v>24</v>
      </c>
      <c r="U205" s="34" t="s">
        <v>326</v>
      </c>
      <c r="V205" s="34" t="s">
        <v>42</v>
      </c>
      <c r="W205" s="34" t="s">
        <v>149</v>
      </c>
      <c r="X205" s="34" t="s">
        <v>149</v>
      </c>
      <c r="Y205" s="34" t="s">
        <v>326</v>
      </c>
      <c r="Z205" s="34" t="s">
        <v>26</v>
      </c>
      <c r="AA205" s="34" t="s">
        <v>43</v>
      </c>
      <c r="AB205" s="95">
        <v>3.461689587426326</v>
      </c>
      <c r="AC205" s="34" t="s">
        <v>24</v>
      </c>
      <c r="AD205" s="34" t="s">
        <v>42</v>
      </c>
      <c r="AE205" s="95">
        <v>0</v>
      </c>
      <c r="AF205" s="96">
        <v>5</v>
      </c>
      <c r="AG205" s="97">
        <v>10</v>
      </c>
      <c r="AH205" s="96">
        <v>34.616895874263264</v>
      </c>
      <c r="AI205" s="97" t="s">
        <v>148</v>
      </c>
      <c r="AJ205" s="96">
        <v>59.999999999999986</v>
      </c>
      <c r="AK205" s="96">
        <v>207.70137524557953</v>
      </c>
      <c r="AL205" s="96" t="s">
        <v>95</v>
      </c>
      <c r="AM205" s="95">
        <v>6.9233791748526521</v>
      </c>
      <c r="AN205" s="95">
        <v>6.9233791748526521</v>
      </c>
      <c r="AO205" s="98">
        <v>0.56666666666666665</v>
      </c>
      <c r="AP205" s="98">
        <v>1.9616240995415848</v>
      </c>
      <c r="AQ205" s="98" t="s">
        <v>106</v>
      </c>
      <c r="AR205" s="98">
        <v>22</v>
      </c>
      <c r="AS205" s="98">
        <v>76.157170923379169</v>
      </c>
      <c r="AT205" s="99" t="s">
        <v>102</v>
      </c>
      <c r="AU205" s="98">
        <v>51.244317788461537</v>
      </c>
      <c r="AV205" s="98">
        <v>177.39192130308297</v>
      </c>
      <c r="AW205" s="98">
        <v>6.3114983974358978</v>
      </c>
      <c r="AX205" s="98">
        <v>21.848448283461792</v>
      </c>
      <c r="AY205" s="98">
        <v>20.416666666666661</v>
      </c>
      <c r="AZ205" s="98">
        <v>70.676162409954131</v>
      </c>
      <c r="BA205" s="100">
        <v>578200</v>
      </c>
      <c r="BB205" s="100">
        <v>2001548.9194499017</v>
      </c>
      <c r="BC205" s="101">
        <v>1.2045833333333334E-2</v>
      </c>
      <c r="BD205" s="101">
        <v>4.1698935821872951E-2</v>
      </c>
      <c r="BE205" s="96">
        <v>20</v>
      </c>
      <c r="BF205" s="96">
        <v>69.233791748526528</v>
      </c>
      <c r="BG205" s="95">
        <v>3.461689587426326</v>
      </c>
      <c r="BH205" s="95">
        <v>3.461689587426326</v>
      </c>
      <c r="BI205" s="96" t="s">
        <v>326</v>
      </c>
      <c r="BX205"/>
      <c r="BY205"/>
      <c r="CA205"/>
      <c r="CB205"/>
      <c r="CC205" s="34"/>
      <c r="CE205" s="17">
        <f t="shared" si="19"/>
        <v>0.41666666666666669</v>
      </c>
      <c r="CF205" s="17">
        <f t="shared" si="20"/>
        <v>0.45833333333333337</v>
      </c>
      <c r="CG205" s="17" t="s">
        <v>62</v>
      </c>
      <c r="CH205" s="17">
        <f t="shared" si="17"/>
        <v>0</v>
      </c>
      <c r="CI205" s="17">
        <f t="shared" si="18"/>
        <v>0</v>
      </c>
      <c r="CJ205" s="34"/>
      <c r="CK205" s="34"/>
      <c r="CL205" s="34"/>
      <c r="CM205" s="34"/>
      <c r="CN205" s="34"/>
      <c r="CO205" s="35"/>
      <c r="CP205" s="34"/>
      <c r="CQ205" s="34"/>
    </row>
    <row r="206" spans="2:95" x14ac:dyDescent="0.3">
      <c r="B206" s="34">
        <v>204</v>
      </c>
      <c r="C206" s="34">
        <v>2023</v>
      </c>
      <c r="D206" s="34" t="s">
        <v>109</v>
      </c>
      <c r="E206" s="34">
        <v>48</v>
      </c>
      <c r="F206" s="34" t="s">
        <v>79</v>
      </c>
      <c r="G206" s="34" t="s">
        <v>152</v>
      </c>
      <c r="H206" s="34" t="s">
        <v>151</v>
      </c>
      <c r="I206" s="34" t="s">
        <v>85</v>
      </c>
      <c r="J206" s="34" t="s">
        <v>89</v>
      </c>
      <c r="K206" s="34" t="s">
        <v>325</v>
      </c>
      <c r="L206" s="34" t="s">
        <v>169</v>
      </c>
      <c r="M206" s="34" t="s">
        <v>472</v>
      </c>
      <c r="N206" s="123">
        <v>0.23958333333333334</v>
      </c>
      <c r="O206" s="123">
        <v>0.30208333333333331</v>
      </c>
      <c r="P206" s="123" t="s">
        <v>59</v>
      </c>
      <c r="Q206" s="123">
        <v>0.6875</v>
      </c>
      <c r="R206" s="123" t="s">
        <v>68</v>
      </c>
      <c r="S206" s="123">
        <v>0.77083333333333337</v>
      </c>
      <c r="T206" s="34" t="s">
        <v>26</v>
      </c>
      <c r="U206" s="34" t="s">
        <v>48</v>
      </c>
      <c r="V206" s="34" t="s">
        <v>43</v>
      </c>
      <c r="W206" s="34" t="s">
        <v>326</v>
      </c>
      <c r="X206" s="34" t="s">
        <v>326</v>
      </c>
      <c r="Y206" s="34" t="s">
        <v>326</v>
      </c>
      <c r="Z206" s="34" t="s">
        <v>30</v>
      </c>
      <c r="AA206" s="34" t="s">
        <v>44</v>
      </c>
      <c r="AB206" s="95">
        <v>3.461689587426326</v>
      </c>
      <c r="AC206" s="34" t="s">
        <v>30</v>
      </c>
      <c r="AD206" s="34" t="s">
        <v>44</v>
      </c>
      <c r="AE206" s="95">
        <v>3.461689587426326</v>
      </c>
      <c r="AF206" s="96">
        <v>9.25</v>
      </c>
      <c r="AG206" s="97">
        <v>0</v>
      </c>
      <c r="AH206" s="96">
        <v>0</v>
      </c>
      <c r="AI206" s="97" t="s">
        <v>326</v>
      </c>
      <c r="AJ206" s="96">
        <v>105</v>
      </c>
      <c r="AK206" s="96">
        <v>363.47740667976421</v>
      </c>
      <c r="AL206" s="96" t="s">
        <v>96</v>
      </c>
      <c r="AM206" s="95">
        <v>6.9233791748526521</v>
      </c>
      <c r="AN206" s="95">
        <v>0</v>
      </c>
      <c r="AO206" s="98" t="s">
        <v>326</v>
      </c>
      <c r="AP206" s="98">
        <v>0</v>
      </c>
      <c r="AQ206" s="98" t="s">
        <v>326</v>
      </c>
      <c r="AR206" s="98">
        <v>23.217623000000003</v>
      </c>
      <c r="AS206" s="98">
        <v>80.372203783889987</v>
      </c>
      <c r="AT206" s="99" t="s">
        <v>102</v>
      </c>
      <c r="AU206" s="98">
        <v>825.41281095606666</v>
      </c>
      <c r="AV206" s="98">
        <v>2857.3229330149106</v>
      </c>
      <c r="AW206" s="98">
        <v>108.34890733333333</v>
      </c>
      <c r="AX206" s="98">
        <v>375.07028432481991</v>
      </c>
      <c r="AY206" s="98">
        <v>35.729166666666664</v>
      </c>
      <c r="AZ206" s="98">
        <v>123.68328421741977</v>
      </c>
      <c r="BA206" s="100">
        <v>4741589.0410958901</v>
      </c>
      <c r="BB206" s="100">
        <v>16413909.411416421</v>
      </c>
      <c r="BC206" s="101">
        <v>0.19756621004566208</v>
      </c>
      <c r="BD206" s="101">
        <v>0.68391289214235085</v>
      </c>
      <c r="BE206" s="96">
        <v>0</v>
      </c>
      <c r="BF206" s="96">
        <v>0</v>
      </c>
      <c r="BG206" s="95">
        <v>3.461689587426326</v>
      </c>
      <c r="BH206" s="95">
        <v>3.461689587426326</v>
      </c>
      <c r="BI206" s="96" t="s">
        <v>326</v>
      </c>
      <c r="BX206"/>
      <c r="BY206"/>
      <c r="CA206"/>
      <c r="CB206"/>
      <c r="CC206" s="34"/>
      <c r="CE206" s="17">
        <f t="shared" si="19"/>
        <v>0.45833333333333337</v>
      </c>
      <c r="CF206" s="17">
        <f t="shared" si="20"/>
        <v>0.5</v>
      </c>
      <c r="CG206" s="17" t="s">
        <v>63</v>
      </c>
      <c r="CH206" s="17">
        <f t="shared" si="17"/>
        <v>0</v>
      </c>
      <c r="CI206" s="17">
        <f t="shared" si="18"/>
        <v>0</v>
      </c>
      <c r="CJ206" s="34"/>
      <c r="CK206" s="34"/>
      <c r="CL206" s="34"/>
      <c r="CM206" s="34"/>
      <c r="CN206" s="34"/>
      <c r="CO206" s="34"/>
      <c r="CP206" s="34"/>
      <c r="CQ206" s="34"/>
    </row>
    <row r="207" spans="2:95" x14ac:dyDescent="0.3">
      <c r="B207" s="34">
        <v>205</v>
      </c>
      <c r="C207" s="34">
        <v>2023</v>
      </c>
      <c r="D207" s="34" t="s">
        <v>110</v>
      </c>
      <c r="E207" s="34">
        <v>35</v>
      </c>
      <c r="F207" s="34" t="s">
        <v>78</v>
      </c>
      <c r="G207" s="34" t="s">
        <v>154</v>
      </c>
      <c r="H207" s="34" t="s">
        <v>151</v>
      </c>
      <c r="I207" s="34" t="s">
        <v>84</v>
      </c>
      <c r="J207" s="34" t="s">
        <v>89</v>
      </c>
      <c r="K207" s="34" t="s">
        <v>325</v>
      </c>
      <c r="L207" s="34" t="s">
        <v>168</v>
      </c>
      <c r="M207" s="34" t="s">
        <v>472</v>
      </c>
      <c r="N207" s="123">
        <v>0.29166666666666669</v>
      </c>
      <c r="O207" s="123">
        <v>0.34722222222222227</v>
      </c>
      <c r="P207" s="123" t="s">
        <v>60</v>
      </c>
      <c r="Q207" s="123">
        <v>0.70833333333333337</v>
      </c>
      <c r="R207" s="123" t="s">
        <v>69</v>
      </c>
      <c r="S207" s="123">
        <v>0.71875</v>
      </c>
      <c r="T207" s="34" t="s">
        <v>27</v>
      </c>
      <c r="U207" s="34" t="s">
        <v>326</v>
      </c>
      <c r="V207" s="34" t="s">
        <v>42</v>
      </c>
      <c r="W207" s="34" t="s">
        <v>149</v>
      </c>
      <c r="X207" s="34" t="s">
        <v>149</v>
      </c>
      <c r="Y207" s="34" t="s">
        <v>326</v>
      </c>
      <c r="Z207" s="34" t="s">
        <v>24</v>
      </c>
      <c r="AA207" s="34" t="s">
        <v>42</v>
      </c>
      <c r="AB207" s="95">
        <v>0</v>
      </c>
      <c r="AC207" s="34" t="s">
        <v>24</v>
      </c>
      <c r="AD207" s="34" t="s">
        <v>42</v>
      </c>
      <c r="AE207" s="95">
        <v>0</v>
      </c>
      <c r="AF207" s="96">
        <v>8.6666666666666661</v>
      </c>
      <c r="AG207" s="97">
        <v>10</v>
      </c>
      <c r="AH207" s="96">
        <v>0</v>
      </c>
      <c r="AI207" s="97" t="s">
        <v>148</v>
      </c>
      <c r="AJ207" s="96">
        <v>47.499999999999986</v>
      </c>
      <c r="AK207" s="96">
        <v>0</v>
      </c>
      <c r="AL207" s="96" t="s">
        <v>95</v>
      </c>
      <c r="AM207" s="95">
        <v>0</v>
      </c>
      <c r="AN207" s="95">
        <v>0</v>
      </c>
      <c r="AO207" s="98">
        <v>0.56666666666666665</v>
      </c>
      <c r="AP207" s="98">
        <v>0</v>
      </c>
      <c r="AQ207" s="98" t="s">
        <v>106</v>
      </c>
      <c r="AR207" s="98">
        <v>6.5119845789473647</v>
      </c>
      <c r="AS207" s="98">
        <v>0</v>
      </c>
      <c r="AT207" s="99" t="s">
        <v>100</v>
      </c>
      <c r="AU207" s="98">
        <v>142.83152382101949</v>
      </c>
      <c r="AV207" s="98">
        <v>0</v>
      </c>
      <c r="AW207" s="98">
        <v>17.591822324985159</v>
      </c>
      <c r="AX207" s="98">
        <v>0</v>
      </c>
      <c r="AY207" s="98">
        <v>16.163194444444439</v>
      </c>
      <c r="AZ207" s="98">
        <v>0</v>
      </c>
      <c r="BA207" s="100">
        <v>1592500</v>
      </c>
      <c r="BB207" s="100">
        <v>0</v>
      </c>
      <c r="BC207" s="101">
        <v>6.6354166666666672E-2</v>
      </c>
      <c r="BD207" s="101">
        <v>0</v>
      </c>
      <c r="BE207" s="96">
        <v>20</v>
      </c>
      <c r="BF207" s="96">
        <v>0</v>
      </c>
      <c r="BG207" s="95">
        <v>0</v>
      </c>
      <c r="BH207" s="95">
        <v>0</v>
      </c>
      <c r="BI207" s="96" t="s">
        <v>491</v>
      </c>
      <c r="BX207"/>
      <c r="BY207"/>
      <c r="CA207"/>
      <c r="CB207"/>
      <c r="CC207" s="34"/>
      <c r="CE207" s="17">
        <f t="shared" si="19"/>
        <v>0.5</v>
      </c>
      <c r="CF207" s="17">
        <f t="shared" si="20"/>
        <v>0.54166666666666663</v>
      </c>
      <c r="CG207" s="17" t="s">
        <v>64</v>
      </c>
      <c r="CH207" s="17">
        <f t="shared" si="17"/>
        <v>0</v>
      </c>
      <c r="CI207" s="17">
        <f t="shared" si="18"/>
        <v>0</v>
      </c>
      <c r="CJ207" s="34"/>
      <c r="CK207" s="34"/>
      <c r="CL207" s="34"/>
      <c r="CM207" s="34"/>
      <c r="CN207" s="34"/>
      <c r="CO207" s="34"/>
      <c r="CP207" s="34"/>
      <c r="CQ207" s="34"/>
    </row>
    <row r="208" spans="2:95" x14ac:dyDescent="0.3">
      <c r="B208" s="34">
        <v>206</v>
      </c>
      <c r="C208" s="34">
        <v>2023</v>
      </c>
      <c r="D208" s="34" t="s">
        <v>110</v>
      </c>
      <c r="E208" s="34">
        <v>33</v>
      </c>
      <c r="F208" s="34" t="s">
        <v>78</v>
      </c>
      <c r="G208" s="34" t="s">
        <v>152</v>
      </c>
      <c r="H208" s="34" t="s">
        <v>151</v>
      </c>
      <c r="I208" s="34" t="s">
        <v>84</v>
      </c>
      <c r="J208" s="34" t="s">
        <v>90</v>
      </c>
      <c r="K208" s="34" t="s">
        <v>325</v>
      </c>
      <c r="L208" s="34" t="s">
        <v>172</v>
      </c>
      <c r="M208" s="34" t="s">
        <v>487</v>
      </c>
      <c r="N208" s="123">
        <v>0.29166666666666669</v>
      </c>
      <c r="O208" s="123">
        <v>0.33333333333333331</v>
      </c>
      <c r="P208" s="123" t="s">
        <v>60</v>
      </c>
      <c r="Q208" s="123">
        <v>0.70833333333333337</v>
      </c>
      <c r="R208" s="123" t="s">
        <v>69</v>
      </c>
      <c r="S208" s="123">
        <v>0.75</v>
      </c>
      <c r="T208" s="34" t="s">
        <v>24</v>
      </c>
      <c r="U208" s="34" t="s">
        <v>326</v>
      </c>
      <c r="V208" s="34" t="s">
        <v>42</v>
      </c>
      <c r="W208" s="34" t="s">
        <v>31</v>
      </c>
      <c r="X208" s="34" t="s">
        <v>42</v>
      </c>
      <c r="Y208" s="34" t="s">
        <v>326</v>
      </c>
      <c r="Z208" s="34" t="s">
        <v>24</v>
      </c>
      <c r="AA208" s="34" t="s">
        <v>42</v>
      </c>
      <c r="AB208" s="95">
        <v>0</v>
      </c>
      <c r="AC208" s="34" t="s">
        <v>32</v>
      </c>
      <c r="AD208" s="34" t="s">
        <v>45</v>
      </c>
      <c r="AE208" s="95">
        <v>3.461689587426326</v>
      </c>
      <c r="AF208" s="96">
        <v>9.0000000000000018</v>
      </c>
      <c r="AG208" s="97">
        <v>10</v>
      </c>
      <c r="AH208" s="96">
        <v>34.616895874263264</v>
      </c>
      <c r="AI208" s="97" t="s">
        <v>148</v>
      </c>
      <c r="AJ208" s="96">
        <v>59.999999999999943</v>
      </c>
      <c r="AK208" s="96">
        <v>207.70137524557936</v>
      </c>
      <c r="AL208" s="96" t="s">
        <v>95</v>
      </c>
      <c r="AM208" s="95">
        <v>6.9233791748526521</v>
      </c>
      <c r="AN208" s="95">
        <v>6.9233791748526521</v>
      </c>
      <c r="AO208" s="98">
        <v>2.7149999999999994</v>
      </c>
      <c r="AP208" s="98">
        <v>9.3984872298624733</v>
      </c>
      <c r="AQ208" s="98" t="s">
        <v>107</v>
      </c>
      <c r="AR208" s="98">
        <v>6.1208019999999976</v>
      </c>
      <c r="AS208" s="98">
        <v>21.188316550098222</v>
      </c>
      <c r="AT208" s="99" t="s">
        <v>100</v>
      </c>
      <c r="AU208" s="98">
        <v>32.651384783585655</v>
      </c>
      <c r="AV208" s="98">
        <v>113.02895872038884</v>
      </c>
      <c r="AW208" s="98">
        <v>4.0215027076048937</v>
      </c>
      <c r="AX208" s="98">
        <v>13.921194048722638</v>
      </c>
      <c r="AY208" s="98">
        <v>20.416666666666647</v>
      </c>
      <c r="AZ208" s="98">
        <v>70.676162409954088</v>
      </c>
      <c r="BA208" s="100">
        <v>2156000</v>
      </c>
      <c r="BB208" s="100">
        <v>7463402.750491159</v>
      </c>
      <c r="BC208" s="101">
        <v>4.4916666666666667E-2</v>
      </c>
      <c r="BD208" s="101">
        <v>0.15548755730189914</v>
      </c>
      <c r="BE208" s="96">
        <v>20</v>
      </c>
      <c r="BF208" s="96">
        <v>69.233791748526528</v>
      </c>
      <c r="BG208" s="95">
        <v>3.461689587426326</v>
      </c>
      <c r="BH208" s="95">
        <v>3.461689587426326</v>
      </c>
      <c r="BI208" s="96" t="s">
        <v>326</v>
      </c>
      <c r="BX208"/>
      <c r="BY208"/>
      <c r="CA208"/>
      <c r="CB208"/>
      <c r="CC208" s="34"/>
      <c r="CE208" s="17">
        <f t="shared" si="19"/>
        <v>0.54166666666666663</v>
      </c>
      <c r="CF208" s="17">
        <f t="shared" si="20"/>
        <v>0.58333333333333326</v>
      </c>
      <c r="CG208" s="17" t="s">
        <v>65</v>
      </c>
      <c r="CH208" s="17">
        <f t="shared" si="17"/>
        <v>0</v>
      </c>
      <c r="CI208" s="17">
        <f t="shared" si="18"/>
        <v>0</v>
      </c>
      <c r="CJ208" s="34"/>
      <c r="CK208" s="34"/>
      <c r="CL208" s="34"/>
      <c r="CM208" s="34"/>
      <c r="CN208" s="34"/>
      <c r="CO208" s="34"/>
      <c r="CP208" s="34"/>
      <c r="CQ208" s="34"/>
    </row>
    <row r="209" spans="2:95" x14ac:dyDescent="0.3">
      <c r="B209" s="34">
        <v>207</v>
      </c>
      <c r="C209" s="34">
        <v>2023</v>
      </c>
      <c r="D209" s="34" t="s">
        <v>110</v>
      </c>
      <c r="E209" s="34">
        <v>30</v>
      </c>
      <c r="F209" s="34" t="s">
        <v>78</v>
      </c>
      <c r="G209" s="34" t="s">
        <v>154</v>
      </c>
      <c r="H209" s="34" t="s">
        <v>151</v>
      </c>
      <c r="I209" s="34" t="s">
        <v>84</v>
      </c>
      <c r="J209" s="34" t="s">
        <v>90</v>
      </c>
      <c r="K209" s="34" t="s">
        <v>325</v>
      </c>
      <c r="L209" s="34" t="s">
        <v>171</v>
      </c>
      <c r="M209" s="34" t="s">
        <v>472</v>
      </c>
      <c r="N209" s="123">
        <v>0.23958333333333334</v>
      </c>
      <c r="O209" s="123">
        <v>0.27777777777777779</v>
      </c>
      <c r="P209" s="123" t="s">
        <v>58</v>
      </c>
      <c r="Q209" s="123">
        <v>0.6875</v>
      </c>
      <c r="R209" s="123" t="s">
        <v>68</v>
      </c>
      <c r="S209" s="123">
        <v>0.74305555555555547</v>
      </c>
      <c r="T209" s="34" t="s">
        <v>27</v>
      </c>
      <c r="U209" s="34" t="s">
        <v>326</v>
      </c>
      <c r="V209" s="34" t="s">
        <v>42</v>
      </c>
      <c r="W209" s="34" t="s">
        <v>149</v>
      </c>
      <c r="X209" s="34" t="s">
        <v>149</v>
      </c>
      <c r="Y209" s="34" t="s">
        <v>326</v>
      </c>
      <c r="Z209" s="34" t="s">
        <v>27</v>
      </c>
      <c r="AA209" s="34" t="s">
        <v>42</v>
      </c>
      <c r="AB209" s="95">
        <v>0</v>
      </c>
      <c r="AC209" s="34" t="s">
        <v>26</v>
      </c>
      <c r="AD209" s="34" t="s">
        <v>43</v>
      </c>
      <c r="AE209" s="95">
        <v>3.461689587426326</v>
      </c>
      <c r="AF209" s="96">
        <v>9.8333333333333321</v>
      </c>
      <c r="AG209" s="97">
        <v>10</v>
      </c>
      <c r="AH209" s="96">
        <v>34.616895874263264</v>
      </c>
      <c r="AI209" s="97" t="s">
        <v>148</v>
      </c>
      <c r="AJ209" s="96">
        <v>67.499999999999943</v>
      </c>
      <c r="AK209" s="96">
        <v>233.6640471512768</v>
      </c>
      <c r="AL209" s="96" t="s">
        <v>96</v>
      </c>
      <c r="AM209" s="95">
        <v>6.9233791748526521</v>
      </c>
      <c r="AN209" s="95">
        <v>6.9233791748526521</v>
      </c>
      <c r="AO209" s="98">
        <v>0.56666666666666665</v>
      </c>
      <c r="AP209" s="98">
        <v>1.9616240995415848</v>
      </c>
      <c r="AQ209" s="98" t="s">
        <v>106</v>
      </c>
      <c r="AR209" s="98">
        <v>10.023296999999999</v>
      </c>
      <c r="AS209" s="98">
        <v>34.697542856581528</v>
      </c>
      <c r="AT209" s="99" t="s">
        <v>101</v>
      </c>
      <c r="AU209" s="98">
        <v>227.18800586458934</v>
      </c>
      <c r="AV209" s="98">
        <v>786.45435428960002</v>
      </c>
      <c r="AW209" s="98">
        <v>27.981575261674717</v>
      </c>
      <c r="AX209" s="98">
        <v>96.863527723125443</v>
      </c>
      <c r="AY209" s="98">
        <v>22.968749999999982</v>
      </c>
      <c r="AZ209" s="98">
        <v>79.51068271119837</v>
      </c>
      <c r="BA209" s="100">
        <v>1470000</v>
      </c>
      <c r="BB209" s="100">
        <v>5088683.6935166996</v>
      </c>
      <c r="BC209" s="101">
        <v>3.0624999999999999E-2</v>
      </c>
      <c r="BD209" s="101">
        <v>0.10601424361493124</v>
      </c>
      <c r="BE209" s="96">
        <v>20</v>
      </c>
      <c r="BF209" s="96">
        <v>69.233791748526528</v>
      </c>
      <c r="BG209" s="95">
        <v>3.461689587426326</v>
      </c>
      <c r="BH209" s="95">
        <v>3.461689587426326</v>
      </c>
      <c r="BI209" s="96" t="s">
        <v>326</v>
      </c>
      <c r="BX209"/>
      <c r="BY209"/>
      <c r="CA209"/>
      <c r="CB209"/>
      <c r="CC209" s="34"/>
      <c r="CE209" s="17">
        <f t="shared" si="19"/>
        <v>0.58333333333333326</v>
      </c>
      <c r="CF209" s="17">
        <f t="shared" si="20"/>
        <v>0.62499999999999989</v>
      </c>
      <c r="CG209" s="17" t="s">
        <v>66</v>
      </c>
      <c r="CH209" s="17">
        <f t="shared" si="17"/>
        <v>0</v>
      </c>
      <c r="CI209" s="17">
        <f t="shared" si="18"/>
        <v>0</v>
      </c>
      <c r="CJ209" s="34"/>
      <c r="CK209" s="34"/>
      <c r="CL209" s="34"/>
      <c r="CM209" s="34"/>
      <c r="CN209" s="34"/>
      <c r="CO209" s="34"/>
      <c r="CP209" s="34"/>
      <c r="CQ209" s="34"/>
    </row>
    <row r="210" spans="2:95" x14ac:dyDescent="0.3">
      <c r="B210" s="34">
        <v>208</v>
      </c>
      <c r="C210" s="34">
        <v>2023</v>
      </c>
      <c r="D210" s="34" t="s">
        <v>110</v>
      </c>
      <c r="E210" s="34">
        <v>49</v>
      </c>
      <c r="F210" s="34" t="s">
        <v>79</v>
      </c>
      <c r="G210" s="34" t="s">
        <v>154</v>
      </c>
      <c r="H210" s="34" t="s">
        <v>151</v>
      </c>
      <c r="I210" s="34" t="s">
        <v>84</v>
      </c>
      <c r="J210" s="34" t="s">
        <v>90</v>
      </c>
      <c r="K210" s="34" t="s">
        <v>325</v>
      </c>
      <c r="L210" s="34" t="s">
        <v>167</v>
      </c>
      <c r="M210" s="34" t="s">
        <v>471</v>
      </c>
      <c r="N210" s="123">
        <v>0.22916666666666666</v>
      </c>
      <c r="O210" s="123">
        <v>0.29166666666666669</v>
      </c>
      <c r="P210" s="123" t="s">
        <v>59</v>
      </c>
      <c r="Q210" s="123">
        <v>0.6875</v>
      </c>
      <c r="R210" s="123" t="s">
        <v>68</v>
      </c>
      <c r="S210" s="123">
        <v>0.77083333333333337</v>
      </c>
      <c r="T210" s="34" t="s">
        <v>24</v>
      </c>
      <c r="U210" s="34" t="s">
        <v>326</v>
      </c>
      <c r="V210" s="34" t="s">
        <v>42</v>
      </c>
      <c r="W210" s="34" t="s">
        <v>27</v>
      </c>
      <c r="X210" s="34" t="s">
        <v>42</v>
      </c>
      <c r="Y210" s="34" t="s">
        <v>326</v>
      </c>
      <c r="Z210" s="34" t="s">
        <v>24</v>
      </c>
      <c r="AA210" s="34" t="s">
        <v>42</v>
      </c>
      <c r="AB210" s="95">
        <v>0</v>
      </c>
      <c r="AC210" s="34" t="s">
        <v>24</v>
      </c>
      <c r="AD210" s="34" t="s">
        <v>42</v>
      </c>
      <c r="AE210" s="95">
        <v>0</v>
      </c>
      <c r="AF210" s="96">
        <v>9.5</v>
      </c>
      <c r="AG210" s="97">
        <v>20</v>
      </c>
      <c r="AH210" s="96">
        <v>69.233791748526528</v>
      </c>
      <c r="AI210" s="97" t="s">
        <v>103</v>
      </c>
      <c r="AJ210" s="96">
        <v>105.00000000000006</v>
      </c>
      <c r="AK210" s="96">
        <v>363.47740667976444</v>
      </c>
      <c r="AL210" s="96" t="s">
        <v>96</v>
      </c>
      <c r="AM210" s="95">
        <v>6.9233791748526521</v>
      </c>
      <c r="AN210" s="95">
        <v>6.9233791748526521</v>
      </c>
      <c r="AO210" s="98">
        <v>5.5333333333333332</v>
      </c>
      <c r="AP210" s="98">
        <v>19.154682383759003</v>
      </c>
      <c r="AQ210" s="98" t="s">
        <v>108</v>
      </c>
      <c r="AR210" s="98">
        <v>14.600259999999992</v>
      </c>
      <c r="AS210" s="98">
        <v>50.541568015717061</v>
      </c>
      <c r="AT210" s="99" t="s">
        <v>101</v>
      </c>
      <c r="AU210" s="98">
        <v>112.27712067794798</v>
      </c>
      <c r="AV210" s="98">
        <v>388.66853955706154</v>
      </c>
      <c r="AW210" s="98">
        <v>13.828594033642229</v>
      </c>
      <c r="AX210" s="98">
        <v>47.870299975005125</v>
      </c>
      <c r="AY210" s="98">
        <v>35.729166666666686</v>
      </c>
      <c r="AZ210" s="98">
        <v>123.68328421741984</v>
      </c>
      <c r="BA210" s="100">
        <v>867300</v>
      </c>
      <c r="BB210" s="100">
        <v>3002323.3791748527</v>
      </c>
      <c r="BC210" s="101">
        <v>1.8068750000000001E-2</v>
      </c>
      <c r="BD210" s="101">
        <v>6.2548403732809441E-2</v>
      </c>
      <c r="BE210" s="96">
        <v>0</v>
      </c>
      <c r="BF210" s="96">
        <v>0</v>
      </c>
      <c r="BG210" s="95">
        <v>3.461689587426326</v>
      </c>
      <c r="BH210" s="95">
        <v>3.461689587426326</v>
      </c>
      <c r="BI210" s="96" t="s">
        <v>326</v>
      </c>
      <c r="BX210"/>
      <c r="BY210"/>
      <c r="CA210"/>
      <c r="CB210"/>
      <c r="CC210" s="34"/>
      <c r="CE210" s="17">
        <f t="shared" si="19"/>
        <v>0.62499999999999989</v>
      </c>
      <c r="CF210" s="17">
        <f t="shared" si="20"/>
        <v>0.66666666666666652</v>
      </c>
      <c r="CG210" s="17" t="s">
        <v>67</v>
      </c>
      <c r="CH210" s="17">
        <f t="shared" si="17"/>
        <v>0</v>
      </c>
      <c r="CI210" s="17">
        <f t="shared" si="18"/>
        <v>0</v>
      </c>
      <c r="CJ210" s="34"/>
      <c r="CK210" s="34"/>
      <c r="CL210" s="34"/>
      <c r="CM210" s="34"/>
      <c r="CN210" s="34"/>
      <c r="CO210" s="34"/>
      <c r="CP210" s="34"/>
      <c r="CQ210" s="34"/>
    </row>
    <row r="211" spans="2:95" x14ac:dyDescent="0.3">
      <c r="B211" s="34">
        <v>209</v>
      </c>
      <c r="C211" s="34">
        <v>2023</v>
      </c>
      <c r="D211" s="34" t="s">
        <v>110</v>
      </c>
      <c r="E211" s="34">
        <v>50</v>
      </c>
      <c r="F211" s="34" t="s">
        <v>80</v>
      </c>
      <c r="G211" s="34" t="s">
        <v>154</v>
      </c>
      <c r="H211" s="34" t="s">
        <v>151</v>
      </c>
      <c r="I211" s="34" t="s">
        <v>84</v>
      </c>
      <c r="J211" s="34" t="s">
        <v>91</v>
      </c>
      <c r="K211" s="34" t="s">
        <v>325</v>
      </c>
      <c r="L211" s="34" t="s">
        <v>172</v>
      </c>
      <c r="M211" s="34" t="s">
        <v>471</v>
      </c>
      <c r="N211" s="123">
        <v>0.25</v>
      </c>
      <c r="O211" s="123">
        <v>0.29166666666666669</v>
      </c>
      <c r="P211" s="123" t="s">
        <v>59</v>
      </c>
      <c r="Q211" s="123">
        <v>0.66666666666666663</v>
      </c>
      <c r="R211" s="123" t="s">
        <v>68</v>
      </c>
      <c r="S211" s="123">
        <v>0.72916666666666663</v>
      </c>
      <c r="T211" s="34" t="s">
        <v>27</v>
      </c>
      <c r="U211" s="34" t="s">
        <v>326</v>
      </c>
      <c r="V211" s="34" t="s">
        <v>42</v>
      </c>
      <c r="W211" s="34" t="s">
        <v>149</v>
      </c>
      <c r="X211" s="34" t="s">
        <v>149</v>
      </c>
      <c r="Y211" s="34" t="s">
        <v>326</v>
      </c>
      <c r="Z211" s="34" t="s">
        <v>30</v>
      </c>
      <c r="AA211" s="34" t="s">
        <v>44</v>
      </c>
      <c r="AB211" s="95">
        <v>3.461689587426326</v>
      </c>
      <c r="AC211" s="34" t="s">
        <v>27</v>
      </c>
      <c r="AD211" s="34" t="s">
        <v>42</v>
      </c>
      <c r="AE211" s="95">
        <v>0</v>
      </c>
      <c r="AF211" s="96">
        <v>8.9999999999999982</v>
      </c>
      <c r="AG211" s="97">
        <v>15</v>
      </c>
      <c r="AH211" s="96">
        <v>51.925343811394889</v>
      </c>
      <c r="AI211" s="97" t="s">
        <v>103</v>
      </c>
      <c r="AJ211" s="96">
        <v>75.000000000000014</v>
      </c>
      <c r="AK211" s="96">
        <v>259.62671905697448</v>
      </c>
      <c r="AL211" s="96" t="s">
        <v>96</v>
      </c>
      <c r="AM211" s="95">
        <v>6.9233791748526521</v>
      </c>
      <c r="AN211" s="95">
        <v>6.9233791748526521</v>
      </c>
      <c r="AO211" s="98">
        <v>0.85</v>
      </c>
      <c r="AP211" s="98">
        <v>2.942436149312377</v>
      </c>
      <c r="AQ211" s="98" t="s">
        <v>106</v>
      </c>
      <c r="AR211" s="98">
        <v>8.623818</v>
      </c>
      <c r="AS211" s="98">
        <v>29.852980974459726</v>
      </c>
      <c r="AT211" s="99" t="s">
        <v>100</v>
      </c>
      <c r="AU211" s="98">
        <v>186.7597809284058</v>
      </c>
      <c r="AV211" s="98">
        <v>646.50438898988409</v>
      </c>
      <c r="AW211" s="98">
        <v>23.002239251207733</v>
      </c>
      <c r="AX211" s="98">
        <v>79.626612103394947</v>
      </c>
      <c r="AY211" s="98">
        <v>25.520833333333339</v>
      </c>
      <c r="AZ211" s="98">
        <v>88.34520301244271</v>
      </c>
      <c r="BA211" s="100">
        <v>1347500</v>
      </c>
      <c r="BB211" s="100">
        <v>4664626.7190569742</v>
      </c>
      <c r="BC211" s="101">
        <v>1.7275641025641025E-2</v>
      </c>
      <c r="BD211" s="101">
        <v>5.980290665457659E-2</v>
      </c>
      <c r="BE211" s="96">
        <v>30</v>
      </c>
      <c r="BF211" s="96">
        <v>103.85068762278978</v>
      </c>
      <c r="BG211" s="95">
        <v>0</v>
      </c>
      <c r="BH211" s="95">
        <v>3.461689587426326</v>
      </c>
      <c r="BI211" s="96" t="s">
        <v>326</v>
      </c>
      <c r="BX211"/>
      <c r="BY211"/>
      <c r="CA211"/>
      <c r="CB211"/>
      <c r="CC211" s="34"/>
      <c r="CE211" s="17">
        <f t="shared" si="19"/>
        <v>0.66666666666666652</v>
      </c>
      <c r="CF211" s="17">
        <f t="shared" si="20"/>
        <v>0.70833333333333315</v>
      </c>
      <c r="CG211" s="17" t="s">
        <v>68</v>
      </c>
      <c r="CH211" s="17">
        <f t="shared" si="17"/>
        <v>0</v>
      </c>
      <c r="CI211" s="17">
        <f t="shared" si="18"/>
        <v>10.385068762278978</v>
      </c>
      <c r="CJ211" s="34"/>
      <c r="CK211" s="34"/>
      <c r="CL211" s="34"/>
      <c r="CM211" s="34"/>
      <c r="CN211" s="34"/>
      <c r="CO211" s="34"/>
      <c r="CP211" s="34"/>
      <c r="CQ211" s="34"/>
    </row>
    <row r="212" spans="2:95" x14ac:dyDescent="0.3">
      <c r="B212" s="34">
        <v>210</v>
      </c>
      <c r="C212" s="34">
        <v>2023</v>
      </c>
      <c r="D212" s="34" t="s">
        <v>110</v>
      </c>
      <c r="E212" s="34">
        <v>36</v>
      </c>
      <c r="F212" s="34" t="s">
        <v>78</v>
      </c>
      <c r="G212" s="34" t="s">
        <v>152</v>
      </c>
      <c r="H212" s="34" t="s">
        <v>151</v>
      </c>
      <c r="I212" s="34" t="s">
        <v>85</v>
      </c>
      <c r="J212" s="34" t="s">
        <v>90</v>
      </c>
      <c r="K212" s="34" t="s">
        <v>325</v>
      </c>
      <c r="L212" s="34" t="s">
        <v>167</v>
      </c>
      <c r="M212" s="34" t="s">
        <v>471</v>
      </c>
      <c r="N212" s="123">
        <v>0.27083333333333331</v>
      </c>
      <c r="O212" s="123">
        <v>0.34027777777777773</v>
      </c>
      <c r="P212" s="123" t="s">
        <v>60</v>
      </c>
      <c r="Q212" s="123">
        <v>0.6875</v>
      </c>
      <c r="R212" s="123" t="s">
        <v>68</v>
      </c>
      <c r="S212" s="123">
        <v>0.75</v>
      </c>
      <c r="T212" s="34" t="s">
        <v>24</v>
      </c>
      <c r="U212" s="34" t="s">
        <v>326</v>
      </c>
      <c r="V212" s="34" t="s">
        <v>42</v>
      </c>
      <c r="W212" s="34" t="s">
        <v>326</v>
      </c>
      <c r="X212" s="34" t="s">
        <v>326</v>
      </c>
      <c r="Y212" s="34" t="s">
        <v>326</v>
      </c>
      <c r="Z212" s="34" t="s">
        <v>27</v>
      </c>
      <c r="AA212" s="34" t="s">
        <v>42</v>
      </c>
      <c r="AB212" s="95">
        <v>3.461689587426326</v>
      </c>
      <c r="AC212" s="34" t="s">
        <v>24</v>
      </c>
      <c r="AD212" s="34" t="s">
        <v>42</v>
      </c>
      <c r="AE212" s="95">
        <v>0</v>
      </c>
      <c r="AF212" s="96">
        <v>8.3333333333333339</v>
      </c>
      <c r="AG212" s="97">
        <v>0</v>
      </c>
      <c r="AH212" s="96">
        <v>0</v>
      </c>
      <c r="AI212" s="97" t="s">
        <v>326</v>
      </c>
      <c r="AJ212" s="96">
        <v>94.999999999999986</v>
      </c>
      <c r="AK212" s="96">
        <v>328.86051080550095</v>
      </c>
      <c r="AL212" s="96" t="s">
        <v>96</v>
      </c>
      <c r="AM212" s="95">
        <v>6.9233791748526521</v>
      </c>
      <c r="AN212" s="95">
        <v>0</v>
      </c>
      <c r="AO212" s="98" t="s">
        <v>326</v>
      </c>
      <c r="AP212" s="98">
        <v>0</v>
      </c>
      <c r="AQ212" s="98" t="s">
        <v>326</v>
      </c>
      <c r="AR212" s="98">
        <v>14.600259999999992</v>
      </c>
      <c r="AS212" s="98">
        <v>50.541568015717061</v>
      </c>
      <c r="AT212" s="99" t="s">
        <v>101</v>
      </c>
      <c r="AU212" s="98">
        <v>69.814652867884575</v>
      </c>
      <c r="AV212" s="98">
        <v>241.67665688253953</v>
      </c>
      <c r="AW212" s="98">
        <v>8.5987108173076869</v>
      </c>
      <c r="AX212" s="98">
        <v>29.766067701564133</v>
      </c>
      <c r="AY212" s="98">
        <v>32.326388888888879</v>
      </c>
      <c r="AZ212" s="98">
        <v>111.90392381576071</v>
      </c>
      <c r="BA212" s="100">
        <v>1176000</v>
      </c>
      <c r="BB212" s="100">
        <v>4070946.9548133593</v>
      </c>
      <c r="BC212" s="101">
        <v>2.4500000000000001E-2</v>
      </c>
      <c r="BD212" s="101">
        <v>8.4811394891944988E-2</v>
      </c>
      <c r="BE212" s="96">
        <v>0</v>
      </c>
      <c r="BF212" s="96">
        <v>0</v>
      </c>
      <c r="BG212" s="95">
        <v>3.461689587426326</v>
      </c>
      <c r="BH212" s="95">
        <v>3.461689587426326</v>
      </c>
      <c r="BI212" s="96" t="s">
        <v>326</v>
      </c>
      <c r="BX212"/>
      <c r="BY212"/>
      <c r="CA212"/>
      <c r="CB212"/>
      <c r="CC212" s="34"/>
      <c r="CE212" s="17">
        <f t="shared" si="19"/>
        <v>0.70833333333333315</v>
      </c>
      <c r="CF212" s="17">
        <f t="shared" si="20"/>
        <v>0.74999999999999978</v>
      </c>
      <c r="CG212" s="17" t="s">
        <v>69</v>
      </c>
      <c r="CH212" s="17">
        <f t="shared" si="17"/>
        <v>3.461689587426326</v>
      </c>
      <c r="CI212" s="17">
        <f t="shared" si="18"/>
        <v>6.9233791748526521</v>
      </c>
      <c r="CJ212" s="34"/>
      <c r="CK212" s="34"/>
      <c r="CL212" s="34"/>
      <c r="CM212" s="34"/>
      <c r="CN212" s="34"/>
      <c r="CO212" s="34"/>
      <c r="CP212" s="34"/>
      <c r="CQ212" s="34"/>
    </row>
    <row r="213" spans="2:95" x14ac:dyDescent="0.3">
      <c r="B213" s="34">
        <v>211</v>
      </c>
      <c r="C213" s="34">
        <v>2023</v>
      </c>
      <c r="D213" s="34" t="s">
        <v>110</v>
      </c>
      <c r="E213" s="34">
        <v>40</v>
      </c>
      <c r="F213" s="34" t="s">
        <v>79</v>
      </c>
      <c r="G213" s="34" t="s">
        <v>152</v>
      </c>
      <c r="H213" s="34" t="s">
        <v>151</v>
      </c>
      <c r="I213" s="34" t="s">
        <v>85</v>
      </c>
      <c r="J213" s="34" t="s">
        <v>91</v>
      </c>
      <c r="K213" s="34" t="s">
        <v>325</v>
      </c>
      <c r="L213" s="34" t="s">
        <v>169</v>
      </c>
      <c r="M213" s="34" t="s">
        <v>253</v>
      </c>
      <c r="N213" s="123">
        <v>0.25416666666666665</v>
      </c>
      <c r="O213" s="123">
        <v>0.33819444444444446</v>
      </c>
      <c r="P213" s="123" t="s">
        <v>60</v>
      </c>
      <c r="Q213" s="123">
        <v>0.75486111111111109</v>
      </c>
      <c r="R213" s="123" t="s">
        <v>70</v>
      </c>
      <c r="S213" s="123">
        <v>0.75555555555555554</v>
      </c>
      <c r="T213" s="34" t="s">
        <v>24</v>
      </c>
      <c r="U213" s="34" t="s">
        <v>326</v>
      </c>
      <c r="V213" s="34" t="s">
        <v>42</v>
      </c>
      <c r="W213" s="34" t="s">
        <v>27</v>
      </c>
      <c r="X213" s="34" t="s">
        <v>42</v>
      </c>
      <c r="Y213" s="34" t="s">
        <v>326</v>
      </c>
      <c r="Z213" s="34" t="s">
        <v>26</v>
      </c>
      <c r="AA213" s="34" t="s">
        <v>43</v>
      </c>
      <c r="AB213" s="95">
        <v>0</v>
      </c>
      <c r="AC213" s="34" t="s">
        <v>24</v>
      </c>
      <c r="AD213" s="34" t="s">
        <v>42</v>
      </c>
      <c r="AE213" s="95">
        <v>0</v>
      </c>
      <c r="AF213" s="96">
        <v>10</v>
      </c>
      <c r="AG213" s="97">
        <v>15</v>
      </c>
      <c r="AH213" s="96">
        <v>0</v>
      </c>
      <c r="AI213" s="97" t="s">
        <v>103</v>
      </c>
      <c r="AJ213" s="96">
        <v>61.000000000000028</v>
      </c>
      <c r="AK213" s="96">
        <v>0</v>
      </c>
      <c r="AL213" s="96" t="s">
        <v>96</v>
      </c>
      <c r="AM213" s="95">
        <v>0</v>
      </c>
      <c r="AN213" s="95">
        <v>0</v>
      </c>
      <c r="AO213" s="98">
        <v>4.1500000000000004</v>
      </c>
      <c r="AP213" s="98">
        <v>0</v>
      </c>
      <c r="AQ213" s="98" t="s">
        <v>99</v>
      </c>
      <c r="AR213" s="98">
        <v>11.814636636612022</v>
      </c>
      <c r="AS213" s="98">
        <v>0</v>
      </c>
      <c r="AT213" s="99" t="s">
        <v>101</v>
      </c>
      <c r="AU213" s="98">
        <v>116.41065616187873</v>
      </c>
      <c r="AV213" s="98">
        <v>0</v>
      </c>
      <c r="AW213" s="98">
        <v>14.337700285973835</v>
      </c>
      <c r="AX213" s="98">
        <v>0</v>
      </c>
      <c r="AY213" s="98">
        <v>20.756944444444454</v>
      </c>
      <c r="AZ213" s="98">
        <v>0</v>
      </c>
      <c r="BA213" s="100">
        <v>3136000</v>
      </c>
      <c r="BB213" s="100">
        <v>0</v>
      </c>
      <c r="BC213" s="101">
        <v>4.0205128205128206E-2</v>
      </c>
      <c r="BD213" s="101">
        <v>0</v>
      </c>
      <c r="BE213" s="96">
        <v>0</v>
      </c>
      <c r="BF213" s="96">
        <v>0</v>
      </c>
      <c r="BG213" s="95">
        <v>0</v>
      </c>
      <c r="BH213" s="95">
        <v>0</v>
      </c>
      <c r="BI213" s="96" t="s">
        <v>491</v>
      </c>
      <c r="BX213"/>
      <c r="BY213"/>
      <c r="CA213"/>
      <c r="CB213"/>
      <c r="CC213" s="34"/>
      <c r="CE213" s="17">
        <f t="shared" si="19"/>
        <v>0.74999999999999978</v>
      </c>
      <c r="CF213" s="17">
        <f t="shared" si="20"/>
        <v>0.79166666666666641</v>
      </c>
      <c r="CG213" s="17" t="s">
        <v>70</v>
      </c>
      <c r="CH213" s="17">
        <f t="shared" si="17"/>
        <v>0</v>
      </c>
      <c r="CI213" s="17">
        <f t="shared" si="18"/>
        <v>0</v>
      </c>
      <c r="CJ213" s="34"/>
      <c r="CK213" s="34"/>
      <c r="CL213" s="34"/>
      <c r="CM213" s="34"/>
      <c r="CN213" s="34"/>
      <c r="CO213" s="34"/>
      <c r="CP213" s="34"/>
      <c r="CQ213" s="34"/>
    </row>
    <row r="214" spans="2:95" x14ac:dyDescent="0.3">
      <c r="B214" s="34">
        <v>212</v>
      </c>
      <c r="C214" s="34">
        <v>2023</v>
      </c>
      <c r="D214" s="34" t="s">
        <v>110</v>
      </c>
      <c r="E214" s="34">
        <v>34</v>
      </c>
      <c r="F214" s="34" t="s">
        <v>78</v>
      </c>
      <c r="G214" s="34" t="s">
        <v>153</v>
      </c>
      <c r="H214" s="34" t="s">
        <v>151</v>
      </c>
      <c r="I214" s="34" t="s">
        <v>86</v>
      </c>
      <c r="J214" s="34" t="s">
        <v>91</v>
      </c>
      <c r="K214" s="34" t="s">
        <v>325</v>
      </c>
      <c r="L214" s="34" t="s">
        <v>167</v>
      </c>
      <c r="M214" s="34" t="s">
        <v>503</v>
      </c>
      <c r="N214" s="123">
        <v>0.28125</v>
      </c>
      <c r="O214" s="123">
        <v>0.30208333333333331</v>
      </c>
      <c r="P214" s="123" t="s">
        <v>59</v>
      </c>
      <c r="Q214" s="123">
        <v>0.6875</v>
      </c>
      <c r="R214" s="123" t="s">
        <v>68</v>
      </c>
      <c r="S214" s="123">
        <v>0.72916666666666663</v>
      </c>
      <c r="T214" s="34" t="s">
        <v>27</v>
      </c>
      <c r="U214" s="34" t="s">
        <v>326</v>
      </c>
      <c r="V214" s="34" t="s">
        <v>42</v>
      </c>
      <c r="W214" s="34" t="s">
        <v>149</v>
      </c>
      <c r="X214" s="34" t="s">
        <v>149</v>
      </c>
      <c r="Y214" s="34" t="s">
        <v>326</v>
      </c>
      <c r="Z214" s="34" t="s">
        <v>26</v>
      </c>
      <c r="AA214" s="34" t="s">
        <v>43</v>
      </c>
      <c r="AB214" s="95">
        <v>3.461689587426326</v>
      </c>
      <c r="AC214" s="34" t="s">
        <v>27</v>
      </c>
      <c r="AD214" s="34" t="s">
        <v>42</v>
      </c>
      <c r="AE214" s="95">
        <v>0</v>
      </c>
      <c r="AF214" s="96">
        <v>9.25</v>
      </c>
      <c r="AG214" s="97">
        <v>10</v>
      </c>
      <c r="AH214" s="96">
        <v>34.616895874263264</v>
      </c>
      <c r="AI214" s="97" t="s">
        <v>148</v>
      </c>
      <c r="AJ214" s="96">
        <v>44.999999999999957</v>
      </c>
      <c r="AK214" s="96">
        <v>155.77603143418452</v>
      </c>
      <c r="AL214" s="96" t="s">
        <v>95</v>
      </c>
      <c r="AM214" s="95">
        <v>6.9233791748526521</v>
      </c>
      <c r="AN214" s="95">
        <v>6.9233791748526521</v>
      </c>
      <c r="AO214" s="98">
        <v>0.56666666666666676</v>
      </c>
      <c r="AP214" s="98">
        <v>1.961624099541585</v>
      </c>
      <c r="AQ214" s="98" t="s">
        <v>106</v>
      </c>
      <c r="AR214" s="98">
        <v>10.249999999999989</v>
      </c>
      <c r="AS214" s="98">
        <v>35.482318271119802</v>
      </c>
      <c r="AT214" s="99" t="s">
        <v>101</v>
      </c>
      <c r="AU214" s="98">
        <v>232.63436473429925</v>
      </c>
      <c r="AV214" s="98">
        <v>805.30795807826189</v>
      </c>
      <c r="AW214" s="98">
        <v>28.652375201288216</v>
      </c>
      <c r="AX214" s="98">
        <v>99.185628889331696</v>
      </c>
      <c r="AY214" s="98">
        <v>15.312499999999986</v>
      </c>
      <c r="AZ214" s="98">
        <v>53.007121807465566</v>
      </c>
      <c r="BA214" s="100">
        <v>1445500</v>
      </c>
      <c r="BB214" s="100">
        <v>5003872.298624754</v>
      </c>
      <c r="BC214" s="101">
        <v>1.8532051282051282E-2</v>
      </c>
      <c r="BD214" s="101">
        <v>6.4152208956727616E-2</v>
      </c>
      <c r="BE214" s="96">
        <v>20</v>
      </c>
      <c r="BF214" s="96">
        <v>69.233791748526528</v>
      </c>
      <c r="BG214" s="95">
        <v>3.461689587426326</v>
      </c>
      <c r="BH214" s="95">
        <v>3.461689587426326</v>
      </c>
      <c r="BI214" s="96" t="s">
        <v>326</v>
      </c>
      <c r="BX214"/>
      <c r="BY214"/>
      <c r="CC214" s="34"/>
      <c r="CE214" s="17">
        <f t="shared" si="19"/>
        <v>0.79166666666666641</v>
      </c>
      <c r="CF214" s="17">
        <f t="shared" si="20"/>
        <v>0.83333333333333304</v>
      </c>
      <c r="CG214" s="17" t="s">
        <v>71</v>
      </c>
      <c r="CH214" s="17">
        <f t="shared" si="17"/>
        <v>0</v>
      </c>
      <c r="CI214" s="17">
        <f t="shared" si="18"/>
        <v>0</v>
      </c>
      <c r="CJ214" s="34"/>
      <c r="CK214" s="34"/>
      <c r="CL214" s="34"/>
      <c r="CM214" s="34"/>
      <c r="CN214" s="34"/>
      <c r="CO214" s="34"/>
      <c r="CP214" s="34"/>
      <c r="CQ214" s="34"/>
    </row>
    <row r="215" spans="2:95" x14ac:dyDescent="0.3">
      <c r="B215" s="34">
        <v>213</v>
      </c>
      <c r="C215" s="34">
        <v>2023</v>
      </c>
      <c r="D215" s="34" t="s">
        <v>110</v>
      </c>
      <c r="E215" s="34">
        <v>28</v>
      </c>
      <c r="F215" s="34" t="s">
        <v>77</v>
      </c>
      <c r="G215" s="34" t="s">
        <v>152</v>
      </c>
      <c r="H215" s="34" t="s">
        <v>151</v>
      </c>
      <c r="I215" s="34" t="s">
        <v>83</v>
      </c>
      <c r="J215" s="34" t="s">
        <v>89</v>
      </c>
      <c r="K215" s="34" t="s">
        <v>325</v>
      </c>
      <c r="L215" s="34" t="s">
        <v>168</v>
      </c>
      <c r="M215" s="34" t="s">
        <v>471</v>
      </c>
      <c r="N215" s="123">
        <v>0.25</v>
      </c>
      <c r="O215" s="123">
        <v>0.27777777777777779</v>
      </c>
      <c r="P215" s="123" t="s">
        <v>58</v>
      </c>
      <c r="Q215" s="123">
        <v>0.6875</v>
      </c>
      <c r="R215" s="123" t="s">
        <v>68</v>
      </c>
      <c r="S215" s="123">
        <v>0.72916666666666663</v>
      </c>
      <c r="T215" s="34" t="s">
        <v>28</v>
      </c>
      <c r="U215" s="34" t="s">
        <v>48</v>
      </c>
      <c r="V215" s="34" t="s">
        <v>43</v>
      </c>
      <c r="W215" s="34" t="s">
        <v>326</v>
      </c>
      <c r="X215" s="34" t="s">
        <v>326</v>
      </c>
      <c r="Y215" s="34" t="s">
        <v>326</v>
      </c>
      <c r="Z215" s="34" t="s">
        <v>28</v>
      </c>
      <c r="AA215" s="34" t="s">
        <v>43</v>
      </c>
      <c r="AB215" s="95">
        <v>0</v>
      </c>
      <c r="AC215" s="34" t="s">
        <v>28</v>
      </c>
      <c r="AD215" s="34" t="s">
        <v>43</v>
      </c>
      <c r="AE215" s="95">
        <v>0</v>
      </c>
      <c r="AF215" s="96">
        <v>9.8333333333333321</v>
      </c>
      <c r="AG215" s="97">
        <v>0</v>
      </c>
      <c r="AH215" s="96">
        <v>0</v>
      </c>
      <c r="AI215" s="97" t="s">
        <v>326</v>
      </c>
      <c r="AJ215" s="96">
        <v>49.999999999999979</v>
      </c>
      <c r="AK215" s="96">
        <v>173.08447937131623</v>
      </c>
      <c r="AL215" s="96" t="s">
        <v>95</v>
      </c>
      <c r="AM215" s="95">
        <v>6.9233791748526521</v>
      </c>
      <c r="AN215" s="95">
        <v>0</v>
      </c>
      <c r="AO215" s="98" t="s">
        <v>326</v>
      </c>
      <c r="AP215" s="98">
        <v>0</v>
      </c>
      <c r="AQ215" s="98" t="s">
        <v>326</v>
      </c>
      <c r="AR215" s="98">
        <v>9.6757879999999972</v>
      </c>
      <c r="AS215" s="98">
        <v>33.494574569744586</v>
      </c>
      <c r="AT215" s="99" t="s">
        <v>100</v>
      </c>
      <c r="AU215" s="98">
        <v>277.83422365978453</v>
      </c>
      <c r="AV215" s="98">
        <v>961.7758390737531</v>
      </c>
      <c r="AW215" s="98">
        <v>36.470277846153841</v>
      </c>
      <c r="AX215" s="98">
        <v>126.24878107057577</v>
      </c>
      <c r="AY215" s="98">
        <v>17.013888888888882</v>
      </c>
      <c r="AZ215" s="98">
        <v>58.896802008295104</v>
      </c>
      <c r="BA215" s="100">
        <v>1153849.3150684931</v>
      </c>
      <c r="BB215" s="100">
        <v>3994268.1594316009</v>
      </c>
      <c r="BC215" s="101">
        <v>4.8077054794520548E-2</v>
      </c>
      <c r="BD215" s="101">
        <v>0.16642783997631672</v>
      </c>
      <c r="BE215" s="96">
        <v>0</v>
      </c>
      <c r="BF215" s="96">
        <v>0</v>
      </c>
      <c r="BG215" s="95">
        <v>3.461689587426326</v>
      </c>
      <c r="BH215" s="95">
        <v>3.461689587426326</v>
      </c>
      <c r="BI215" s="96" t="s">
        <v>326</v>
      </c>
      <c r="CC215" s="34"/>
      <c r="CE215" s="17">
        <f t="shared" si="19"/>
        <v>0.83333333333333304</v>
      </c>
      <c r="CF215" s="17">
        <f t="shared" si="20"/>
        <v>0.87499999999999967</v>
      </c>
      <c r="CG215" s="17" t="s">
        <v>72</v>
      </c>
      <c r="CH215" s="17">
        <f t="shared" si="17"/>
        <v>0</v>
      </c>
      <c r="CI215" s="17">
        <f t="shared" si="18"/>
        <v>0</v>
      </c>
      <c r="CJ215" s="34"/>
      <c r="CK215" s="34"/>
      <c r="CL215" s="34"/>
      <c r="CM215" s="34"/>
      <c r="CN215" s="34"/>
      <c r="CO215" s="34"/>
      <c r="CP215" s="34"/>
      <c r="CQ215" s="34"/>
    </row>
    <row r="216" spans="2:95" x14ac:dyDescent="0.3">
      <c r="B216" s="34">
        <v>214</v>
      </c>
      <c r="C216" s="34">
        <v>2023</v>
      </c>
      <c r="D216" s="34" t="s">
        <v>109</v>
      </c>
      <c r="E216" s="34">
        <v>64</v>
      </c>
      <c r="F216" s="34" t="s">
        <v>81</v>
      </c>
      <c r="G216" s="34" t="s">
        <v>152</v>
      </c>
      <c r="H216" s="34" t="s">
        <v>151</v>
      </c>
      <c r="I216" s="34" t="s">
        <v>85</v>
      </c>
      <c r="J216" s="34" t="s">
        <v>92</v>
      </c>
      <c r="K216" s="34" t="s">
        <v>325</v>
      </c>
      <c r="L216" s="34" t="s">
        <v>171</v>
      </c>
      <c r="M216" s="34" t="s">
        <v>471</v>
      </c>
      <c r="N216" s="123">
        <v>0.29166666666666669</v>
      </c>
      <c r="O216" s="123">
        <v>0.30208333333333331</v>
      </c>
      <c r="P216" s="123" t="s">
        <v>59</v>
      </c>
      <c r="Q216" s="123">
        <v>0.71250000000000002</v>
      </c>
      <c r="R216" s="123" t="s">
        <v>69</v>
      </c>
      <c r="S216" s="123">
        <v>0.71250000000000002</v>
      </c>
      <c r="T216" s="34" t="s">
        <v>27</v>
      </c>
      <c r="U216" s="34" t="s">
        <v>326</v>
      </c>
      <c r="V216" s="34" t="s">
        <v>42</v>
      </c>
      <c r="W216" s="34" t="s">
        <v>149</v>
      </c>
      <c r="X216" s="34" t="s">
        <v>149</v>
      </c>
      <c r="Y216" s="34" t="s">
        <v>326</v>
      </c>
      <c r="Z216" s="34" t="s">
        <v>149</v>
      </c>
      <c r="AA216" s="34" t="s">
        <v>149</v>
      </c>
      <c r="AB216" s="95">
        <v>0</v>
      </c>
      <c r="AC216" s="34" t="s">
        <v>149</v>
      </c>
      <c r="AD216" s="34" t="s">
        <v>149</v>
      </c>
      <c r="AE216" s="95">
        <v>0</v>
      </c>
      <c r="AF216" s="96">
        <v>9.8500000000000014</v>
      </c>
      <c r="AG216" s="97">
        <v>7.5</v>
      </c>
      <c r="AH216" s="96">
        <v>0</v>
      </c>
      <c r="AI216" s="97" t="s">
        <v>148</v>
      </c>
      <c r="AJ216" s="96">
        <v>7.4999999999999734</v>
      </c>
      <c r="AK216" s="96">
        <v>0</v>
      </c>
      <c r="AL216" s="96" t="s">
        <v>94</v>
      </c>
      <c r="AM216" s="95">
        <v>0</v>
      </c>
      <c r="AN216" s="95">
        <v>0</v>
      </c>
      <c r="AO216" s="98">
        <v>0.42499999999999999</v>
      </c>
      <c r="AP216" s="98">
        <v>0</v>
      </c>
      <c r="AQ216" s="98" t="s">
        <v>105</v>
      </c>
      <c r="AR216" s="98">
        <v>0.42499999999999261</v>
      </c>
      <c r="AS216" s="98">
        <v>0</v>
      </c>
      <c r="AT216" s="99" t="s">
        <v>98</v>
      </c>
      <c r="AU216" s="98">
        <v>-1.7737028432147895E-13</v>
      </c>
      <c r="AV216" s="98">
        <v>0</v>
      </c>
      <c r="AW216" s="98">
        <v>-2.1845783368001648E-14</v>
      </c>
      <c r="AX216" s="98">
        <v>0</v>
      </c>
      <c r="AY216" s="98">
        <v>2.5520833333333242</v>
      </c>
      <c r="AZ216" s="98">
        <v>0</v>
      </c>
      <c r="BA216" s="100">
        <v>1323000</v>
      </c>
      <c r="BB216" s="100">
        <v>0</v>
      </c>
      <c r="BC216" s="101">
        <v>1.225E-2</v>
      </c>
      <c r="BD216" s="101">
        <v>0</v>
      </c>
      <c r="BE216" s="96">
        <v>15</v>
      </c>
      <c r="BF216" s="96">
        <v>0</v>
      </c>
      <c r="BG216" s="95">
        <v>0</v>
      </c>
      <c r="BH216" s="95">
        <v>0</v>
      </c>
      <c r="BI216" s="96" t="s">
        <v>504</v>
      </c>
      <c r="CC216" s="34"/>
      <c r="CE216" s="17">
        <f t="shared" si="19"/>
        <v>0.87499999999999967</v>
      </c>
      <c r="CF216" s="17">
        <f t="shared" si="20"/>
        <v>0.9166666666666663</v>
      </c>
      <c r="CG216" s="17" t="s">
        <v>73</v>
      </c>
      <c r="CH216" s="17">
        <f t="shared" si="17"/>
        <v>0</v>
      </c>
      <c r="CI216" s="17">
        <f t="shared" si="18"/>
        <v>3.461689587426326</v>
      </c>
      <c r="CJ216" s="34"/>
      <c r="CK216" s="34"/>
      <c r="CL216" s="34"/>
      <c r="CM216" s="34"/>
      <c r="CN216" s="34"/>
      <c r="CO216" s="34"/>
      <c r="CP216" s="34"/>
      <c r="CQ216" s="34"/>
    </row>
    <row r="217" spans="2:95" x14ac:dyDescent="0.3">
      <c r="B217" s="34">
        <v>215</v>
      </c>
      <c r="C217" s="34">
        <v>2023</v>
      </c>
      <c r="D217" s="34" t="s">
        <v>109</v>
      </c>
      <c r="E217" s="34">
        <v>49</v>
      </c>
      <c r="F217" s="34" t="s">
        <v>79</v>
      </c>
      <c r="G217" s="34" t="s">
        <v>154</v>
      </c>
      <c r="H217" s="34" t="s">
        <v>151</v>
      </c>
      <c r="I217" s="34" t="s">
        <v>85</v>
      </c>
      <c r="J217" s="34" t="s">
        <v>90</v>
      </c>
      <c r="K217" s="34" t="s">
        <v>325</v>
      </c>
      <c r="L217" s="34" t="s">
        <v>179</v>
      </c>
      <c r="M217" s="34" t="s">
        <v>474</v>
      </c>
      <c r="N217" s="123">
        <v>0.3125</v>
      </c>
      <c r="O217" s="123">
        <v>0.33333333333333331</v>
      </c>
      <c r="P217" s="123" t="s">
        <v>60</v>
      </c>
      <c r="Q217" s="123">
        <v>0.5625</v>
      </c>
      <c r="R217" s="123" t="s">
        <v>65</v>
      </c>
      <c r="S217" s="123">
        <v>0.79166666666666663</v>
      </c>
      <c r="T217" s="34" t="s">
        <v>32</v>
      </c>
      <c r="U217" s="34" t="s">
        <v>47</v>
      </c>
      <c r="V217" s="34" t="s">
        <v>45</v>
      </c>
      <c r="W217" s="34" t="s">
        <v>27</v>
      </c>
      <c r="X217" s="34" t="s">
        <v>42</v>
      </c>
      <c r="Y217" s="34" t="s">
        <v>326</v>
      </c>
      <c r="Z217" s="34" t="s">
        <v>32</v>
      </c>
      <c r="AA217" s="34" t="s">
        <v>45</v>
      </c>
      <c r="AB217" s="95">
        <v>0</v>
      </c>
      <c r="AC217" s="34" t="s">
        <v>32</v>
      </c>
      <c r="AD217" s="34" t="s">
        <v>45</v>
      </c>
      <c r="AE217" s="95">
        <v>0</v>
      </c>
      <c r="AF217" s="96">
        <v>5.5</v>
      </c>
      <c r="AG217" s="97">
        <v>30</v>
      </c>
      <c r="AH217" s="96">
        <v>0</v>
      </c>
      <c r="AI217" s="97" t="s">
        <v>95</v>
      </c>
      <c r="AJ217" s="96">
        <v>179.99999999999994</v>
      </c>
      <c r="AK217" s="96">
        <v>0</v>
      </c>
      <c r="AL217" s="96" t="s">
        <v>97</v>
      </c>
      <c r="AM217" s="95">
        <v>0</v>
      </c>
      <c r="AN217" s="95">
        <v>0</v>
      </c>
      <c r="AO217" s="98">
        <v>8.3000000000000025</v>
      </c>
      <c r="AP217" s="98">
        <v>0</v>
      </c>
      <c r="AQ217" s="98" t="s">
        <v>108</v>
      </c>
      <c r="AR217" s="98">
        <v>9.1240006666666602</v>
      </c>
      <c r="AS217" s="98">
        <v>0</v>
      </c>
      <c r="AT217" s="99" t="s">
        <v>100</v>
      </c>
      <c r="AU217" s="98">
        <v>199.40088405797101</v>
      </c>
      <c r="AV217" s="98">
        <v>0</v>
      </c>
      <c r="AW217" s="98">
        <v>24.559178743961358</v>
      </c>
      <c r="AX217" s="98">
        <v>0</v>
      </c>
      <c r="AY217" s="98">
        <v>61.249999999999979</v>
      </c>
      <c r="AZ217" s="98">
        <v>0</v>
      </c>
      <c r="BA217" s="100">
        <v>1292123.2876712331</v>
      </c>
      <c r="BB217" s="100">
        <v>0</v>
      </c>
      <c r="BC217" s="101">
        <v>2.6919235159817357E-2</v>
      </c>
      <c r="BD217" s="101">
        <v>0</v>
      </c>
      <c r="BE217" s="96">
        <v>299.99999999999989</v>
      </c>
      <c r="BF217" s="96">
        <v>0</v>
      </c>
      <c r="BG217" s="95">
        <v>0</v>
      </c>
      <c r="BH217" s="95">
        <v>0</v>
      </c>
      <c r="BI217" s="96" t="s">
        <v>491</v>
      </c>
      <c r="CC217" s="34"/>
      <c r="CE217" s="17">
        <f t="shared" si="19"/>
        <v>0.9166666666666663</v>
      </c>
      <c r="CF217" s="17">
        <f t="shared" si="20"/>
        <v>0.95833333333333293</v>
      </c>
      <c r="CG217" s="17" t="s">
        <v>74</v>
      </c>
      <c r="CH217" s="17">
        <f t="shared" si="17"/>
        <v>0</v>
      </c>
      <c r="CI217" s="17">
        <f t="shared" si="18"/>
        <v>0</v>
      </c>
      <c r="CJ217" s="34"/>
      <c r="CK217" s="34"/>
      <c r="CL217" s="34"/>
      <c r="CM217" s="34"/>
      <c r="CN217" s="34"/>
      <c r="CO217" s="34"/>
      <c r="CP217" s="34"/>
      <c r="CQ217" s="34"/>
    </row>
    <row r="218" spans="2:95" x14ac:dyDescent="0.3">
      <c r="B218" s="34">
        <v>216</v>
      </c>
      <c r="C218" s="34">
        <v>2023</v>
      </c>
      <c r="D218" s="34" t="s">
        <v>110</v>
      </c>
      <c r="E218" s="34">
        <v>60</v>
      </c>
      <c r="F218" s="34" t="s">
        <v>81</v>
      </c>
      <c r="G218" s="34" t="s">
        <v>152</v>
      </c>
      <c r="H218" s="34" t="s">
        <v>151</v>
      </c>
      <c r="I218" s="34" t="s">
        <v>84</v>
      </c>
      <c r="J218" s="34" t="s">
        <v>89</v>
      </c>
      <c r="K218" s="34" t="s">
        <v>325</v>
      </c>
      <c r="L218" s="34" t="s">
        <v>183</v>
      </c>
      <c r="M218" s="34" t="s">
        <v>480</v>
      </c>
      <c r="N218" s="123">
        <v>0.27083333333333331</v>
      </c>
      <c r="O218" s="123">
        <v>0.28472222222222221</v>
      </c>
      <c r="P218" s="123" t="s">
        <v>58</v>
      </c>
      <c r="Q218" s="123">
        <v>0.6875</v>
      </c>
      <c r="R218" s="123" t="s">
        <v>68</v>
      </c>
      <c r="S218" s="123">
        <v>0.71875</v>
      </c>
      <c r="T218" s="34" t="s">
        <v>29</v>
      </c>
      <c r="U218" s="34" t="s">
        <v>326</v>
      </c>
      <c r="V218" s="34" t="s">
        <v>42</v>
      </c>
      <c r="W218" s="34" t="s">
        <v>149</v>
      </c>
      <c r="X218" s="34" t="s">
        <v>149</v>
      </c>
      <c r="Y218" s="34" t="s">
        <v>326</v>
      </c>
      <c r="Z218" s="34" t="s">
        <v>29</v>
      </c>
      <c r="AA218" s="34" t="s">
        <v>42</v>
      </c>
      <c r="AB218" s="95">
        <v>0</v>
      </c>
      <c r="AC218" s="34" t="s">
        <v>29</v>
      </c>
      <c r="AD218" s="34" t="s">
        <v>42</v>
      </c>
      <c r="AE218" s="95">
        <v>0</v>
      </c>
      <c r="AF218" s="96">
        <v>9.6666666666666679</v>
      </c>
      <c r="AG218" s="97">
        <v>22.5</v>
      </c>
      <c r="AH218" s="96">
        <v>77.88801571709233</v>
      </c>
      <c r="AI218" s="97" t="s">
        <v>103</v>
      </c>
      <c r="AJ218" s="96">
        <v>32.5</v>
      </c>
      <c r="AK218" s="96">
        <v>112.50491159135559</v>
      </c>
      <c r="AL218" s="96" t="s">
        <v>95</v>
      </c>
      <c r="AM218" s="95">
        <v>6.9233791748526521</v>
      </c>
      <c r="AN218" s="95">
        <v>6.9233791748526521</v>
      </c>
      <c r="AO218" s="98">
        <v>1.2750000000000001</v>
      </c>
      <c r="AP218" s="98">
        <v>4.4136542239685665</v>
      </c>
      <c r="AQ218" s="98" t="s">
        <v>107</v>
      </c>
      <c r="AR218" s="98">
        <v>5.32</v>
      </c>
      <c r="AS218" s="98">
        <v>18.416188605108054</v>
      </c>
      <c r="AT218" s="99" t="s">
        <v>100</v>
      </c>
      <c r="AU218" s="98">
        <v>629.14396270833322</v>
      </c>
      <c r="AV218" s="98">
        <v>2177.9011046995738</v>
      </c>
      <c r="AW218" s="98">
        <v>82.585416666666646</v>
      </c>
      <c r="AX218" s="98">
        <v>285.8850769482645</v>
      </c>
      <c r="AY218" s="98">
        <v>11.059027777777777</v>
      </c>
      <c r="AZ218" s="98">
        <v>38.282921305391831</v>
      </c>
      <c r="BA218" s="100">
        <v>4165000</v>
      </c>
      <c r="BB218" s="100">
        <v>14417937.131630648</v>
      </c>
      <c r="BC218" s="101">
        <v>0.17354166666666668</v>
      </c>
      <c r="BD218" s="101">
        <v>0.6007473804846104</v>
      </c>
      <c r="BE218" s="96">
        <v>45</v>
      </c>
      <c r="BF218" s="96">
        <v>155.77603143418466</v>
      </c>
      <c r="BG218" s="95">
        <v>0</v>
      </c>
      <c r="BH218" s="95">
        <v>3.461689587426326</v>
      </c>
      <c r="BI218" s="96" t="s">
        <v>326</v>
      </c>
      <c r="CC218" s="34"/>
      <c r="CE218" s="17">
        <f t="shared" si="19"/>
        <v>0.95833333333333293</v>
      </c>
      <c r="CF218" s="17">
        <f t="shared" si="20"/>
        <v>0.99999999999999956</v>
      </c>
      <c r="CG218" s="17" t="s">
        <v>244</v>
      </c>
      <c r="CH218" s="17">
        <f t="shared" si="17"/>
        <v>0</v>
      </c>
      <c r="CI218" s="17">
        <f t="shared" si="18"/>
        <v>0</v>
      </c>
      <c r="CJ218" s="34"/>
      <c r="CK218" s="34"/>
      <c r="CL218" s="34"/>
      <c r="CM218" s="34"/>
      <c r="CN218" s="34"/>
      <c r="CO218" s="34"/>
      <c r="CP218" s="34"/>
      <c r="CQ218" s="34"/>
    </row>
    <row r="219" spans="2:95" x14ac:dyDescent="0.3">
      <c r="B219" s="34">
        <v>217</v>
      </c>
      <c r="C219" s="34">
        <v>2023</v>
      </c>
      <c r="D219" s="34" t="s">
        <v>110</v>
      </c>
      <c r="E219" s="34">
        <v>42</v>
      </c>
      <c r="F219" s="34" t="s">
        <v>79</v>
      </c>
      <c r="G219" s="34" t="s">
        <v>154</v>
      </c>
      <c r="H219" s="34" t="s">
        <v>151</v>
      </c>
      <c r="I219" s="34" t="s">
        <v>85</v>
      </c>
      <c r="J219" s="34" t="s">
        <v>90</v>
      </c>
      <c r="K219" s="34" t="s">
        <v>325</v>
      </c>
      <c r="L219" s="34" t="s">
        <v>174</v>
      </c>
      <c r="M219" s="34" t="s">
        <v>471</v>
      </c>
      <c r="N219" s="123">
        <v>0.35416666666666669</v>
      </c>
      <c r="O219" s="123">
        <v>0.375</v>
      </c>
      <c r="P219" s="123" t="s">
        <v>61</v>
      </c>
      <c r="Q219" s="123">
        <v>0.75</v>
      </c>
      <c r="R219" s="123" t="s">
        <v>70</v>
      </c>
      <c r="S219" s="123">
        <v>0.77083333333333337</v>
      </c>
      <c r="T219" s="34" t="s">
        <v>149</v>
      </c>
      <c r="U219" s="34" t="s">
        <v>326</v>
      </c>
      <c r="V219" s="34" t="s">
        <v>149</v>
      </c>
      <c r="W219" s="34" t="s">
        <v>326</v>
      </c>
      <c r="X219" s="34" t="s">
        <v>326</v>
      </c>
      <c r="Y219" s="34" t="s">
        <v>326</v>
      </c>
      <c r="Z219" s="34" t="s">
        <v>26</v>
      </c>
      <c r="AA219" s="34" t="s">
        <v>43</v>
      </c>
      <c r="AB219" s="95">
        <v>3.461689587426326</v>
      </c>
      <c r="AC219" s="34" t="s">
        <v>26</v>
      </c>
      <c r="AD219" s="34" t="s">
        <v>43</v>
      </c>
      <c r="AE219" s="95">
        <v>3.461689587426326</v>
      </c>
      <c r="AF219" s="96">
        <v>9</v>
      </c>
      <c r="AG219" s="97">
        <v>0</v>
      </c>
      <c r="AH219" s="96">
        <v>0</v>
      </c>
      <c r="AI219" s="97" t="s">
        <v>326</v>
      </c>
      <c r="AJ219" s="96">
        <v>30.000000000000014</v>
      </c>
      <c r="AK219" s="96">
        <v>103.85068762278983</v>
      </c>
      <c r="AL219" s="96" t="s">
        <v>95</v>
      </c>
      <c r="AM219" s="95">
        <v>6.9233791748526521</v>
      </c>
      <c r="AN219" s="95">
        <v>0</v>
      </c>
      <c r="AO219" s="98" t="s">
        <v>326</v>
      </c>
      <c r="AP219" s="98">
        <v>0</v>
      </c>
      <c r="AQ219" s="98" t="s">
        <v>326</v>
      </c>
      <c r="AR219" s="98">
        <v>1.7000000000000006</v>
      </c>
      <c r="AS219" s="98">
        <v>5.8848722986247566</v>
      </c>
      <c r="AT219" s="99" t="s">
        <v>98</v>
      </c>
      <c r="AU219" s="98">
        <v>0</v>
      </c>
      <c r="AV219" s="98">
        <v>0</v>
      </c>
      <c r="AW219" s="98">
        <v>0</v>
      </c>
      <c r="AX219" s="98">
        <v>0</v>
      </c>
      <c r="AY219" s="98">
        <v>10.208333333333337</v>
      </c>
      <c r="AZ219" s="98">
        <v>35.338081204977094</v>
      </c>
      <c r="BA219" s="100">
        <v>0</v>
      </c>
      <c r="BB219" s="100">
        <v>0</v>
      </c>
      <c r="BC219" s="101">
        <v>0</v>
      </c>
      <c r="BD219" s="101">
        <v>0</v>
      </c>
      <c r="BE219" s="96">
        <v>60.000000000000028</v>
      </c>
      <c r="BF219" s="96">
        <v>207.70137524557967</v>
      </c>
      <c r="BG219" s="95">
        <v>0</v>
      </c>
      <c r="BH219" s="95">
        <v>3.461689587426326</v>
      </c>
      <c r="BI219" s="96" t="s">
        <v>326</v>
      </c>
      <c r="CC219" s="34"/>
      <c r="CD219" s="34"/>
      <c r="CE219" s="34"/>
      <c r="CF219" s="34"/>
      <c r="CG219" s="34"/>
      <c r="CH219" s="34"/>
      <c r="CI219" s="34"/>
      <c r="CJ219" s="34"/>
      <c r="CK219" s="34"/>
      <c r="CL219" s="34"/>
      <c r="CM219" s="34"/>
      <c r="CN219" s="34"/>
      <c r="CO219" s="34"/>
      <c r="CP219" s="34"/>
      <c r="CQ219" s="34"/>
    </row>
    <row r="220" spans="2:95" x14ac:dyDescent="0.3">
      <c r="B220" s="34">
        <v>218</v>
      </c>
      <c r="C220" s="34">
        <v>2023</v>
      </c>
      <c r="D220" s="34" t="s">
        <v>110</v>
      </c>
      <c r="E220" s="34">
        <v>36</v>
      </c>
      <c r="F220" s="34" t="s">
        <v>78</v>
      </c>
      <c r="G220" s="34" t="s">
        <v>152</v>
      </c>
      <c r="H220" s="34" t="s">
        <v>151</v>
      </c>
      <c r="I220" s="34" t="s">
        <v>84</v>
      </c>
      <c r="J220" s="34" t="s">
        <v>90</v>
      </c>
      <c r="K220" s="34" t="s">
        <v>325</v>
      </c>
      <c r="L220" s="34" t="s">
        <v>168</v>
      </c>
      <c r="M220" s="34" t="s">
        <v>254</v>
      </c>
      <c r="N220" s="123">
        <v>0.29166666666666669</v>
      </c>
      <c r="O220" s="123">
        <v>0.75</v>
      </c>
      <c r="P220" s="123" t="s">
        <v>70</v>
      </c>
      <c r="Q220" s="123">
        <v>0.60416666666666663</v>
      </c>
      <c r="R220" s="123" t="s">
        <v>66</v>
      </c>
      <c r="S220" s="123">
        <v>0.75</v>
      </c>
      <c r="T220" s="34" t="s">
        <v>24</v>
      </c>
      <c r="U220" s="34" t="s">
        <v>326</v>
      </c>
      <c r="V220" s="34" t="s">
        <v>42</v>
      </c>
      <c r="W220" s="34" t="s">
        <v>31</v>
      </c>
      <c r="X220" s="34" t="s">
        <v>42</v>
      </c>
      <c r="Y220" s="34" t="s">
        <v>326</v>
      </c>
      <c r="Z220" s="34" t="s">
        <v>24</v>
      </c>
      <c r="AA220" s="34" t="s">
        <v>42</v>
      </c>
      <c r="AB220" s="95">
        <v>0</v>
      </c>
      <c r="AC220" s="34" t="s">
        <v>24</v>
      </c>
      <c r="AD220" s="34" t="s">
        <v>42</v>
      </c>
      <c r="AE220" s="95">
        <v>0</v>
      </c>
      <c r="AF220" s="96">
        <v>20.5</v>
      </c>
      <c r="AG220" s="97">
        <v>45</v>
      </c>
      <c r="AH220" s="96">
        <v>0</v>
      </c>
      <c r="AI220" s="97" t="s">
        <v>95</v>
      </c>
      <c r="AJ220" s="96">
        <v>435</v>
      </c>
      <c r="AK220" s="96">
        <v>0</v>
      </c>
      <c r="AL220" s="96" t="s">
        <v>97</v>
      </c>
      <c r="AM220" s="95">
        <v>0</v>
      </c>
      <c r="AN220" s="95">
        <v>0</v>
      </c>
      <c r="AO220" s="98">
        <v>12.217499999999998</v>
      </c>
      <c r="AP220" s="98">
        <v>0</v>
      </c>
      <c r="AQ220" s="98" t="s">
        <v>108</v>
      </c>
      <c r="AR220" s="98">
        <v>14.4</v>
      </c>
      <c r="AS220" s="98">
        <v>0</v>
      </c>
      <c r="AT220" s="99" t="s">
        <v>101</v>
      </c>
      <c r="AU220" s="98">
        <v>42.040952785620625</v>
      </c>
      <c r="AV220" s="98">
        <v>0</v>
      </c>
      <c r="AW220" s="98">
        <v>5.1779673841783218</v>
      </c>
      <c r="AX220" s="98">
        <v>0</v>
      </c>
      <c r="AY220" s="98">
        <v>148.02083333333334</v>
      </c>
      <c r="AZ220" s="98">
        <v>0</v>
      </c>
      <c r="BA220" s="100">
        <v>823200</v>
      </c>
      <c r="BB220" s="100">
        <v>0</v>
      </c>
      <c r="BC220" s="101">
        <v>1.7149999999999999E-2</v>
      </c>
      <c r="BD220" s="101">
        <v>0</v>
      </c>
      <c r="BE220" s="96">
        <v>90</v>
      </c>
      <c r="BF220" s="96">
        <v>0</v>
      </c>
      <c r="BG220" s="95">
        <v>0</v>
      </c>
      <c r="BH220" s="95">
        <v>0</v>
      </c>
      <c r="BI220" s="96" t="s">
        <v>492</v>
      </c>
      <c r="BZ220" s="42" t="s">
        <v>214</v>
      </c>
      <c r="CA220" s="42" t="s">
        <v>242</v>
      </c>
      <c r="CB220" t="s">
        <v>307</v>
      </c>
      <c r="CE220" s="15" t="s">
        <v>241</v>
      </c>
      <c r="CF220" s="15" t="s">
        <v>240</v>
      </c>
      <c r="CG220" s="15" t="s">
        <v>4</v>
      </c>
      <c r="CH220" s="35"/>
      <c r="CI220" s="15" t="s">
        <v>239</v>
      </c>
      <c r="CJ220" s="15" t="s">
        <v>203</v>
      </c>
      <c r="CK220" s="35"/>
      <c r="CL220" s="35"/>
      <c r="CM220" s="35"/>
      <c r="CN220" s="35"/>
      <c r="CO220" s="34"/>
      <c r="CP220" s="34"/>
      <c r="CQ220" s="34"/>
    </row>
    <row r="221" spans="2:95" x14ac:dyDescent="0.3">
      <c r="B221" s="34">
        <v>219</v>
      </c>
      <c r="C221" s="34">
        <v>2023</v>
      </c>
      <c r="D221" s="34" t="s">
        <v>109</v>
      </c>
      <c r="E221" s="34">
        <v>49</v>
      </c>
      <c r="F221" s="34" t="s">
        <v>79</v>
      </c>
      <c r="G221" s="34" t="s">
        <v>154</v>
      </c>
      <c r="H221" s="34" t="s">
        <v>151</v>
      </c>
      <c r="I221" s="34" t="s">
        <v>83</v>
      </c>
      <c r="J221" s="34" t="s">
        <v>89</v>
      </c>
      <c r="K221" s="34" t="s">
        <v>485</v>
      </c>
      <c r="L221" s="34" t="s">
        <v>170</v>
      </c>
      <c r="M221" s="34" t="s">
        <v>472</v>
      </c>
      <c r="N221" s="123">
        <v>0.20833333333333334</v>
      </c>
      <c r="O221" s="123">
        <v>0.33333333333333331</v>
      </c>
      <c r="P221" s="123" t="s">
        <v>60</v>
      </c>
      <c r="Q221" s="123">
        <v>0.70833333333333337</v>
      </c>
      <c r="R221" s="123" t="s">
        <v>69</v>
      </c>
      <c r="S221" s="123">
        <v>0.83333333333333337</v>
      </c>
      <c r="T221" s="34" t="s">
        <v>33</v>
      </c>
      <c r="U221" s="34" t="s">
        <v>326</v>
      </c>
      <c r="V221" s="34" t="s">
        <v>42</v>
      </c>
      <c r="W221" s="34" t="s">
        <v>326</v>
      </c>
      <c r="X221" s="34" t="s">
        <v>326</v>
      </c>
      <c r="Y221" s="34" t="s">
        <v>326</v>
      </c>
      <c r="Z221" s="34" t="s">
        <v>33</v>
      </c>
      <c r="AA221" s="34" t="s">
        <v>42</v>
      </c>
      <c r="AB221" s="95">
        <v>0</v>
      </c>
      <c r="AC221" s="34" t="s">
        <v>33</v>
      </c>
      <c r="AD221" s="34" t="s">
        <v>42</v>
      </c>
      <c r="AE221" s="95">
        <v>0</v>
      </c>
      <c r="AF221" s="96">
        <v>9.0000000000000018</v>
      </c>
      <c r="AG221" s="97">
        <v>0</v>
      </c>
      <c r="AH221" s="96">
        <v>0</v>
      </c>
      <c r="AI221" s="97" t="s">
        <v>326</v>
      </c>
      <c r="AJ221" s="96">
        <v>179.99999999999997</v>
      </c>
      <c r="AK221" s="96">
        <v>623.10412573673864</v>
      </c>
      <c r="AL221" s="96" t="s">
        <v>97</v>
      </c>
      <c r="AM221" s="95">
        <v>6.9233791748526521</v>
      </c>
      <c r="AN221" s="95">
        <v>0</v>
      </c>
      <c r="AO221" s="98" t="s">
        <v>326</v>
      </c>
      <c r="AP221" s="98">
        <v>0</v>
      </c>
      <c r="AQ221" s="98" t="s">
        <v>326</v>
      </c>
      <c r="AR221" s="98">
        <v>37.510840000000002</v>
      </c>
      <c r="AS221" s="98">
        <v>129.85088424361493</v>
      </c>
      <c r="AT221" s="99" t="s">
        <v>102</v>
      </c>
      <c r="AU221" s="98">
        <v>901.16803105507245</v>
      </c>
      <c r="AV221" s="98">
        <v>3119.5639896248285</v>
      </c>
      <c r="AW221" s="98">
        <v>110.99221980676327</v>
      </c>
      <c r="AX221" s="98">
        <v>384.22061159040646</v>
      </c>
      <c r="AY221" s="98">
        <v>61.249999999999993</v>
      </c>
      <c r="AZ221" s="98">
        <v>212.02848722986244</v>
      </c>
      <c r="BA221" s="100">
        <v>1715000</v>
      </c>
      <c r="BB221" s="100">
        <v>5936797.6424361495</v>
      </c>
      <c r="BC221" s="101">
        <v>7.1458333333333332E-2</v>
      </c>
      <c r="BD221" s="101">
        <v>0.24736656843483953</v>
      </c>
      <c r="BE221" s="96">
        <v>0</v>
      </c>
      <c r="BF221" s="96">
        <v>0</v>
      </c>
      <c r="BG221" s="95">
        <v>3.461689587426326</v>
      </c>
      <c r="BH221" s="95">
        <v>3.461689587426326</v>
      </c>
      <c r="BI221" s="96" t="s">
        <v>326</v>
      </c>
      <c r="BZ221" t="s">
        <v>149</v>
      </c>
      <c r="CA221"/>
      <c r="CB221" s="44">
        <v>6.9233791748526521</v>
      </c>
      <c r="CE221" s="114" t="s">
        <v>2</v>
      </c>
      <c r="CF221" s="114"/>
      <c r="CG221" s="17">
        <f t="shared" ref="CG221:CG257" si="21">IFERROR(GETPIVOTDATA("Colaboradores",$BZ$220,"Modo_Principal_Grupo",$CE221,"Modo_Auxiliar_Grupo",IF(ISBLANK(CF221),"",CF221)),0)</f>
        <v>0</v>
      </c>
      <c r="CH221" s="34"/>
      <c r="CI221" s="13" t="s">
        <v>42</v>
      </c>
      <c r="CJ221" s="17">
        <f t="shared" ref="CJ221:CJ227" si="22">SUMIFS($CG$221:$CG$257,$CE$221:$CE$257,$CI221)</f>
        <v>3.461689587426326</v>
      </c>
      <c r="CN221" s="34"/>
      <c r="CO221" s="34"/>
      <c r="CP221" s="34"/>
      <c r="CQ221" s="34"/>
    </row>
    <row r="222" spans="2:95" x14ac:dyDescent="0.3">
      <c r="B222" s="34">
        <v>220</v>
      </c>
      <c r="C222" s="34">
        <v>2023</v>
      </c>
      <c r="D222" s="34" t="s">
        <v>109</v>
      </c>
      <c r="E222" s="34">
        <v>50</v>
      </c>
      <c r="F222" s="34" t="s">
        <v>80</v>
      </c>
      <c r="G222" s="34" t="s">
        <v>154</v>
      </c>
      <c r="H222" s="34" t="s">
        <v>151</v>
      </c>
      <c r="I222" s="34" t="s">
        <v>82</v>
      </c>
      <c r="J222" s="34" t="s">
        <v>90</v>
      </c>
      <c r="K222" s="34" t="s">
        <v>325</v>
      </c>
      <c r="L222" s="34" t="s">
        <v>178</v>
      </c>
      <c r="M222" s="34" t="s">
        <v>472</v>
      </c>
      <c r="N222" s="123">
        <v>0.25</v>
      </c>
      <c r="O222" s="123">
        <v>0.25</v>
      </c>
      <c r="P222" s="123" t="s">
        <v>58</v>
      </c>
      <c r="Q222" s="123">
        <v>0.72916666666666663</v>
      </c>
      <c r="R222" s="123" t="s">
        <v>69</v>
      </c>
      <c r="S222" s="123">
        <v>0.83333333333333337</v>
      </c>
      <c r="T222" s="34" t="s">
        <v>27</v>
      </c>
      <c r="U222" s="34" t="s">
        <v>326</v>
      </c>
      <c r="V222" s="34" t="s">
        <v>42</v>
      </c>
      <c r="W222" s="34" t="s">
        <v>39</v>
      </c>
      <c r="X222" s="34" t="s">
        <v>42</v>
      </c>
      <c r="Y222" s="34" t="s">
        <v>326</v>
      </c>
      <c r="Z222" s="34" t="s">
        <v>39</v>
      </c>
      <c r="AA222" s="34" t="s">
        <v>42</v>
      </c>
      <c r="AB222" s="95">
        <v>0</v>
      </c>
      <c r="AC222" s="34" t="s">
        <v>27</v>
      </c>
      <c r="AD222" s="34" t="s">
        <v>42</v>
      </c>
      <c r="AE222" s="95">
        <v>0</v>
      </c>
      <c r="AF222" s="96">
        <v>11.5</v>
      </c>
      <c r="AG222" s="97">
        <v>11</v>
      </c>
      <c r="AH222" s="96">
        <v>0</v>
      </c>
      <c r="AI222" s="97" t="s">
        <v>148</v>
      </c>
      <c r="AJ222" s="96">
        <v>75.000000000000057</v>
      </c>
      <c r="AK222" s="96">
        <v>0</v>
      </c>
      <c r="AL222" s="96" t="s">
        <v>96</v>
      </c>
      <c r="AM222" s="95">
        <v>0</v>
      </c>
      <c r="AN222" s="95">
        <v>0</v>
      </c>
      <c r="AO222" s="98">
        <v>3.6300000000000003</v>
      </c>
      <c r="AP222" s="98">
        <v>0</v>
      </c>
      <c r="AQ222" s="98" t="s">
        <v>99</v>
      </c>
      <c r="AR222" s="98">
        <v>10.1971585</v>
      </c>
      <c r="AS222" s="98">
        <v>0</v>
      </c>
      <c r="AT222" s="99" t="s">
        <v>101</v>
      </c>
      <c r="AU222" s="98">
        <v>157.77074827094199</v>
      </c>
      <c r="AV222" s="98">
        <v>0</v>
      </c>
      <c r="AW222" s="98">
        <v>19.431809571256039</v>
      </c>
      <c r="AX222" s="98">
        <v>0</v>
      </c>
      <c r="AY222" s="98">
        <v>25.520833333333353</v>
      </c>
      <c r="AZ222" s="98">
        <v>0</v>
      </c>
      <c r="BA222" s="100">
        <v>2940000</v>
      </c>
      <c r="BB222" s="100">
        <v>0</v>
      </c>
      <c r="BC222" s="101">
        <v>6.1249999999999999E-2</v>
      </c>
      <c r="BD222" s="101">
        <v>0</v>
      </c>
      <c r="BE222" s="96">
        <v>0</v>
      </c>
      <c r="BF222" s="96">
        <v>0</v>
      </c>
      <c r="BG222" s="95">
        <v>0</v>
      </c>
      <c r="BH222" s="95">
        <v>0</v>
      </c>
      <c r="BI222" s="96" t="s">
        <v>491</v>
      </c>
      <c r="BZ222"/>
      <c r="CA222"/>
      <c r="CB222" s="44">
        <v>6.9233791748526521</v>
      </c>
      <c r="CE222" s="114" t="s">
        <v>149</v>
      </c>
      <c r="CF222" s="114"/>
      <c r="CG222" s="17">
        <f t="shared" si="21"/>
        <v>6.9233791748526521</v>
      </c>
      <c r="CH222" s="34"/>
      <c r="CI222" s="13" t="s">
        <v>2</v>
      </c>
      <c r="CJ222" s="17">
        <f t="shared" si="22"/>
        <v>0</v>
      </c>
      <c r="CN222" s="35"/>
      <c r="CO222" s="34"/>
      <c r="CP222" s="34"/>
      <c r="CQ222" s="34"/>
    </row>
    <row r="223" spans="2:95" x14ac:dyDescent="0.3">
      <c r="B223" s="34">
        <v>221</v>
      </c>
      <c r="C223" s="34">
        <v>2023</v>
      </c>
      <c r="D223" s="34" t="s">
        <v>110</v>
      </c>
      <c r="E223" s="34">
        <v>44</v>
      </c>
      <c r="F223" s="34" t="s">
        <v>79</v>
      </c>
      <c r="G223" s="34" t="s">
        <v>152</v>
      </c>
      <c r="H223" s="34" t="s">
        <v>151</v>
      </c>
      <c r="I223" s="34" t="s">
        <v>84</v>
      </c>
      <c r="J223" s="34" t="s">
        <v>89</v>
      </c>
      <c r="K223" s="34" t="s">
        <v>501</v>
      </c>
      <c r="L223" s="34" t="s">
        <v>170</v>
      </c>
      <c r="M223" s="34" t="s">
        <v>471</v>
      </c>
      <c r="N223" s="123">
        <v>0.20833333333333334</v>
      </c>
      <c r="O223" s="123">
        <v>0.3125</v>
      </c>
      <c r="P223" s="123" t="s">
        <v>59</v>
      </c>
      <c r="Q223" s="123">
        <v>0.66666666666666663</v>
      </c>
      <c r="R223" s="123" t="s">
        <v>68</v>
      </c>
      <c r="S223" s="123">
        <v>0.76041666666666663</v>
      </c>
      <c r="T223" s="34" t="s">
        <v>27</v>
      </c>
      <c r="U223" s="34" t="s">
        <v>326</v>
      </c>
      <c r="V223" s="34" t="s">
        <v>42</v>
      </c>
      <c r="W223" s="34" t="s">
        <v>33</v>
      </c>
      <c r="X223" s="34" t="s">
        <v>42</v>
      </c>
      <c r="Y223" s="34" t="s">
        <v>326</v>
      </c>
      <c r="Z223" s="34" t="s">
        <v>27</v>
      </c>
      <c r="AA223" s="34" t="s">
        <v>42</v>
      </c>
      <c r="AB223" s="95">
        <v>0</v>
      </c>
      <c r="AC223" s="34" t="s">
        <v>27</v>
      </c>
      <c r="AD223" s="34" t="s">
        <v>42</v>
      </c>
      <c r="AE223" s="95">
        <v>0</v>
      </c>
      <c r="AF223" s="96">
        <v>8.5</v>
      </c>
      <c r="AG223" s="97">
        <v>30</v>
      </c>
      <c r="AH223" s="96">
        <v>103.85068762278978</v>
      </c>
      <c r="AI223" s="97" t="s">
        <v>95</v>
      </c>
      <c r="AJ223" s="96">
        <v>142.5</v>
      </c>
      <c r="AK223" s="96">
        <v>493.29076620825145</v>
      </c>
      <c r="AL223" s="96" t="s">
        <v>97</v>
      </c>
      <c r="AM223" s="95">
        <v>6.9233791748526521</v>
      </c>
      <c r="AN223" s="95">
        <v>6.9233791748526521</v>
      </c>
      <c r="AO223" s="98">
        <v>8.5</v>
      </c>
      <c r="AP223" s="98">
        <v>29.424361493123772</v>
      </c>
      <c r="AQ223" s="98" t="s">
        <v>108</v>
      </c>
      <c r="AR223" s="98">
        <v>24.553001999999992</v>
      </c>
      <c r="AS223" s="98">
        <v>84.994871363457733</v>
      </c>
      <c r="AT223" s="99" t="s">
        <v>102</v>
      </c>
      <c r="AU223" s="98">
        <v>353.91978108991293</v>
      </c>
      <c r="AV223" s="98">
        <v>1225.1604209831564</v>
      </c>
      <c r="AW223" s="98">
        <v>43.590474565217377</v>
      </c>
      <c r="AX223" s="98">
        <v>150.8966919133851</v>
      </c>
      <c r="AY223" s="98">
        <v>48.489583333333336</v>
      </c>
      <c r="AZ223" s="98">
        <v>167.85588572364114</v>
      </c>
      <c r="BA223" s="100">
        <v>2058000</v>
      </c>
      <c r="BB223" s="100">
        <v>7124157.1709233792</v>
      </c>
      <c r="BC223" s="101">
        <v>8.5750000000000007E-2</v>
      </c>
      <c r="BD223" s="101">
        <v>0.29683988212180751</v>
      </c>
      <c r="BE223" s="96">
        <v>0</v>
      </c>
      <c r="BF223" s="96">
        <v>0</v>
      </c>
      <c r="BG223" s="95">
        <v>3.461689587426326</v>
      </c>
      <c r="BH223" s="95">
        <v>3.461689587426326</v>
      </c>
      <c r="BI223" s="96" t="s">
        <v>326</v>
      </c>
      <c r="BZ223" t="s">
        <v>45</v>
      </c>
      <c r="CA223"/>
      <c r="CB223" s="44">
        <v>6.9233791748526521</v>
      </c>
      <c r="CE223" s="114" t="s">
        <v>45</v>
      </c>
      <c r="CF223" s="114"/>
      <c r="CG223" s="17">
        <f t="shared" si="21"/>
        <v>3.461689587426326</v>
      </c>
      <c r="CH223" s="34"/>
      <c r="CI223" s="13" t="s">
        <v>43</v>
      </c>
      <c r="CJ223" s="17">
        <f t="shared" si="22"/>
        <v>3.461689587426326</v>
      </c>
      <c r="CN223" s="34"/>
      <c r="CO223" s="34"/>
      <c r="CP223" s="34"/>
      <c r="CQ223" s="34"/>
    </row>
    <row r="224" spans="2:95" x14ac:dyDescent="0.3">
      <c r="B224" s="34">
        <v>222</v>
      </c>
      <c r="C224" s="34">
        <v>2023</v>
      </c>
      <c r="D224" s="34" t="s">
        <v>110</v>
      </c>
      <c r="E224" s="34">
        <v>33</v>
      </c>
      <c r="F224" s="34" t="s">
        <v>78</v>
      </c>
      <c r="G224" s="34" t="s">
        <v>152</v>
      </c>
      <c r="H224" s="34" t="s">
        <v>151</v>
      </c>
      <c r="I224" s="34" t="s">
        <v>85</v>
      </c>
      <c r="J224" s="34" t="s">
        <v>90</v>
      </c>
      <c r="K224" s="34" t="s">
        <v>325</v>
      </c>
      <c r="L224" s="34" t="s">
        <v>173</v>
      </c>
      <c r="M224" s="34" t="s">
        <v>471</v>
      </c>
      <c r="N224" s="123">
        <v>0.3125</v>
      </c>
      <c r="O224" s="123">
        <v>0.33333333333333331</v>
      </c>
      <c r="P224" s="123" t="s">
        <v>60</v>
      </c>
      <c r="Q224" s="123">
        <v>0.75</v>
      </c>
      <c r="R224" s="123" t="s">
        <v>70</v>
      </c>
      <c r="S224" s="123">
        <v>0.8125</v>
      </c>
      <c r="T224" s="34" t="s">
        <v>24</v>
      </c>
      <c r="U224" s="34" t="s">
        <v>326</v>
      </c>
      <c r="V224" s="34" t="s">
        <v>42</v>
      </c>
      <c r="W224" s="34" t="s">
        <v>149</v>
      </c>
      <c r="X224" s="34" t="s">
        <v>149</v>
      </c>
      <c r="Y224" s="34" t="s">
        <v>326</v>
      </c>
      <c r="Z224" s="34" t="s">
        <v>24</v>
      </c>
      <c r="AA224" s="34" t="s">
        <v>42</v>
      </c>
      <c r="AB224" s="95">
        <v>0</v>
      </c>
      <c r="AC224" s="34" t="s">
        <v>149</v>
      </c>
      <c r="AD224" s="34" t="s">
        <v>149</v>
      </c>
      <c r="AE224" s="95">
        <v>0</v>
      </c>
      <c r="AF224" s="96">
        <v>10</v>
      </c>
      <c r="AG224" s="97">
        <v>30</v>
      </c>
      <c r="AH224" s="96">
        <v>0</v>
      </c>
      <c r="AI224" s="97" t="s">
        <v>95</v>
      </c>
      <c r="AJ224" s="96">
        <v>59.999999999999986</v>
      </c>
      <c r="AK224" s="96">
        <v>0</v>
      </c>
      <c r="AL224" s="96" t="s">
        <v>95</v>
      </c>
      <c r="AM224" s="95">
        <v>0</v>
      </c>
      <c r="AN224" s="95">
        <v>0</v>
      </c>
      <c r="AO224" s="98">
        <v>1.6999999999999997</v>
      </c>
      <c r="AP224" s="98">
        <v>0</v>
      </c>
      <c r="AQ224" s="98" t="s">
        <v>107</v>
      </c>
      <c r="AR224" s="98">
        <v>5.8483849999999933</v>
      </c>
      <c r="AS224" s="98">
        <v>0</v>
      </c>
      <c r="AT224" s="99" t="s">
        <v>100</v>
      </c>
      <c r="AU224" s="98">
        <v>24.79562510679083</v>
      </c>
      <c r="AV224" s="98">
        <v>0</v>
      </c>
      <c r="AW224" s="98">
        <v>3.053949293870188</v>
      </c>
      <c r="AX224" s="98">
        <v>0</v>
      </c>
      <c r="AY224" s="98">
        <v>20.416666666666661</v>
      </c>
      <c r="AZ224" s="98">
        <v>0</v>
      </c>
      <c r="BA224" s="100">
        <v>735000</v>
      </c>
      <c r="BB224" s="100">
        <v>0</v>
      </c>
      <c r="BC224" s="101">
        <v>1.53125E-2</v>
      </c>
      <c r="BD224" s="101">
        <v>0</v>
      </c>
      <c r="BE224" s="96">
        <v>60</v>
      </c>
      <c r="BF224" s="96">
        <v>0</v>
      </c>
      <c r="BG224" s="95">
        <v>0</v>
      </c>
      <c r="BH224" s="95">
        <v>0</v>
      </c>
      <c r="BI224" s="96" t="s">
        <v>491</v>
      </c>
      <c r="BZ224"/>
      <c r="CA224"/>
      <c r="CB224" s="44">
        <v>3.461689587426326</v>
      </c>
      <c r="CE224" s="114" t="s">
        <v>45</v>
      </c>
      <c r="CF224" s="114" t="s">
        <v>149</v>
      </c>
      <c r="CG224" s="17">
        <f t="shared" si="21"/>
        <v>3.461689587426326</v>
      </c>
      <c r="CH224" s="34"/>
      <c r="CI224" s="13" t="s">
        <v>41</v>
      </c>
      <c r="CJ224" s="17">
        <f t="shared" si="22"/>
        <v>0</v>
      </c>
      <c r="CN224" s="34"/>
      <c r="CO224" s="34"/>
      <c r="CP224" s="34"/>
      <c r="CQ224" s="34"/>
    </row>
    <row r="225" spans="2:95" x14ac:dyDescent="0.3">
      <c r="B225" s="34">
        <v>223</v>
      </c>
      <c r="C225" s="34">
        <v>2023</v>
      </c>
      <c r="D225" s="34" t="s">
        <v>110</v>
      </c>
      <c r="E225" s="34">
        <v>31</v>
      </c>
      <c r="F225" s="34" t="s">
        <v>78</v>
      </c>
      <c r="G225" s="34" t="s">
        <v>152</v>
      </c>
      <c r="H225" s="34" t="s">
        <v>151</v>
      </c>
      <c r="I225" s="34" t="s">
        <v>84</v>
      </c>
      <c r="J225" s="34" t="s">
        <v>90</v>
      </c>
      <c r="K225" s="34" t="s">
        <v>325</v>
      </c>
      <c r="L225" s="34" t="s">
        <v>168</v>
      </c>
      <c r="M225" s="34" t="s">
        <v>471</v>
      </c>
      <c r="N225" s="123">
        <v>0.27083333333333331</v>
      </c>
      <c r="O225" s="123">
        <v>0.3125</v>
      </c>
      <c r="P225" s="123" t="s">
        <v>59</v>
      </c>
      <c r="Q225" s="123">
        <v>0.70833333333333337</v>
      </c>
      <c r="R225" s="123" t="s">
        <v>69</v>
      </c>
      <c r="S225" s="123">
        <v>0.75</v>
      </c>
      <c r="T225" s="34" t="s">
        <v>28</v>
      </c>
      <c r="U225" s="34" t="s">
        <v>48</v>
      </c>
      <c r="V225" s="34" t="s">
        <v>43</v>
      </c>
      <c r="W225" s="34" t="s">
        <v>326</v>
      </c>
      <c r="X225" s="34" t="s">
        <v>326</v>
      </c>
      <c r="Y225" s="34" t="s">
        <v>326</v>
      </c>
      <c r="Z225" s="34" t="s">
        <v>28</v>
      </c>
      <c r="AA225" s="34" t="s">
        <v>43</v>
      </c>
      <c r="AB225" s="95">
        <v>0</v>
      </c>
      <c r="AC225" s="34" t="s">
        <v>28</v>
      </c>
      <c r="AD225" s="34" t="s">
        <v>43</v>
      </c>
      <c r="AE225" s="95">
        <v>0</v>
      </c>
      <c r="AF225" s="96">
        <v>9.5</v>
      </c>
      <c r="AG225" s="97">
        <v>0</v>
      </c>
      <c r="AH225" s="96">
        <v>0</v>
      </c>
      <c r="AI225" s="97" t="s">
        <v>326</v>
      </c>
      <c r="AJ225" s="96">
        <v>59.999999999999986</v>
      </c>
      <c r="AK225" s="96">
        <v>207.70137524557953</v>
      </c>
      <c r="AL225" s="96" t="s">
        <v>95</v>
      </c>
      <c r="AM225" s="95">
        <v>6.9233791748526521</v>
      </c>
      <c r="AN225" s="95">
        <v>0</v>
      </c>
      <c r="AO225" s="98" t="s">
        <v>326</v>
      </c>
      <c r="AP225" s="98">
        <v>0</v>
      </c>
      <c r="AQ225" s="98" t="s">
        <v>326</v>
      </c>
      <c r="AR225" s="98">
        <v>9.6757879999999972</v>
      </c>
      <c r="AS225" s="98">
        <v>33.494574569744586</v>
      </c>
      <c r="AT225" s="99" t="s">
        <v>100</v>
      </c>
      <c r="AU225" s="98">
        <v>555.66844731956905</v>
      </c>
      <c r="AV225" s="98">
        <v>1923.5516781475062</v>
      </c>
      <c r="AW225" s="98">
        <v>72.940555692307683</v>
      </c>
      <c r="AX225" s="98">
        <v>252.49756214115155</v>
      </c>
      <c r="AY225" s="98">
        <v>20.416666666666661</v>
      </c>
      <c r="AZ225" s="98">
        <v>70.676162409954131</v>
      </c>
      <c r="BA225" s="100">
        <v>593369.8630136986</v>
      </c>
      <c r="BB225" s="100">
        <v>2054062.2762871059</v>
      </c>
      <c r="BC225" s="101">
        <v>1.2361872146118721E-2</v>
      </c>
      <c r="BD225" s="101">
        <v>4.2792964089314704E-2</v>
      </c>
      <c r="BE225" s="96">
        <v>0</v>
      </c>
      <c r="BF225" s="96">
        <v>0</v>
      </c>
      <c r="BG225" s="95">
        <v>3.461689587426326</v>
      </c>
      <c r="BH225" s="95">
        <v>3.461689587426326</v>
      </c>
      <c r="BI225" s="96" t="s">
        <v>326</v>
      </c>
      <c r="BZ225"/>
      <c r="CA225" t="s">
        <v>149</v>
      </c>
      <c r="CB225" s="44">
        <v>3.461689587426326</v>
      </c>
      <c r="CE225" s="114" t="s">
        <v>45</v>
      </c>
      <c r="CF225" s="114" t="s">
        <v>45</v>
      </c>
      <c r="CG225" s="17">
        <f t="shared" si="21"/>
        <v>0</v>
      </c>
      <c r="CH225" s="34"/>
      <c r="CI225" s="13" t="s">
        <v>45</v>
      </c>
      <c r="CJ225" s="17">
        <f t="shared" si="22"/>
        <v>6.9233791748526521</v>
      </c>
      <c r="CN225" s="34"/>
      <c r="CO225" s="34"/>
      <c r="CP225" s="34"/>
      <c r="CQ225" s="34"/>
    </row>
    <row r="226" spans="2:95" x14ac:dyDescent="0.3">
      <c r="B226" s="34">
        <v>224</v>
      </c>
      <c r="C226" s="34">
        <v>2023</v>
      </c>
      <c r="D226" s="34" t="s">
        <v>109</v>
      </c>
      <c r="E226" s="34">
        <v>30</v>
      </c>
      <c r="F226" s="34" t="s">
        <v>78</v>
      </c>
      <c r="G226" s="34" t="s">
        <v>152</v>
      </c>
      <c r="H226" s="34" t="s">
        <v>151</v>
      </c>
      <c r="I226" s="34" t="s">
        <v>85</v>
      </c>
      <c r="J226" s="34" t="s">
        <v>91</v>
      </c>
      <c r="K226" s="34" t="s">
        <v>325</v>
      </c>
      <c r="L226" s="34" t="s">
        <v>174</v>
      </c>
      <c r="M226" s="34" t="s">
        <v>471</v>
      </c>
      <c r="N226" s="123">
        <v>0.3125</v>
      </c>
      <c r="O226" s="123">
        <v>0.33333333333333331</v>
      </c>
      <c r="P226" s="123" t="s">
        <v>60</v>
      </c>
      <c r="Q226" s="123">
        <v>0.83333333333333337</v>
      </c>
      <c r="R226" s="123" t="s">
        <v>72</v>
      </c>
      <c r="S226" s="123">
        <v>0.83333333333333337</v>
      </c>
      <c r="T226" s="34" t="s">
        <v>32</v>
      </c>
      <c r="U226" s="34" t="s">
        <v>47</v>
      </c>
      <c r="V226" s="34" t="s">
        <v>45</v>
      </c>
      <c r="W226" s="34" t="s">
        <v>326</v>
      </c>
      <c r="X226" s="34" t="s">
        <v>326</v>
      </c>
      <c r="Y226" s="34" t="s">
        <v>326</v>
      </c>
      <c r="Z226" s="34" t="s">
        <v>32</v>
      </c>
      <c r="AA226" s="34" t="s">
        <v>45</v>
      </c>
      <c r="AB226" s="95">
        <v>0</v>
      </c>
      <c r="AC226" s="34" t="s">
        <v>32</v>
      </c>
      <c r="AD226" s="34" t="s">
        <v>45</v>
      </c>
      <c r="AE226" s="95">
        <v>0</v>
      </c>
      <c r="AF226" s="96">
        <v>12</v>
      </c>
      <c r="AG226" s="97">
        <v>0</v>
      </c>
      <c r="AH226" s="96">
        <v>0</v>
      </c>
      <c r="AI226" s="97" t="s">
        <v>326</v>
      </c>
      <c r="AJ226" s="96">
        <v>14.999999999999986</v>
      </c>
      <c r="AK226" s="96">
        <v>0</v>
      </c>
      <c r="AL226" s="96" t="s">
        <v>94</v>
      </c>
      <c r="AM226" s="95">
        <v>0</v>
      </c>
      <c r="AN226" s="95">
        <v>0</v>
      </c>
      <c r="AO226" s="98" t="s">
        <v>326</v>
      </c>
      <c r="AP226" s="98">
        <v>0</v>
      </c>
      <c r="AQ226" s="98" t="s">
        <v>326</v>
      </c>
      <c r="AR226" s="98">
        <v>3.05</v>
      </c>
      <c r="AS226" s="98">
        <v>0</v>
      </c>
      <c r="AT226" s="99" t="s">
        <v>99</v>
      </c>
      <c r="AU226" s="98">
        <v>0</v>
      </c>
      <c r="AV226" s="98">
        <v>0</v>
      </c>
      <c r="AW226" s="98">
        <v>0</v>
      </c>
      <c r="AX226" s="98">
        <v>0</v>
      </c>
      <c r="AY226" s="98">
        <v>5.1041666666666616</v>
      </c>
      <c r="AZ226" s="98">
        <v>0</v>
      </c>
      <c r="BA226" s="100">
        <v>0</v>
      </c>
      <c r="BB226" s="100">
        <v>0</v>
      </c>
      <c r="BC226" s="101">
        <v>0</v>
      </c>
      <c r="BD226" s="101">
        <v>0</v>
      </c>
      <c r="BE226" s="96">
        <v>29.999999999999972</v>
      </c>
      <c r="BF226" s="96">
        <v>0</v>
      </c>
      <c r="BG226" s="95">
        <v>0</v>
      </c>
      <c r="BH226" s="95">
        <v>0</v>
      </c>
      <c r="BI226" s="96" t="s">
        <v>491</v>
      </c>
      <c r="BZ226" t="s">
        <v>43</v>
      </c>
      <c r="CA226"/>
      <c r="CB226" s="44">
        <v>3.461689587426326</v>
      </c>
      <c r="CE226" s="114" t="s">
        <v>45</v>
      </c>
      <c r="CF226" s="114" t="s">
        <v>42</v>
      </c>
      <c r="CG226" s="17">
        <f t="shared" si="21"/>
        <v>0</v>
      </c>
      <c r="CH226" s="34"/>
      <c r="CI226" s="13" t="s">
        <v>44</v>
      </c>
      <c r="CJ226" s="17">
        <f t="shared" si="22"/>
        <v>0</v>
      </c>
      <c r="CN226" s="34"/>
      <c r="CO226" s="34"/>
      <c r="CP226" s="34"/>
      <c r="CQ226" s="34"/>
    </row>
    <row r="227" spans="2:95" x14ac:dyDescent="0.3">
      <c r="B227" s="34">
        <v>225</v>
      </c>
      <c r="C227" s="34">
        <v>2023</v>
      </c>
      <c r="D227" s="34" t="s">
        <v>110</v>
      </c>
      <c r="E227" s="34">
        <v>55</v>
      </c>
      <c r="F227" s="34" t="s">
        <v>80</v>
      </c>
      <c r="G227" s="34" t="s">
        <v>152</v>
      </c>
      <c r="H227" s="34" t="s">
        <v>151</v>
      </c>
      <c r="I227" s="34" t="s">
        <v>85</v>
      </c>
      <c r="J227" s="34" t="s">
        <v>91</v>
      </c>
      <c r="K227" s="34" t="s">
        <v>325</v>
      </c>
      <c r="L227" s="34" t="s">
        <v>171</v>
      </c>
      <c r="M227" s="34" t="s">
        <v>471</v>
      </c>
      <c r="N227" s="123">
        <v>0.29166666666666669</v>
      </c>
      <c r="O227" s="123">
        <v>0.34375</v>
      </c>
      <c r="P227" s="123" t="s">
        <v>60</v>
      </c>
      <c r="Q227" s="123">
        <v>0.70833333333333337</v>
      </c>
      <c r="R227" s="123" t="s">
        <v>69</v>
      </c>
      <c r="S227" s="123">
        <v>0.77083333333333337</v>
      </c>
      <c r="T227" s="34" t="s">
        <v>26</v>
      </c>
      <c r="U227" s="34" t="s">
        <v>48</v>
      </c>
      <c r="V227" s="34" t="s">
        <v>43</v>
      </c>
      <c r="W227" s="34" t="s">
        <v>326</v>
      </c>
      <c r="X227" s="34" t="s">
        <v>326</v>
      </c>
      <c r="Y227" s="34" t="s">
        <v>326</v>
      </c>
      <c r="Z227" s="34" t="s">
        <v>26</v>
      </c>
      <c r="AA227" s="34" t="s">
        <v>43</v>
      </c>
      <c r="AB227" s="95">
        <v>0</v>
      </c>
      <c r="AC227" s="34" t="s">
        <v>26</v>
      </c>
      <c r="AD227" s="34" t="s">
        <v>43</v>
      </c>
      <c r="AE227" s="95">
        <v>0</v>
      </c>
      <c r="AF227" s="96">
        <v>8.75</v>
      </c>
      <c r="AG227" s="97">
        <v>0</v>
      </c>
      <c r="AH227" s="96">
        <v>0</v>
      </c>
      <c r="AI227" s="97" t="s">
        <v>326</v>
      </c>
      <c r="AJ227" s="96">
        <v>82.499999999999986</v>
      </c>
      <c r="AK227" s="96">
        <v>285.58939096267187</v>
      </c>
      <c r="AL227" s="96" t="s">
        <v>96</v>
      </c>
      <c r="AM227" s="95">
        <v>6.9233791748526521</v>
      </c>
      <c r="AN227" s="95">
        <v>0</v>
      </c>
      <c r="AO227" s="98" t="s">
        <v>326</v>
      </c>
      <c r="AP227" s="98">
        <v>0</v>
      </c>
      <c r="AQ227" s="98" t="s">
        <v>326</v>
      </c>
      <c r="AR227" s="98">
        <v>10.130378999999991</v>
      </c>
      <c r="AS227" s="98">
        <v>35.068227500982282</v>
      </c>
      <c r="AT227" s="99" t="s">
        <v>101</v>
      </c>
      <c r="AU227" s="98">
        <v>900.36613636549907</v>
      </c>
      <c r="AV227" s="98">
        <v>3116.7880791277198</v>
      </c>
      <c r="AW227" s="98">
        <v>118.18775499999987</v>
      </c>
      <c r="AX227" s="98">
        <v>409.12932084479326</v>
      </c>
      <c r="AY227" s="98">
        <v>28.072916666666661</v>
      </c>
      <c r="AZ227" s="98">
        <v>97.179723313686949</v>
      </c>
      <c r="BA227" s="100">
        <v>671232.87671232875</v>
      </c>
      <c r="BB227" s="100">
        <v>2323599.8600532874</v>
      </c>
      <c r="BC227" s="101">
        <v>8.6055497014401114E-3</v>
      </c>
      <c r="BD227" s="101">
        <v>2.9789741795554964E-2</v>
      </c>
      <c r="BE227" s="96">
        <v>0</v>
      </c>
      <c r="BF227" s="96">
        <v>0</v>
      </c>
      <c r="BG227" s="95">
        <v>3.461689587426326</v>
      </c>
      <c r="BH227" s="95">
        <v>3.461689587426326</v>
      </c>
      <c r="BI227" s="96" t="s">
        <v>326</v>
      </c>
      <c r="BZ227"/>
      <c r="CA227"/>
      <c r="CB227" s="44">
        <v>3.461689587426326</v>
      </c>
      <c r="CE227" s="114" t="s">
        <v>45</v>
      </c>
      <c r="CF227" s="114" t="s">
        <v>41</v>
      </c>
      <c r="CG227" s="17">
        <f t="shared" si="21"/>
        <v>0</v>
      </c>
      <c r="CH227" s="34"/>
      <c r="CI227" s="13" t="s">
        <v>149</v>
      </c>
      <c r="CJ227" s="17">
        <f t="shared" si="22"/>
        <v>6.9233791748526521</v>
      </c>
      <c r="CN227" s="34"/>
      <c r="CO227" s="34"/>
      <c r="CP227" s="34"/>
      <c r="CQ227" s="34"/>
    </row>
    <row r="228" spans="2:95" x14ac:dyDescent="0.3">
      <c r="B228" s="34">
        <v>226</v>
      </c>
      <c r="C228" s="34">
        <v>2023</v>
      </c>
      <c r="D228" s="34" t="s">
        <v>110</v>
      </c>
      <c r="E228" s="34">
        <v>48</v>
      </c>
      <c r="F228" s="34" t="s">
        <v>79</v>
      </c>
      <c r="G228" s="34" t="s">
        <v>152</v>
      </c>
      <c r="H228" s="34" t="s">
        <v>151</v>
      </c>
      <c r="I228" s="34" t="s">
        <v>83</v>
      </c>
      <c r="J228" s="34" t="s">
        <v>89</v>
      </c>
      <c r="K228" s="34" t="s">
        <v>325</v>
      </c>
      <c r="L228" s="34" t="s">
        <v>172</v>
      </c>
      <c r="M228" s="34" t="s">
        <v>471</v>
      </c>
      <c r="N228" s="123">
        <v>0.22916666666666666</v>
      </c>
      <c r="O228" s="123">
        <v>0.29166666666666669</v>
      </c>
      <c r="P228" s="123" t="s">
        <v>59</v>
      </c>
      <c r="Q228" s="123">
        <v>0.66666666666666663</v>
      </c>
      <c r="R228" s="123" t="s">
        <v>68</v>
      </c>
      <c r="S228" s="123">
        <v>0.71875</v>
      </c>
      <c r="T228" s="34" t="s">
        <v>27</v>
      </c>
      <c r="U228" s="34" t="s">
        <v>326</v>
      </c>
      <c r="V228" s="34" t="s">
        <v>42</v>
      </c>
      <c r="W228" s="34" t="s">
        <v>149</v>
      </c>
      <c r="X228" s="34" t="s">
        <v>149</v>
      </c>
      <c r="Y228" s="34" t="s">
        <v>326</v>
      </c>
      <c r="Z228" s="34" t="s">
        <v>27</v>
      </c>
      <c r="AA228" s="34" t="s">
        <v>42</v>
      </c>
      <c r="AB228" s="95">
        <v>0</v>
      </c>
      <c r="AC228" s="34" t="s">
        <v>27</v>
      </c>
      <c r="AD228" s="34" t="s">
        <v>42</v>
      </c>
      <c r="AE228" s="95">
        <v>0</v>
      </c>
      <c r="AF228" s="96">
        <v>8.9999999999999982</v>
      </c>
      <c r="AG228" s="97">
        <v>17.5</v>
      </c>
      <c r="AH228" s="96">
        <v>60.579567779960705</v>
      </c>
      <c r="AI228" s="97" t="s">
        <v>103</v>
      </c>
      <c r="AJ228" s="96">
        <v>82.500000000000057</v>
      </c>
      <c r="AK228" s="96">
        <v>285.5893909626721</v>
      </c>
      <c r="AL228" s="96" t="s">
        <v>96</v>
      </c>
      <c r="AM228" s="95">
        <v>6.9233791748526521</v>
      </c>
      <c r="AN228" s="95">
        <v>6.9233791748526521</v>
      </c>
      <c r="AO228" s="98">
        <v>0.9916666666666667</v>
      </c>
      <c r="AP228" s="98">
        <v>3.4328421741977735</v>
      </c>
      <c r="AQ228" s="98" t="s">
        <v>106</v>
      </c>
      <c r="AR228" s="98">
        <v>8.623818</v>
      </c>
      <c r="AS228" s="98">
        <v>29.852980974459726</v>
      </c>
      <c r="AT228" s="99" t="s">
        <v>100</v>
      </c>
      <c r="AU228" s="98">
        <v>110.01381131066667</v>
      </c>
      <c r="AV228" s="98">
        <v>380.8336650872194</v>
      </c>
      <c r="AW228" s="98">
        <v>13.549833888888891</v>
      </c>
      <c r="AX228" s="98">
        <v>46.905318884523034</v>
      </c>
      <c r="AY228" s="98">
        <v>28.072916666666686</v>
      </c>
      <c r="AZ228" s="98">
        <v>97.179723313687035</v>
      </c>
      <c r="BA228" s="100">
        <v>1323000</v>
      </c>
      <c r="BB228" s="100">
        <v>4579815.3241650295</v>
      </c>
      <c r="BC228" s="101">
        <v>5.5125E-2</v>
      </c>
      <c r="BD228" s="101">
        <v>0.19082563850687623</v>
      </c>
      <c r="BE228" s="96">
        <v>35</v>
      </c>
      <c r="BF228" s="96">
        <v>121.15913555992141</v>
      </c>
      <c r="BG228" s="95">
        <v>0</v>
      </c>
      <c r="BH228" s="95">
        <v>3.461689587426326</v>
      </c>
      <c r="BI228" s="96" t="s">
        <v>326</v>
      </c>
      <c r="BZ228" t="s">
        <v>42</v>
      </c>
      <c r="CA228"/>
      <c r="CB228" s="44">
        <v>3.461689587426326</v>
      </c>
      <c r="CE228" s="114" t="s">
        <v>45</v>
      </c>
      <c r="CF228" s="114" t="s">
        <v>43</v>
      </c>
      <c r="CG228" s="17">
        <f t="shared" si="21"/>
        <v>0</v>
      </c>
      <c r="CH228" s="34"/>
      <c r="CI228" s="34"/>
      <c r="CJ228" s="34"/>
      <c r="CN228" s="34"/>
      <c r="CO228" s="34"/>
      <c r="CP228" s="34"/>
      <c r="CQ228" s="34"/>
    </row>
    <row r="229" spans="2:95" x14ac:dyDescent="0.3">
      <c r="B229" s="34">
        <v>227</v>
      </c>
      <c r="C229" s="34">
        <v>2023</v>
      </c>
      <c r="D229" s="34" t="s">
        <v>110</v>
      </c>
      <c r="E229" s="34">
        <v>39</v>
      </c>
      <c r="F229" s="34" t="s">
        <v>78</v>
      </c>
      <c r="G229" s="34" t="s">
        <v>152</v>
      </c>
      <c r="H229" s="34" t="s">
        <v>151</v>
      </c>
      <c r="I229" s="34" t="s">
        <v>83</v>
      </c>
      <c r="J229" s="34" t="s">
        <v>90</v>
      </c>
      <c r="K229" s="34" t="s">
        <v>325</v>
      </c>
      <c r="L229" s="34" t="s">
        <v>167</v>
      </c>
      <c r="M229" s="34" t="s">
        <v>505</v>
      </c>
      <c r="N229" s="123">
        <v>0.27083333333333331</v>
      </c>
      <c r="O229" s="123">
        <v>0.35416666666666669</v>
      </c>
      <c r="P229" s="123" t="s">
        <v>60</v>
      </c>
      <c r="Q229" s="123">
        <v>0.6875</v>
      </c>
      <c r="R229" s="123" t="s">
        <v>68</v>
      </c>
      <c r="S229" s="123">
        <v>0.77083333333333337</v>
      </c>
      <c r="T229" s="34" t="s">
        <v>24</v>
      </c>
      <c r="U229" s="34" t="s">
        <v>326</v>
      </c>
      <c r="V229" s="34" t="s">
        <v>42</v>
      </c>
      <c r="W229" s="34" t="s">
        <v>326</v>
      </c>
      <c r="X229" s="34" t="s">
        <v>326</v>
      </c>
      <c r="Y229" s="34" t="s">
        <v>326</v>
      </c>
      <c r="Z229" s="34" t="s">
        <v>24</v>
      </c>
      <c r="AA229" s="34" t="s">
        <v>42</v>
      </c>
      <c r="AB229" s="95">
        <v>0</v>
      </c>
      <c r="AC229" s="34" t="s">
        <v>24</v>
      </c>
      <c r="AD229" s="34" t="s">
        <v>42</v>
      </c>
      <c r="AE229" s="95">
        <v>0</v>
      </c>
      <c r="AF229" s="96">
        <v>8</v>
      </c>
      <c r="AG229" s="97">
        <v>0</v>
      </c>
      <c r="AH229" s="96">
        <v>0</v>
      </c>
      <c r="AI229" s="97" t="s">
        <v>326</v>
      </c>
      <c r="AJ229" s="96">
        <v>120.00000000000006</v>
      </c>
      <c r="AK229" s="96">
        <v>415.40275049115934</v>
      </c>
      <c r="AL229" s="96" t="s">
        <v>97</v>
      </c>
      <c r="AM229" s="95">
        <v>6.9233791748526521</v>
      </c>
      <c r="AN229" s="95">
        <v>0</v>
      </c>
      <c r="AO229" s="98" t="s">
        <v>326</v>
      </c>
      <c r="AP229" s="98">
        <v>0</v>
      </c>
      <c r="AQ229" s="98" t="s">
        <v>326</v>
      </c>
      <c r="AR229" s="98">
        <v>24.811846000000003</v>
      </c>
      <c r="AS229" s="98">
        <v>85.890908943025551</v>
      </c>
      <c r="AT229" s="99" t="s">
        <v>102</v>
      </c>
      <c r="AU229" s="98">
        <v>148.30475754382215</v>
      </c>
      <c r="AV229" s="98">
        <v>513.38503495523503</v>
      </c>
      <c r="AW229" s="98">
        <v>18.265932301682696</v>
      </c>
      <c r="AX229" s="98">
        <v>63.230987653369176</v>
      </c>
      <c r="AY229" s="98">
        <v>40.83333333333335</v>
      </c>
      <c r="AZ229" s="98">
        <v>141.35232481990838</v>
      </c>
      <c r="BA229" s="100">
        <v>1445500</v>
      </c>
      <c r="BB229" s="100">
        <v>5003872.298624754</v>
      </c>
      <c r="BC229" s="101">
        <v>3.0114583333333333E-2</v>
      </c>
      <c r="BD229" s="101">
        <v>0.10424733955468238</v>
      </c>
      <c r="BE229" s="96">
        <v>0</v>
      </c>
      <c r="BF229" s="96">
        <v>0</v>
      </c>
      <c r="BG229" s="95">
        <v>3.461689587426326</v>
      </c>
      <c r="BH229" s="95">
        <v>3.461689587426326</v>
      </c>
      <c r="BI229" s="96" t="s">
        <v>326</v>
      </c>
      <c r="BZ229"/>
      <c r="CA229"/>
      <c r="CB229" s="44">
        <v>3.461689587426326</v>
      </c>
      <c r="CE229" s="114" t="s">
        <v>45</v>
      </c>
      <c r="CF229" s="114" t="s">
        <v>44</v>
      </c>
      <c r="CG229" s="17">
        <f t="shared" si="21"/>
        <v>0</v>
      </c>
      <c r="CH229" s="34"/>
      <c r="CI229" s="18" t="s">
        <v>239</v>
      </c>
      <c r="CJ229" s="18" t="s">
        <v>238</v>
      </c>
      <c r="CN229" s="34"/>
      <c r="CO229" s="34"/>
      <c r="CP229" s="34"/>
      <c r="CQ229" s="34"/>
    </row>
    <row r="230" spans="2:95" x14ac:dyDescent="0.3">
      <c r="B230" s="34">
        <v>228</v>
      </c>
      <c r="C230" s="34">
        <v>2023</v>
      </c>
      <c r="D230" s="34" t="s">
        <v>109</v>
      </c>
      <c r="E230" s="34">
        <v>60</v>
      </c>
      <c r="F230" s="34" t="s">
        <v>81</v>
      </c>
      <c r="G230" s="34" t="s">
        <v>152</v>
      </c>
      <c r="H230" s="34" t="s">
        <v>151</v>
      </c>
      <c r="I230" s="34" t="s">
        <v>85</v>
      </c>
      <c r="J230" s="34" t="s">
        <v>91</v>
      </c>
      <c r="K230" s="34" t="s">
        <v>325</v>
      </c>
      <c r="L230" s="34" t="s">
        <v>169</v>
      </c>
      <c r="M230" s="34" t="s">
        <v>472</v>
      </c>
      <c r="N230" s="123">
        <v>0.32291666666666669</v>
      </c>
      <c r="O230" s="123">
        <v>0.375</v>
      </c>
      <c r="P230" s="123" t="s">
        <v>61</v>
      </c>
      <c r="Q230" s="123">
        <v>0.70833333333333337</v>
      </c>
      <c r="R230" s="123" t="s">
        <v>69</v>
      </c>
      <c r="S230" s="123">
        <v>0.79166666666666663</v>
      </c>
      <c r="T230" s="34" t="s">
        <v>24</v>
      </c>
      <c r="U230" s="34" t="s">
        <v>326</v>
      </c>
      <c r="V230" s="34" t="s">
        <v>42</v>
      </c>
      <c r="W230" s="34" t="s">
        <v>27</v>
      </c>
      <c r="X230" s="34" t="s">
        <v>42</v>
      </c>
      <c r="Y230" s="34" t="s">
        <v>326</v>
      </c>
      <c r="Z230" s="34" t="s">
        <v>24</v>
      </c>
      <c r="AA230" s="34" t="s">
        <v>42</v>
      </c>
      <c r="AB230" s="95">
        <v>0</v>
      </c>
      <c r="AC230" s="34" t="s">
        <v>24</v>
      </c>
      <c r="AD230" s="34" t="s">
        <v>42</v>
      </c>
      <c r="AE230" s="95">
        <v>0</v>
      </c>
      <c r="AF230" s="96">
        <v>8</v>
      </c>
      <c r="AG230" s="97">
        <v>20</v>
      </c>
      <c r="AH230" s="96">
        <v>69.233791748526528</v>
      </c>
      <c r="AI230" s="97" t="s">
        <v>103</v>
      </c>
      <c r="AJ230" s="96">
        <v>97.499999999999929</v>
      </c>
      <c r="AK230" s="96">
        <v>337.51473477406654</v>
      </c>
      <c r="AL230" s="96" t="s">
        <v>96</v>
      </c>
      <c r="AM230" s="95">
        <v>6.9233791748526521</v>
      </c>
      <c r="AN230" s="95">
        <v>6.9233791748526521</v>
      </c>
      <c r="AO230" s="98">
        <v>5.5333333333333332</v>
      </c>
      <c r="AP230" s="98">
        <v>19.154682383759003</v>
      </c>
      <c r="AQ230" s="98" t="s">
        <v>108</v>
      </c>
      <c r="AR230" s="98">
        <v>23.217623000000003</v>
      </c>
      <c r="AS230" s="98">
        <v>80.372203783889987</v>
      </c>
      <c r="AT230" s="99" t="s">
        <v>102</v>
      </c>
      <c r="AU230" s="98">
        <v>143.18161517744085</v>
      </c>
      <c r="AV230" s="98">
        <v>495.65030637063018</v>
      </c>
      <c r="AW230" s="98">
        <v>17.634941272223966</v>
      </c>
      <c r="AX230" s="98">
        <v>61.046692576932472</v>
      </c>
      <c r="AY230" s="98">
        <v>33.177083333333307</v>
      </c>
      <c r="AZ230" s="98">
        <v>114.84876391617541</v>
      </c>
      <c r="BA230" s="100">
        <v>867300</v>
      </c>
      <c r="BB230" s="100">
        <v>3002323.3791748527</v>
      </c>
      <c r="BC230" s="101">
        <v>1.1119230769230768E-2</v>
      </c>
      <c r="BD230" s="101">
        <v>3.8491325374036565E-2</v>
      </c>
      <c r="BE230" s="96">
        <v>0</v>
      </c>
      <c r="BF230" s="96">
        <v>0</v>
      </c>
      <c r="BG230" s="95">
        <v>3.461689587426326</v>
      </c>
      <c r="BH230" s="95">
        <v>3.461689587426326</v>
      </c>
      <c r="BI230" s="96" t="s">
        <v>326</v>
      </c>
      <c r="BZ230" t="s">
        <v>198</v>
      </c>
      <c r="CA230"/>
      <c r="CB230" s="44">
        <v>20.77013752455796</v>
      </c>
      <c r="CE230" s="114" t="s">
        <v>42</v>
      </c>
      <c r="CF230" s="114"/>
      <c r="CG230" s="17">
        <f t="shared" si="21"/>
        <v>3.461689587426326</v>
      </c>
      <c r="CH230" s="34"/>
      <c r="CI230" s="13" t="str">
        <f>CI221</f>
        <v>Transporte Público</v>
      </c>
      <c r="CJ230" s="17">
        <f t="shared" ref="CJ230:CJ236" si="23">SUMIFS($CG$221:$CG$257,$CF$221:$CF$257,$CI230)</f>
        <v>0</v>
      </c>
      <c r="CN230" s="34"/>
      <c r="CO230" s="34"/>
      <c r="CP230" s="34"/>
      <c r="CQ230" s="34"/>
    </row>
    <row r="231" spans="2:95" x14ac:dyDescent="0.3">
      <c r="B231" s="34">
        <v>229</v>
      </c>
      <c r="C231" s="34">
        <v>2023</v>
      </c>
      <c r="D231" s="34" t="s">
        <v>109</v>
      </c>
      <c r="E231" s="34">
        <v>37</v>
      </c>
      <c r="F231" s="34" t="s">
        <v>78</v>
      </c>
      <c r="G231" s="34" t="s">
        <v>152</v>
      </c>
      <c r="H231" s="34" t="s">
        <v>151</v>
      </c>
      <c r="I231" s="34" t="s">
        <v>84</v>
      </c>
      <c r="J231" s="34" t="s">
        <v>90</v>
      </c>
      <c r="K231" s="34" t="s">
        <v>325</v>
      </c>
      <c r="L231" s="34" t="s">
        <v>168</v>
      </c>
      <c r="M231" s="34" t="s">
        <v>471</v>
      </c>
      <c r="N231" s="123">
        <v>0.25</v>
      </c>
      <c r="O231" s="123">
        <v>0.29166666666666669</v>
      </c>
      <c r="P231" s="123" t="s">
        <v>59</v>
      </c>
      <c r="Q231" s="123">
        <v>0.72916666666666663</v>
      </c>
      <c r="R231" s="123" t="s">
        <v>69</v>
      </c>
      <c r="S231" s="123">
        <v>0.76041666666666663</v>
      </c>
      <c r="T231" s="34" t="s">
        <v>24</v>
      </c>
      <c r="U231" s="34" t="s">
        <v>326</v>
      </c>
      <c r="V231" s="34" t="s">
        <v>42</v>
      </c>
      <c r="W231" s="34" t="s">
        <v>36</v>
      </c>
      <c r="X231" s="34" t="s">
        <v>42</v>
      </c>
      <c r="Y231" s="34" t="s">
        <v>326</v>
      </c>
      <c r="Z231" s="34" t="s">
        <v>32</v>
      </c>
      <c r="AA231" s="34" t="s">
        <v>45</v>
      </c>
      <c r="AB231" s="95">
        <v>3.461689587426326</v>
      </c>
      <c r="AC231" s="34" t="s">
        <v>32</v>
      </c>
      <c r="AD231" s="34" t="s">
        <v>45</v>
      </c>
      <c r="AE231" s="95">
        <v>3.461689587426326</v>
      </c>
      <c r="AF231" s="96">
        <v>10.499999999999998</v>
      </c>
      <c r="AG231" s="97">
        <v>7.5</v>
      </c>
      <c r="AH231" s="96">
        <v>25.962671905697444</v>
      </c>
      <c r="AI231" s="97" t="s">
        <v>148</v>
      </c>
      <c r="AJ231" s="96">
        <v>52.500000000000014</v>
      </c>
      <c r="AK231" s="96">
        <v>181.73870333988216</v>
      </c>
      <c r="AL231" s="96" t="s">
        <v>95</v>
      </c>
      <c r="AM231" s="95">
        <v>6.9233791748526521</v>
      </c>
      <c r="AN231" s="95">
        <v>6.9233791748526521</v>
      </c>
      <c r="AO231" s="98">
        <v>2.25</v>
      </c>
      <c r="AP231" s="98">
        <v>7.788801571709234</v>
      </c>
      <c r="AQ231" s="98" t="s">
        <v>107</v>
      </c>
      <c r="AR231" s="98">
        <v>9.6757879999999972</v>
      </c>
      <c r="AS231" s="98">
        <v>33.494574569744586</v>
      </c>
      <c r="AT231" s="99" t="s">
        <v>100</v>
      </c>
      <c r="AU231" s="98">
        <v>58.127224962894225</v>
      </c>
      <c r="AV231" s="98">
        <v>201.21840940003855</v>
      </c>
      <c r="AW231" s="98">
        <v>7.4143955408653843</v>
      </c>
      <c r="AX231" s="98">
        <v>25.666335840873884</v>
      </c>
      <c r="AY231" s="98">
        <v>17.864583333333339</v>
      </c>
      <c r="AZ231" s="98">
        <v>61.841642108709905</v>
      </c>
      <c r="BA231" s="100">
        <v>735000</v>
      </c>
      <c r="BB231" s="100">
        <v>2544341.8467583498</v>
      </c>
      <c r="BC231" s="101">
        <v>1.53125E-2</v>
      </c>
      <c r="BD231" s="101">
        <v>5.3007121807465619E-2</v>
      </c>
      <c r="BE231" s="96">
        <v>0</v>
      </c>
      <c r="BF231" s="96">
        <v>0</v>
      </c>
      <c r="BG231" s="95">
        <v>3.461689587426326</v>
      </c>
      <c r="BH231" s="95">
        <v>3.461689587426326</v>
      </c>
      <c r="BI231" s="96" t="s">
        <v>326</v>
      </c>
      <c r="BZ231"/>
      <c r="CA231"/>
      <c r="CB231"/>
      <c r="CE231" s="114" t="s">
        <v>42</v>
      </c>
      <c r="CF231" s="114" t="s">
        <v>149</v>
      </c>
      <c r="CG231" s="17">
        <f t="shared" si="21"/>
        <v>0</v>
      </c>
      <c r="CH231" s="34"/>
      <c r="CI231" s="13" t="str">
        <f t="shared" ref="CI231:CI236" si="24">CI222</f>
        <v>Teletrabajo</v>
      </c>
      <c r="CJ231" s="17">
        <f t="shared" si="23"/>
        <v>0</v>
      </c>
      <c r="CN231" s="34"/>
      <c r="CO231" s="34"/>
      <c r="CP231" s="34"/>
      <c r="CQ231" s="34"/>
    </row>
    <row r="232" spans="2:95" x14ac:dyDescent="0.3">
      <c r="B232" s="34">
        <v>230</v>
      </c>
      <c r="C232" s="34">
        <v>2023</v>
      </c>
      <c r="D232" s="34" t="s">
        <v>109</v>
      </c>
      <c r="E232" s="34">
        <v>45</v>
      </c>
      <c r="F232" s="34" t="s">
        <v>79</v>
      </c>
      <c r="G232" s="34" t="s">
        <v>154</v>
      </c>
      <c r="H232" s="34" t="s">
        <v>151</v>
      </c>
      <c r="I232" s="34" t="s">
        <v>83</v>
      </c>
      <c r="J232" s="34" t="s">
        <v>89</v>
      </c>
      <c r="K232" s="34" t="s">
        <v>325</v>
      </c>
      <c r="L232" s="34" t="s">
        <v>172</v>
      </c>
      <c r="M232" s="34" t="s">
        <v>475</v>
      </c>
      <c r="N232" s="123">
        <v>0.26041666666666669</v>
      </c>
      <c r="O232" s="123">
        <v>0.26944444444444443</v>
      </c>
      <c r="P232" s="123" t="s">
        <v>58</v>
      </c>
      <c r="Q232" s="123">
        <v>0.81597222222222221</v>
      </c>
      <c r="R232" s="123" t="s">
        <v>71</v>
      </c>
      <c r="S232" s="123">
        <v>0.84027777777777779</v>
      </c>
      <c r="T232" s="34" t="s">
        <v>28</v>
      </c>
      <c r="U232" s="34" t="s">
        <v>48</v>
      </c>
      <c r="V232" s="34" t="s">
        <v>43</v>
      </c>
      <c r="W232" s="34" t="s">
        <v>326</v>
      </c>
      <c r="X232" s="34" t="s">
        <v>326</v>
      </c>
      <c r="Y232" s="34" t="s">
        <v>326</v>
      </c>
      <c r="Z232" s="34" t="s">
        <v>28</v>
      </c>
      <c r="AA232" s="34" t="s">
        <v>43</v>
      </c>
      <c r="AB232" s="95">
        <v>0</v>
      </c>
      <c r="AC232" s="34" t="s">
        <v>28</v>
      </c>
      <c r="AD232" s="34" t="s">
        <v>43</v>
      </c>
      <c r="AE232" s="95">
        <v>0</v>
      </c>
      <c r="AF232" s="96">
        <v>13.116666666666665</v>
      </c>
      <c r="AG232" s="97">
        <v>0</v>
      </c>
      <c r="AH232" s="96">
        <v>0</v>
      </c>
      <c r="AI232" s="97" t="s">
        <v>326</v>
      </c>
      <c r="AJ232" s="96">
        <v>23.999999999999993</v>
      </c>
      <c r="AK232" s="96">
        <v>83.080550098231797</v>
      </c>
      <c r="AL232" s="96" t="s">
        <v>94</v>
      </c>
      <c r="AM232" s="95">
        <v>6.9233791748526521</v>
      </c>
      <c r="AN232" s="95">
        <v>0</v>
      </c>
      <c r="AO232" s="98" t="s">
        <v>326</v>
      </c>
      <c r="AP232" s="98">
        <v>0</v>
      </c>
      <c r="AQ232" s="98" t="s">
        <v>326</v>
      </c>
      <c r="AR232" s="98">
        <v>5.6896509999999889</v>
      </c>
      <c r="AS232" s="98">
        <v>19.695805622789745</v>
      </c>
      <c r="AT232" s="99" t="s">
        <v>100</v>
      </c>
      <c r="AU232" s="98">
        <v>381.20782787444284</v>
      </c>
      <c r="AV232" s="98">
        <v>1319.623168398366</v>
      </c>
      <c r="AW232" s="98">
        <v>50.039751102564004</v>
      </c>
      <c r="AX232" s="98">
        <v>173.22208534915083</v>
      </c>
      <c r="AY232" s="98">
        <v>8.1666666666666643</v>
      </c>
      <c r="AZ232" s="98">
        <v>28.270464963981656</v>
      </c>
      <c r="BA232" s="100">
        <v>927196.34703196341</v>
      </c>
      <c r="BB232" s="100">
        <v>3209665.9400202739</v>
      </c>
      <c r="BC232" s="101">
        <v>3.8633181126331809E-2</v>
      </c>
      <c r="BD232" s="101">
        <v>0.13373608083417809</v>
      </c>
      <c r="BE232" s="96">
        <v>0</v>
      </c>
      <c r="BF232" s="96">
        <v>0</v>
      </c>
      <c r="BG232" s="95">
        <v>3.461689587426326</v>
      </c>
      <c r="BH232" s="95">
        <v>3.461689587426326</v>
      </c>
      <c r="BI232" s="96" t="s">
        <v>326</v>
      </c>
      <c r="BZ232"/>
      <c r="CA232"/>
      <c r="CB232"/>
      <c r="CE232" s="114" t="s">
        <v>42</v>
      </c>
      <c r="CF232" s="114" t="s">
        <v>45</v>
      </c>
      <c r="CG232" s="17">
        <f t="shared" si="21"/>
        <v>0</v>
      </c>
      <c r="CH232" s="34"/>
      <c r="CI232" s="13" t="str">
        <f t="shared" si="24"/>
        <v>Conductor Transporte Privado</v>
      </c>
      <c r="CJ232" s="17">
        <f t="shared" si="23"/>
        <v>0</v>
      </c>
      <c r="CN232" s="34"/>
      <c r="CO232" s="34"/>
      <c r="CP232" s="34"/>
      <c r="CQ232" s="34"/>
    </row>
    <row r="233" spans="2:95" x14ac:dyDescent="0.3">
      <c r="B233" s="34">
        <v>231</v>
      </c>
      <c r="C233" s="34">
        <v>2023</v>
      </c>
      <c r="D233" s="34" t="s">
        <v>110</v>
      </c>
      <c r="E233" s="34">
        <v>48</v>
      </c>
      <c r="F233" s="34" t="s">
        <v>79</v>
      </c>
      <c r="G233" s="34" t="s">
        <v>152</v>
      </c>
      <c r="H233" s="34" t="s">
        <v>151</v>
      </c>
      <c r="I233" s="34" t="s">
        <v>85</v>
      </c>
      <c r="J233" s="34" t="s">
        <v>90</v>
      </c>
      <c r="K233" s="34" t="s">
        <v>325</v>
      </c>
      <c r="L233" s="34" t="s">
        <v>167</v>
      </c>
      <c r="M233" s="34" t="s">
        <v>474</v>
      </c>
      <c r="N233" s="123">
        <v>0.27083333333333331</v>
      </c>
      <c r="O233" s="123">
        <v>0.29166666666666669</v>
      </c>
      <c r="P233" s="123" t="s">
        <v>59</v>
      </c>
      <c r="Q233" s="123">
        <v>0.6875</v>
      </c>
      <c r="R233" s="123" t="s">
        <v>68</v>
      </c>
      <c r="S233" s="123">
        <v>0.77083333333333337</v>
      </c>
      <c r="T233" s="34" t="s">
        <v>27</v>
      </c>
      <c r="U233" s="34" t="s">
        <v>326</v>
      </c>
      <c r="V233" s="34" t="s">
        <v>42</v>
      </c>
      <c r="W233" s="34" t="s">
        <v>326</v>
      </c>
      <c r="X233" s="34" t="s">
        <v>326</v>
      </c>
      <c r="Y233" s="34" t="s">
        <v>326</v>
      </c>
      <c r="Z233" s="34" t="s">
        <v>24</v>
      </c>
      <c r="AA233" s="34" t="s">
        <v>42</v>
      </c>
      <c r="AB233" s="95">
        <v>0</v>
      </c>
      <c r="AC233" s="34" t="s">
        <v>27</v>
      </c>
      <c r="AD233" s="34" t="s">
        <v>42</v>
      </c>
      <c r="AE233" s="95">
        <v>0</v>
      </c>
      <c r="AF233" s="96">
        <v>9.5</v>
      </c>
      <c r="AG233" s="97">
        <v>0</v>
      </c>
      <c r="AH233" s="96">
        <v>0</v>
      </c>
      <c r="AI233" s="97" t="s">
        <v>326</v>
      </c>
      <c r="AJ233" s="96">
        <v>75.000000000000057</v>
      </c>
      <c r="AK233" s="96">
        <v>0</v>
      </c>
      <c r="AL233" s="96" t="s">
        <v>96</v>
      </c>
      <c r="AM233" s="95">
        <v>0</v>
      </c>
      <c r="AN233" s="95">
        <v>0</v>
      </c>
      <c r="AO233" s="98" t="s">
        <v>326</v>
      </c>
      <c r="AP233" s="98">
        <v>0</v>
      </c>
      <c r="AQ233" s="98" t="s">
        <v>326</v>
      </c>
      <c r="AR233" s="98">
        <v>15.150000000000007</v>
      </c>
      <c r="AS233" s="98">
        <v>0</v>
      </c>
      <c r="AT233" s="99" t="s">
        <v>102</v>
      </c>
      <c r="AU233" s="98">
        <v>363.96667391304368</v>
      </c>
      <c r="AV233" s="98">
        <v>0</v>
      </c>
      <c r="AW233" s="98">
        <v>44.827898550724655</v>
      </c>
      <c r="AX233" s="98">
        <v>0</v>
      </c>
      <c r="AY233" s="98">
        <v>25.520833333333353</v>
      </c>
      <c r="AZ233" s="98">
        <v>0</v>
      </c>
      <c r="BA233" s="100">
        <v>1470000</v>
      </c>
      <c r="BB233" s="100">
        <v>0</v>
      </c>
      <c r="BC233" s="101">
        <v>3.0624999999999999E-2</v>
      </c>
      <c r="BD233" s="101">
        <v>0</v>
      </c>
      <c r="BE233" s="96">
        <v>0</v>
      </c>
      <c r="BF233" s="96">
        <v>0</v>
      </c>
      <c r="BG233" s="95">
        <v>0</v>
      </c>
      <c r="BH233" s="95">
        <v>0</v>
      </c>
      <c r="BI233" s="96" t="s">
        <v>491</v>
      </c>
      <c r="BZ233"/>
      <c r="CA233"/>
      <c r="CB233"/>
      <c r="CE233" s="114" t="s">
        <v>42</v>
      </c>
      <c r="CF233" s="114" t="s">
        <v>42</v>
      </c>
      <c r="CG233" s="17">
        <f t="shared" si="21"/>
        <v>0</v>
      </c>
      <c r="CH233" s="34"/>
      <c r="CI233" s="13" t="str">
        <f t="shared" si="24"/>
        <v>Vehículo institucional</v>
      </c>
      <c r="CJ233" s="17">
        <f t="shared" si="23"/>
        <v>0</v>
      </c>
      <c r="CN233" s="34"/>
      <c r="CO233" s="34"/>
      <c r="CP233" s="34"/>
      <c r="CQ233" s="34"/>
    </row>
    <row r="234" spans="2:95" x14ac:dyDescent="0.3">
      <c r="B234" s="34">
        <v>232</v>
      </c>
      <c r="C234" s="34">
        <v>2023</v>
      </c>
      <c r="D234" s="34" t="s">
        <v>109</v>
      </c>
      <c r="E234" s="34">
        <v>32</v>
      </c>
      <c r="F234" s="34" t="s">
        <v>78</v>
      </c>
      <c r="G234" s="34" t="s">
        <v>152</v>
      </c>
      <c r="H234" s="34" t="s">
        <v>151</v>
      </c>
      <c r="I234" s="34" t="s">
        <v>84</v>
      </c>
      <c r="J234" s="34" t="s">
        <v>89</v>
      </c>
      <c r="K234" s="34" t="s">
        <v>325</v>
      </c>
      <c r="L234" s="34" t="s">
        <v>181</v>
      </c>
      <c r="M234" s="34" t="s">
        <v>472</v>
      </c>
      <c r="N234" s="123">
        <v>0.25</v>
      </c>
      <c r="O234" s="123">
        <v>0.29166666666666669</v>
      </c>
      <c r="P234" s="123" t="s">
        <v>59</v>
      </c>
      <c r="Q234" s="123">
        <v>0.6875</v>
      </c>
      <c r="R234" s="123" t="s">
        <v>68</v>
      </c>
      <c r="S234" s="123">
        <v>0.72916666666666663</v>
      </c>
      <c r="T234" s="34" t="s">
        <v>27</v>
      </c>
      <c r="U234" s="34" t="s">
        <v>326</v>
      </c>
      <c r="V234" s="34" t="s">
        <v>42</v>
      </c>
      <c r="W234" s="34" t="s">
        <v>149</v>
      </c>
      <c r="X234" s="34" t="s">
        <v>149</v>
      </c>
      <c r="Y234" s="34" t="s">
        <v>326</v>
      </c>
      <c r="Z234" s="34" t="s">
        <v>27</v>
      </c>
      <c r="AA234" s="34" t="s">
        <v>42</v>
      </c>
      <c r="AB234" s="95">
        <v>0</v>
      </c>
      <c r="AC234" s="34" t="s">
        <v>32</v>
      </c>
      <c r="AD234" s="34" t="s">
        <v>45</v>
      </c>
      <c r="AE234" s="95">
        <v>3.461689587426326</v>
      </c>
      <c r="AF234" s="96">
        <v>9.5</v>
      </c>
      <c r="AG234" s="97">
        <v>10</v>
      </c>
      <c r="AH234" s="96">
        <v>34.616895874263264</v>
      </c>
      <c r="AI234" s="97" t="s">
        <v>148</v>
      </c>
      <c r="AJ234" s="96">
        <v>59.999999999999986</v>
      </c>
      <c r="AK234" s="96">
        <v>207.70137524557953</v>
      </c>
      <c r="AL234" s="96" t="s">
        <v>95</v>
      </c>
      <c r="AM234" s="95">
        <v>6.9233791748526521</v>
      </c>
      <c r="AN234" s="95">
        <v>6.9233791748526521</v>
      </c>
      <c r="AO234" s="98">
        <v>0.56666666666666665</v>
      </c>
      <c r="AP234" s="98">
        <v>1.9616240995415848</v>
      </c>
      <c r="AQ234" s="98" t="s">
        <v>106</v>
      </c>
      <c r="AR234" s="98">
        <v>7.2898899999999998</v>
      </c>
      <c r="AS234" s="98">
        <v>25.235336306483298</v>
      </c>
      <c r="AT234" s="99" t="s">
        <v>100</v>
      </c>
      <c r="AU234" s="98">
        <v>161.52008149227052</v>
      </c>
      <c r="AV234" s="98">
        <v>559.13238426204452</v>
      </c>
      <c r="AW234" s="98">
        <v>19.893595611916268</v>
      </c>
      <c r="AX234" s="98">
        <v>68.865452786240596</v>
      </c>
      <c r="AY234" s="98">
        <v>20.416666666666661</v>
      </c>
      <c r="AZ234" s="98">
        <v>70.676162409954131</v>
      </c>
      <c r="BA234" s="100">
        <v>1347500</v>
      </c>
      <c r="BB234" s="100">
        <v>4664626.7190569742</v>
      </c>
      <c r="BC234" s="101">
        <v>5.6145833333333332E-2</v>
      </c>
      <c r="BD234" s="101">
        <v>0.19435944662737392</v>
      </c>
      <c r="BE234" s="96">
        <v>20</v>
      </c>
      <c r="BF234" s="96">
        <v>69.233791748526528</v>
      </c>
      <c r="BG234" s="95">
        <v>3.461689587426326</v>
      </c>
      <c r="BH234" s="95">
        <v>3.461689587426326</v>
      </c>
      <c r="BI234" s="96" t="s">
        <v>326</v>
      </c>
      <c r="BZ234"/>
      <c r="CA234"/>
      <c r="CB234"/>
      <c r="CE234" s="114" t="s">
        <v>42</v>
      </c>
      <c r="CF234" s="114" t="s">
        <v>41</v>
      </c>
      <c r="CG234" s="17">
        <f t="shared" si="21"/>
        <v>0</v>
      </c>
      <c r="CH234" s="34"/>
      <c r="CI234" s="13" t="str">
        <f t="shared" si="24"/>
        <v>Bicicleta y patineta</v>
      </c>
      <c r="CJ234" s="17">
        <f t="shared" si="23"/>
        <v>0</v>
      </c>
      <c r="CN234" s="34"/>
      <c r="CO234" s="34"/>
      <c r="CP234" s="35"/>
      <c r="CQ234" s="35"/>
    </row>
    <row r="235" spans="2:95" x14ac:dyDescent="0.3">
      <c r="B235" s="34">
        <v>233</v>
      </c>
      <c r="C235" s="34">
        <v>2023</v>
      </c>
      <c r="D235" s="34" t="s">
        <v>109</v>
      </c>
      <c r="E235" s="34">
        <v>24</v>
      </c>
      <c r="F235" s="34" t="s">
        <v>77</v>
      </c>
      <c r="G235" s="34" t="s">
        <v>152</v>
      </c>
      <c r="H235" s="34" t="s">
        <v>151</v>
      </c>
      <c r="I235" s="34" t="s">
        <v>84</v>
      </c>
      <c r="J235" s="34" t="s">
        <v>90</v>
      </c>
      <c r="K235" s="34" t="s">
        <v>327</v>
      </c>
      <c r="L235" s="34" t="s">
        <v>170</v>
      </c>
      <c r="M235" s="34" t="s">
        <v>473</v>
      </c>
      <c r="N235" s="123">
        <v>0.20833333333333334</v>
      </c>
      <c r="O235" s="123">
        <v>0.28125</v>
      </c>
      <c r="P235" s="123" t="s">
        <v>58</v>
      </c>
      <c r="Q235" s="123">
        <v>0.8125</v>
      </c>
      <c r="R235" s="123" t="s">
        <v>71</v>
      </c>
      <c r="S235" s="123">
        <v>0.89583333333333337</v>
      </c>
      <c r="T235" s="34" t="s">
        <v>24</v>
      </c>
      <c r="U235" s="34" t="s">
        <v>326</v>
      </c>
      <c r="V235" s="34" t="s">
        <v>42</v>
      </c>
      <c r="W235" s="34" t="s">
        <v>36</v>
      </c>
      <c r="X235" s="34" t="s">
        <v>42</v>
      </c>
      <c r="Y235" s="34" t="s">
        <v>326</v>
      </c>
      <c r="Z235" s="34" t="s">
        <v>28</v>
      </c>
      <c r="AA235" s="34" t="s">
        <v>43</v>
      </c>
      <c r="AB235" s="95">
        <v>3.461689587426326</v>
      </c>
      <c r="AC235" s="34" t="s">
        <v>28</v>
      </c>
      <c r="AD235" s="34" t="s">
        <v>43</v>
      </c>
      <c r="AE235" s="95">
        <v>3.461689587426326</v>
      </c>
      <c r="AF235" s="96">
        <v>12.75</v>
      </c>
      <c r="AG235" s="97">
        <v>15</v>
      </c>
      <c r="AH235" s="96">
        <v>51.925343811394889</v>
      </c>
      <c r="AI235" s="97" t="s">
        <v>103</v>
      </c>
      <c r="AJ235" s="96">
        <v>112.50000000000003</v>
      </c>
      <c r="AK235" s="96">
        <v>389.44007858546178</v>
      </c>
      <c r="AL235" s="96" t="s">
        <v>96</v>
      </c>
      <c r="AM235" s="95">
        <v>6.9233791748526521</v>
      </c>
      <c r="AN235" s="95">
        <v>6.9233791748526521</v>
      </c>
      <c r="AO235" s="98">
        <v>4.5</v>
      </c>
      <c r="AP235" s="98">
        <v>15.577603143418468</v>
      </c>
      <c r="AQ235" s="98" t="s">
        <v>99</v>
      </c>
      <c r="AR235" s="98">
        <v>22.883026000000001</v>
      </c>
      <c r="AS235" s="98">
        <v>79.213932833005899</v>
      </c>
      <c r="AT235" s="99" t="s">
        <v>102</v>
      </c>
      <c r="AU235" s="98">
        <v>214.86551289454331</v>
      </c>
      <c r="AV235" s="98">
        <v>743.79770868405762</v>
      </c>
      <c r="AW235" s="98">
        <v>27.314427193509619</v>
      </c>
      <c r="AX235" s="98">
        <v>94.554068202286729</v>
      </c>
      <c r="AY235" s="98">
        <v>38.281250000000007</v>
      </c>
      <c r="AZ235" s="98">
        <v>132.51780451866406</v>
      </c>
      <c r="BA235" s="100">
        <v>2205000</v>
      </c>
      <c r="BB235" s="100">
        <v>7633025.5402750485</v>
      </c>
      <c r="BC235" s="101">
        <v>4.5937499999999999E-2</v>
      </c>
      <c r="BD235" s="101">
        <v>0.15902136542239684</v>
      </c>
      <c r="BE235" s="96">
        <v>0</v>
      </c>
      <c r="BF235" s="96">
        <v>0</v>
      </c>
      <c r="BG235" s="95">
        <v>3.461689587426326</v>
      </c>
      <c r="BH235" s="95">
        <v>3.461689587426326</v>
      </c>
      <c r="BI235" s="96" t="s">
        <v>326</v>
      </c>
      <c r="BZ235"/>
      <c r="CA235"/>
      <c r="CB235"/>
      <c r="CE235" s="114" t="s">
        <v>42</v>
      </c>
      <c r="CF235" s="114" t="s">
        <v>43</v>
      </c>
      <c r="CG235" s="17">
        <f t="shared" si="21"/>
        <v>0</v>
      </c>
      <c r="CH235" s="34"/>
      <c r="CI235" s="13" t="str">
        <f t="shared" si="24"/>
        <v>Pasajero Transporte Privado</v>
      </c>
      <c r="CJ235" s="17">
        <f t="shared" si="23"/>
        <v>0</v>
      </c>
      <c r="CN235" s="34"/>
      <c r="CO235" s="34"/>
      <c r="CP235" s="34"/>
      <c r="CQ235" s="34"/>
    </row>
    <row r="236" spans="2:95" x14ac:dyDescent="0.3">
      <c r="B236" s="34">
        <v>234</v>
      </c>
      <c r="C236" s="34">
        <v>2023</v>
      </c>
      <c r="D236" s="34" t="s">
        <v>110</v>
      </c>
      <c r="E236" s="34">
        <v>46</v>
      </c>
      <c r="F236" s="34" t="s">
        <v>79</v>
      </c>
      <c r="G236" s="34" t="s">
        <v>153</v>
      </c>
      <c r="H236" s="34" t="s">
        <v>151</v>
      </c>
      <c r="I236" s="34" t="s">
        <v>84</v>
      </c>
      <c r="J236" s="34" t="s">
        <v>89</v>
      </c>
      <c r="K236" s="34" t="s">
        <v>325</v>
      </c>
      <c r="L236" s="34" t="s">
        <v>172</v>
      </c>
      <c r="M236" s="34" t="s">
        <v>498</v>
      </c>
      <c r="N236" s="123">
        <v>0.28125</v>
      </c>
      <c r="O236" s="123">
        <v>0.33333333333333331</v>
      </c>
      <c r="P236" s="123" t="s">
        <v>60</v>
      </c>
      <c r="Q236" s="123">
        <v>0.70833333333333337</v>
      </c>
      <c r="R236" s="123" t="s">
        <v>69</v>
      </c>
      <c r="S236" s="123">
        <v>0.77083333333333337</v>
      </c>
      <c r="T236" s="34" t="s">
        <v>27</v>
      </c>
      <c r="U236" s="34" t="s">
        <v>326</v>
      </c>
      <c r="V236" s="34" t="s">
        <v>42</v>
      </c>
      <c r="W236" s="34" t="s">
        <v>326</v>
      </c>
      <c r="X236" s="34" t="s">
        <v>326</v>
      </c>
      <c r="Y236" s="34" t="s">
        <v>326</v>
      </c>
      <c r="Z236" s="34" t="s">
        <v>40</v>
      </c>
      <c r="AA236" s="34" t="s">
        <v>42</v>
      </c>
      <c r="AB236" s="95">
        <v>3.461689587426326</v>
      </c>
      <c r="AC236" s="34" t="s">
        <v>26</v>
      </c>
      <c r="AD236" s="34" t="s">
        <v>43</v>
      </c>
      <c r="AE236" s="95">
        <v>3.461689587426326</v>
      </c>
      <c r="AF236" s="96">
        <v>9.0000000000000018</v>
      </c>
      <c r="AG236" s="97">
        <v>0</v>
      </c>
      <c r="AH236" s="96">
        <v>0</v>
      </c>
      <c r="AI236" s="97" t="s">
        <v>326</v>
      </c>
      <c r="AJ236" s="96">
        <v>82.499999999999986</v>
      </c>
      <c r="AK236" s="96">
        <v>285.58939096267187</v>
      </c>
      <c r="AL236" s="96" t="s">
        <v>96</v>
      </c>
      <c r="AM236" s="95">
        <v>6.9233791748526521</v>
      </c>
      <c r="AN236" s="95">
        <v>0</v>
      </c>
      <c r="AO236" s="98" t="s">
        <v>326</v>
      </c>
      <c r="AP236" s="98">
        <v>0</v>
      </c>
      <c r="AQ236" s="98" t="s">
        <v>326</v>
      </c>
      <c r="AR236" s="98">
        <v>17.393367000000012</v>
      </c>
      <c r="AS236" s="98">
        <v>60.210437434184719</v>
      </c>
      <c r="AT236" s="99" t="s">
        <v>102</v>
      </c>
      <c r="AU236" s="98">
        <v>417.86177789695677</v>
      </c>
      <c r="AV236" s="98">
        <v>1446.5077655293474</v>
      </c>
      <c r="AW236" s="98">
        <v>51.465880615942062</v>
      </c>
      <c r="AX236" s="98">
        <v>178.15890303593304</v>
      </c>
      <c r="AY236" s="98">
        <v>28.072916666666661</v>
      </c>
      <c r="AZ236" s="98">
        <v>97.179723313686949</v>
      </c>
      <c r="BA236" s="100">
        <v>1470000</v>
      </c>
      <c r="BB236" s="100">
        <v>5088683.6935166996</v>
      </c>
      <c r="BC236" s="101">
        <v>6.1249999999999999E-2</v>
      </c>
      <c r="BD236" s="101">
        <v>0.21202848722986248</v>
      </c>
      <c r="BE236" s="96">
        <v>0</v>
      </c>
      <c r="BF236" s="96">
        <v>0</v>
      </c>
      <c r="BG236" s="95">
        <v>3.461689587426326</v>
      </c>
      <c r="BH236" s="95">
        <v>3.461689587426326</v>
      </c>
      <c r="BI236" s="96" t="s">
        <v>326</v>
      </c>
      <c r="BZ236"/>
      <c r="CA236"/>
      <c r="CB236"/>
      <c r="CE236" s="114" t="s">
        <v>42</v>
      </c>
      <c r="CF236" s="114" t="s">
        <v>44</v>
      </c>
      <c r="CG236" s="17">
        <f t="shared" si="21"/>
        <v>0</v>
      </c>
      <c r="CH236" s="34"/>
      <c r="CI236" s="13" t="str">
        <f t="shared" si="24"/>
        <v>A pie o silla de ruedas</v>
      </c>
      <c r="CJ236" s="17">
        <f t="shared" si="23"/>
        <v>3.461689587426326</v>
      </c>
      <c r="CN236" s="34"/>
      <c r="CO236" s="34"/>
      <c r="CP236" s="34"/>
      <c r="CQ236" s="34"/>
    </row>
    <row r="237" spans="2:95" x14ac:dyDescent="0.3">
      <c r="B237" s="34">
        <v>235</v>
      </c>
      <c r="C237" s="34">
        <v>2023</v>
      </c>
      <c r="D237" s="34" t="s">
        <v>110</v>
      </c>
      <c r="E237" s="34">
        <v>45</v>
      </c>
      <c r="F237" s="34" t="s">
        <v>79</v>
      </c>
      <c r="G237" s="34" t="s">
        <v>152</v>
      </c>
      <c r="H237" s="34" t="s">
        <v>151</v>
      </c>
      <c r="I237" s="34" t="s">
        <v>83</v>
      </c>
      <c r="J237" s="34" t="s">
        <v>89</v>
      </c>
      <c r="K237" s="34" t="s">
        <v>325</v>
      </c>
      <c r="L237" s="34" t="s">
        <v>181</v>
      </c>
      <c r="M237" s="34" t="s">
        <v>472</v>
      </c>
      <c r="N237" s="123">
        <v>0.1875</v>
      </c>
      <c r="O237" s="123">
        <v>0.20833333333333334</v>
      </c>
      <c r="P237" s="123" t="s">
        <v>57</v>
      </c>
      <c r="Q237" s="123">
        <v>0.5</v>
      </c>
      <c r="R237" s="123" t="s">
        <v>64</v>
      </c>
      <c r="S237" s="123">
        <v>0.52083333333333337</v>
      </c>
      <c r="T237" s="34" t="s">
        <v>37</v>
      </c>
      <c r="U237" s="34" t="s">
        <v>51</v>
      </c>
      <c r="V237" s="34" t="s">
        <v>45</v>
      </c>
      <c r="W237" s="34" t="s">
        <v>326</v>
      </c>
      <c r="X237" s="34" t="s">
        <v>326</v>
      </c>
      <c r="Y237" s="34" t="s">
        <v>326</v>
      </c>
      <c r="Z237" s="34" t="s">
        <v>26</v>
      </c>
      <c r="AA237" s="34" t="s">
        <v>43</v>
      </c>
      <c r="AB237" s="95">
        <v>3.461689587426326</v>
      </c>
      <c r="AC237" s="34" t="s">
        <v>26</v>
      </c>
      <c r="AD237" s="34" t="s">
        <v>43</v>
      </c>
      <c r="AE237" s="95">
        <v>3.461689587426326</v>
      </c>
      <c r="AF237" s="96">
        <v>6.9999999999999991</v>
      </c>
      <c r="AG237" s="97">
        <v>0</v>
      </c>
      <c r="AH237" s="96">
        <v>0</v>
      </c>
      <c r="AI237" s="97" t="s">
        <v>326</v>
      </c>
      <c r="AJ237" s="96">
        <v>30.000000000000036</v>
      </c>
      <c r="AK237" s="96">
        <v>103.85068762278991</v>
      </c>
      <c r="AL237" s="96" t="s">
        <v>95</v>
      </c>
      <c r="AM237" s="95">
        <v>6.9233791748526521</v>
      </c>
      <c r="AN237" s="95">
        <v>0</v>
      </c>
      <c r="AO237" s="98" t="s">
        <v>326</v>
      </c>
      <c r="AP237" s="98">
        <v>0</v>
      </c>
      <c r="AQ237" s="98" t="s">
        <v>326</v>
      </c>
      <c r="AR237" s="98">
        <v>6.0000000000000071</v>
      </c>
      <c r="AS237" s="98">
        <v>20.770137524557981</v>
      </c>
      <c r="AT237" s="99" t="s">
        <v>100</v>
      </c>
      <c r="AU237" s="98">
        <v>0</v>
      </c>
      <c r="AV237" s="98">
        <v>0</v>
      </c>
      <c r="AW237" s="98">
        <v>0</v>
      </c>
      <c r="AX237" s="98">
        <v>0</v>
      </c>
      <c r="AY237" s="98">
        <v>10.208333333333345</v>
      </c>
      <c r="AZ237" s="98">
        <v>35.338081204977115</v>
      </c>
      <c r="BA237" s="100">
        <v>418849.31506849319</v>
      </c>
      <c r="BB237" s="100">
        <v>1449926.3126732514</v>
      </c>
      <c r="BC237" s="101">
        <v>1.7452054794520548E-2</v>
      </c>
      <c r="BD237" s="101">
        <v>6.041359636138547E-2</v>
      </c>
      <c r="BE237" s="96">
        <v>0</v>
      </c>
      <c r="BF237" s="96">
        <v>0</v>
      </c>
      <c r="BG237" s="95">
        <v>3.461689587426326</v>
      </c>
      <c r="BH237" s="95">
        <v>3.461689587426326</v>
      </c>
      <c r="BI237" s="96" t="s">
        <v>326</v>
      </c>
      <c r="BZ237"/>
      <c r="CA237"/>
      <c r="CB237"/>
      <c r="CE237" s="114" t="s">
        <v>41</v>
      </c>
      <c r="CF237" s="114"/>
      <c r="CG237" s="17">
        <f t="shared" si="21"/>
        <v>0</v>
      </c>
      <c r="CH237" s="34"/>
      <c r="CI237" s="13"/>
      <c r="CJ237" s="17">
        <f>SUMIFS($CG$221:$CG$257,$CF$221:$CF$257,"")</f>
        <v>17.308447937131632</v>
      </c>
      <c r="CN237" s="34"/>
      <c r="CO237" s="34"/>
      <c r="CP237" s="34"/>
      <c r="CQ237" s="34"/>
    </row>
    <row r="238" spans="2:95" x14ac:dyDescent="0.3">
      <c r="B238" s="34">
        <v>236</v>
      </c>
      <c r="C238" s="34">
        <v>2023</v>
      </c>
      <c r="D238" s="34" t="s">
        <v>109</v>
      </c>
      <c r="E238" s="34">
        <v>39</v>
      </c>
      <c r="F238" s="34" t="s">
        <v>78</v>
      </c>
      <c r="G238" s="34" t="s">
        <v>152</v>
      </c>
      <c r="H238" s="34" t="s">
        <v>151</v>
      </c>
      <c r="I238" s="34" t="s">
        <v>83</v>
      </c>
      <c r="J238" s="34" t="s">
        <v>89</v>
      </c>
      <c r="K238" s="34" t="s">
        <v>325</v>
      </c>
      <c r="L238" s="34" t="s">
        <v>167</v>
      </c>
      <c r="M238" s="34" t="s">
        <v>471</v>
      </c>
      <c r="N238" s="123">
        <v>0.25</v>
      </c>
      <c r="O238" s="123">
        <v>0.29166666666666669</v>
      </c>
      <c r="P238" s="123" t="s">
        <v>59</v>
      </c>
      <c r="Q238" s="123">
        <v>0.6875</v>
      </c>
      <c r="R238" s="123" t="s">
        <v>68</v>
      </c>
      <c r="S238" s="123">
        <v>0.72916666666666663</v>
      </c>
      <c r="T238" s="34" t="s">
        <v>32</v>
      </c>
      <c r="U238" s="34" t="s">
        <v>47</v>
      </c>
      <c r="V238" s="34" t="s">
        <v>45</v>
      </c>
      <c r="W238" s="34" t="s">
        <v>326</v>
      </c>
      <c r="X238" s="34" t="s">
        <v>326</v>
      </c>
      <c r="Y238" s="34" t="s">
        <v>326</v>
      </c>
      <c r="Z238" s="34" t="s">
        <v>32</v>
      </c>
      <c r="AA238" s="34" t="s">
        <v>45</v>
      </c>
      <c r="AB238" s="95">
        <v>0</v>
      </c>
      <c r="AC238" s="34" t="s">
        <v>37</v>
      </c>
      <c r="AD238" s="34" t="s">
        <v>45</v>
      </c>
      <c r="AE238" s="95">
        <v>3.461689587426326</v>
      </c>
      <c r="AF238" s="96">
        <v>9.5</v>
      </c>
      <c r="AG238" s="97">
        <v>0</v>
      </c>
      <c r="AH238" s="96">
        <v>0</v>
      </c>
      <c r="AI238" s="97" t="s">
        <v>326</v>
      </c>
      <c r="AJ238" s="96">
        <v>59.999999999999986</v>
      </c>
      <c r="AK238" s="96">
        <v>207.70137524557953</v>
      </c>
      <c r="AL238" s="96" t="s">
        <v>95</v>
      </c>
      <c r="AM238" s="95">
        <v>6.9233791748526521</v>
      </c>
      <c r="AN238" s="95">
        <v>0</v>
      </c>
      <c r="AO238" s="98" t="s">
        <v>326</v>
      </c>
      <c r="AP238" s="98">
        <v>0</v>
      </c>
      <c r="AQ238" s="98" t="s">
        <v>326</v>
      </c>
      <c r="AR238" s="98">
        <v>14.600259999999992</v>
      </c>
      <c r="AS238" s="98">
        <v>50.541568015717061</v>
      </c>
      <c r="AT238" s="99" t="s">
        <v>101</v>
      </c>
      <c r="AU238" s="98">
        <v>0</v>
      </c>
      <c r="AV238" s="98">
        <v>0</v>
      </c>
      <c r="AW238" s="98">
        <v>0</v>
      </c>
      <c r="AX238" s="98">
        <v>0</v>
      </c>
      <c r="AY238" s="98">
        <v>20.416666666666661</v>
      </c>
      <c r="AZ238" s="98">
        <v>70.676162409954131</v>
      </c>
      <c r="BA238" s="100">
        <v>134246.57534246575</v>
      </c>
      <c r="BB238" s="100">
        <v>464719.97201065742</v>
      </c>
      <c r="BC238" s="101">
        <v>5.5936073059360729E-3</v>
      </c>
      <c r="BD238" s="101">
        <v>1.9363332167110728E-2</v>
      </c>
      <c r="BE238" s="96">
        <v>119.99999999999997</v>
      </c>
      <c r="BF238" s="96">
        <v>415.40275049115905</v>
      </c>
      <c r="BG238" s="95">
        <v>0</v>
      </c>
      <c r="BH238" s="95">
        <v>3.461689587426326</v>
      </c>
      <c r="BI238" s="96" t="s">
        <v>326</v>
      </c>
      <c r="BZ238"/>
      <c r="CA238"/>
      <c r="CB238"/>
      <c r="CE238" s="114" t="s">
        <v>41</v>
      </c>
      <c r="CF238" s="114" t="s">
        <v>149</v>
      </c>
      <c r="CG238" s="17">
        <f t="shared" si="21"/>
        <v>0</v>
      </c>
      <c r="CH238" s="34"/>
      <c r="CI238" s="34"/>
      <c r="CJ238" s="34"/>
      <c r="CN238" s="34"/>
      <c r="CO238" s="35"/>
      <c r="CP238" s="34"/>
      <c r="CQ238" s="34"/>
    </row>
    <row r="239" spans="2:95" x14ac:dyDescent="0.3">
      <c r="B239" s="34">
        <v>237</v>
      </c>
      <c r="C239" s="34">
        <v>2023</v>
      </c>
      <c r="D239" s="34" t="s">
        <v>110</v>
      </c>
      <c r="E239" s="34">
        <v>29</v>
      </c>
      <c r="F239" s="34" t="s">
        <v>77</v>
      </c>
      <c r="G239" s="34" t="s">
        <v>152</v>
      </c>
      <c r="H239" s="34" t="s">
        <v>151</v>
      </c>
      <c r="I239" s="34" t="s">
        <v>83</v>
      </c>
      <c r="J239" s="34" t="s">
        <v>89</v>
      </c>
      <c r="K239" s="34" t="s">
        <v>325</v>
      </c>
      <c r="L239" s="34" t="s">
        <v>167</v>
      </c>
      <c r="M239" s="34" t="s">
        <v>506</v>
      </c>
      <c r="N239" s="123">
        <v>0.22916666666666666</v>
      </c>
      <c r="O239" s="123">
        <v>0.3125</v>
      </c>
      <c r="P239" s="123" t="s">
        <v>59</v>
      </c>
      <c r="Q239" s="123">
        <v>0.66666666666666663</v>
      </c>
      <c r="R239" s="123" t="s">
        <v>68</v>
      </c>
      <c r="S239" s="123">
        <v>0.76041666666666663</v>
      </c>
      <c r="T239" s="34" t="s">
        <v>24</v>
      </c>
      <c r="U239" s="34" t="s">
        <v>326</v>
      </c>
      <c r="V239" s="34" t="s">
        <v>42</v>
      </c>
      <c r="W239" s="34" t="s">
        <v>27</v>
      </c>
      <c r="X239" s="34" t="s">
        <v>42</v>
      </c>
      <c r="Y239" s="34" t="s">
        <v>326</v>
      </c>
      <c r="Z239" s="34" t="s">
        <v>35</v>
      </c>
      <c r="AA239" s="34" t="s">
        <v>2</v>
      </c>
      <c r="AB239" s="95">
        <v>3.461689587426326</v>
      </c>
      <c r="AC239" s="34" t="s">
        <v>24</v>
      </c>
      <c r="AD239" s="34" t="s">
        <v>42</v>
      </c>
      <c r="AE239" s="95">
        <v>0</v>
      </c>
      <c r="AF239" s="96">
        <v>8.5</v>
      </c>
      <c r="AG239" s="97">
        <v>30</v>
      </c>
      <c r="AH239" s="96">
        <v>103.85068762278978</v>
      </c>
      <c r="AI239" s="97" t="s">
        <v>95</v>
      </c>
      <c r="AJ239" s="96">
        <v>127.5</v>
      </c>
      <c r="AK239" s="96">
        <v>441.36542239685656</v>
      </c>
      <c r="AL239" s="96" t="s">
        <v>97</v>
      </c>
      <c r="AM239" s="95">
        <v>6.9233791748526521</v>
      </c>
      <c r="AN239" s="95">
        <v>6.9233791748526521</v>
      </c>
      <c r="AO239" s="98">
        <v>8.3000000000000007</v>
      </c>
      <c r="AP239" s="98">
        <v>28.732023575638507</v>
      </c>
      <c r="AQ239" s="98" t="s">
        <v>108</v>
      </c>
      <c r="AR239" s="98">
        <v>27.513018000000002</v>
      </c>
      <c r="AS239" s="98">
        <v>95.24152792927309</v>
      </c>
      <c r="AT239" s="99" t="s">
        <v>102</v>
      </c>
      <c r="AU239" s="98">
        <v>314.24046415914893</v>
      </c>
      <c r="AV239" s="98">
        <v>1087.8029427277415</v>
      </c>
      <c r="AW239" s="98">
        <v>38.703377692278664</v>
      </c>
      <c r="AX239" s="98">
        <v>133.97907955558941</v>
      </c>
      <c r="AY239" s="98">
        <v>43.385416666666664</v>
      </c>
      <c r="AZ239" s="98">
        <v>150.18684512115257</v>
      </c>
      <c r="BA239" s="100">
        <v>3185000</v>
      </c>
      <c r="BB239" s="100">
        <v>11025481.335952848</v>
      </c>
      <c r="BC239" s="101">
        <v>0.13270833333333334</v>
      </c>
      <c r="BD239" s="101">
        <v>0.45939505566470207</v>
      </c>
      <c r="BE239" s="96">
        <v>0</v>
      </c>
      <c r="BF239" s="96">
        <v>0</v>
      </c>
      <c r="BG239" s="95">
        <v>3.461689587426326</v>
      </c>
      <c r="BH239" s="95">
        <v>3.461689587426326</v>
      </c>
      <c r="BI239" s="96" t="s">
        <v>326</v>
      </c>
      <c r="BZ239"/>
      <c r="CA239"/>
      <c r="CB239"/>
      <c r="CE239" s="114" t="s">
        <v>41</v>
      </c>
      <c r="CF239" s="114" t="s">
        <v>45</v>
      </c>
      <c r="CG239" s="17">
        <f t="shared" si="21"/>
        <v>0</v>
      </c>
      <c r="CH239" s="34"/>
      <c r="CI239" s="34"/>
      <c r="CJ239" s="34"/>
      <c r="CN239" s="34"/>
      <c r="CO239" s="34"/>
      <c r="CP239" s="34"/>
      <c r="CQ239" s="34"/>
    </row>
    <row r="240" spans="2:95" x14ac:dyDescent="0.3">
      <c r="B240" s="34">
        <v>238</v>
      </c>
      <c r="C240" s="34">
        <v>2023</v>
      </c>
      <c r="D240" s="34" t="s">
        <v>110</v>
      </c>
      <c r="E240" s="34">
        <v>44</v>
      </c>
      <c r="F240" s="34" t="s">
        <v>79</v>
      </c>
      <c r="G240" s="34" t="s">
        <v>152</v>
      </c>
      <c r="H240" s="34" t="s">
        <v>151</v>
      </c>
      <c r="I240" s="34" t="s">
        <v>84</v>
      </c>
      <c r="J240" s="34" t="s">
        <v>89</v>
      </c>
      <c r="K240" s="34" t="s">
        <v>325</v>
      </c>
      <c r="L240" s="34" t="s">
        <v>168</v>
      </c>
      <c r="M240" s="34" t="s">
        <v>471</v>
      </c>
      <c r="N240" s="123">
        <v>0.26041666666666669</v>
      </c>
      <c r="O240" s="123">
        <v>0.29166666666666669</v>
      </c>
      <c r="P240" s="123" t="s">
        <v>59</v>
      </c>
      <c r="Q240" s="123">
        <v>0.69791666666666663</v>
      </c>
      <c r="R240" s="123" t="s">
        <v>68</v>
      </c>
      <c r="S240" s="123">
        <v>0.72916666666666663</v>
      </c>
      <c r="T240" s="34" t="s">
        <v>27</v>
      </c>
      <c r="U240" s="34" t="s">
        <v>326</v>
      </c>
      <c r="V240" s="34" t="s">
        <v>42</v>
      </c>
      <c r="W240" s="34" t="s">
        <v>326</v>
      </c>
      <c r="X240" s="34" t="s">
        <v>326</v>
      </c>
      <c r="Y240" s="34" t="s">
        <v>326</v>
      </c>
      <c r="Z240" s="34" t="s">
        <v>27</v>
      </c>
      <c r="AA240" s="34" t="s">
        <v>42</v>
      </c>
      <c r="AB240" s="95">
        <v>0</v>
      </c>
      <c r="AC240" s="34" t="s">
        <v>27</v>
      </c>
      <c r="AD240" s="34" t="s">
        <v>42</v>
      </c>
      <c r="AE240" s="95">
        <v>0</v>
      </c>
      <c r="AF240" s="96">
        <v>9.7499999999999982</v>
      </c>
      <c r="AG240" s="97">
        <v>0</v>
      </c>
      <c r="AH240" s="96">
        <v>0</v>
      </c>
      <c r="AI240" s="97" t="s">
        <v>326</v>
      </c>
      <c r="AJ240" s="96">
        <v>45</v>
      </c>
      <c r="AK240" s="96">
        <v>155.77603143418466</v>
      </c>
      <c r="AL240" s="96" t="s">
        <v>95</v>
      </c>
      <c r="AM240" s="95">
        <v>6.9233791748526521</v>
      </c>
      <c r="AN240" s="95">
        <v>0</v>
      </c>
      <c r="AO240" s="98" t="s">
        <v>326</v>
      </c>
      <c r="AP240" s="98">
        <v>0</v>
      </c>
      <c r="AQ240" s="98" t="s">
        <v>326</v>
      </c>
      <c r="AR240" s="98">
        <v>9.6757879999999972</v>
      </c>
      <c r="AS240" s="98">
        <v>33.494574569744586</v>
      </c>
      <c r="AT240" s="99" t="s">
        <v>100</v>
      </c>
      <c r="AU240" s="98">
        <v>139.47185646921733</v>
      </c>
      <c r="AV240" s="98">
        <v>482.80827327850869</v>
      </c>
      <c r="AW240" s="98">
        <v>17.17802942028985</v>
      </c>
      <c r="AX240" s="98">
        <v>59.465005576720458</v>
      </c>
      <c r="AY240" s="98">
        <v>15.3125</v>
      </c>
      <c r="AZ240" s="98">
        <v>53.007121807465616</v>
      </c>
      <c r="BA240" s="100">
        <v>882000</v>
      </c>
      <c r="BB240" s="100">
        <v>3053210.2161100195</v>
      </c>
      <c r="BC240" s="101">
        <v>3.6749999999999998E-2</v>
      </c>
      <c r="BD240" s="101">
        <v>0.12721709233791748</v>
      </c>
      <c r="BE240" s="96">
        <v>0</v>
      </c>
      <c r="BF240" s="96">
        <v>0</v>
      </c>
      <c r="BG240" s="95">
        <v>3.461689587426326</v>
      </c>
      <c r="BH240" s="95">
        <v>3.461689587426326</v>
      </c>
      <c r="BI240" s="96" t="s">
        <v>326</v>
      </c>
      <c r="BZ240"/>
      <c r="CA240"/>
      <c r="CB240"/>
      <c r="CE240" s="114" t="s">
        <v>41</v>
      </c>
      <c r="CF240" s="114" t="s">
        <v>42</v>
      </c>
      <c r="CG240" s="17">
        <f t="shared" si="21"/>
        <v>0</v>
      </c>
      <c r="CH240" s="34"/>
      <c r="CI240" s="34"/>
      <c r="CJ240" s="34"/>
      <c r="CN240" s="34"/>
      <c r="CO240" s="34"/>
      <c r="CP240" s="34"/>
      <c r="CQ240" s="34"/>
    </row>
    <row r="241" spans="2:95" x14ac:dyDescent="0.3">
      <c r="B241" s="34">
        <v>239</v>
      </c>
      <c r="C241" s="34">
        <v>2023</v>
      </c>
      <c r="D241" s="34" t="s">
        <v>109</v>
      </c>
      <c r="E241" s="34">
        <v>58</v>
      </c>
      <c r="F241" s="34" t="s">
        <v>80</v>
      </c>
      <c r="G241" s="34" t="s">
        <v>152</v>
      </c>
      <c r="H241" s="34" t="s">
        <v>151</v>
      </c>
      <c r="I241" s="34" t="s">
        <v>84</v>
      </c>
      <c r="J241" s="34" t="s">
        <v>89</v>
      </c>
      <c r="K241" s="34" t="s">
        <v>325</v>
      </c>
      <c r="L241" s="34" t="s">
        <v>176</v>
      </c>
      <c r="M241" s="34" t="s">
        <v>471</v>
      </c>
      <c r="N241" s="123">
        <v>0.25</v>
      </c>
      <c r="O241" s="123">
        <v>0.27083333333333331</v>
      </c>
      <c r="P241" s="123" t="s">
        <v>58</v>
      </c>
      <c r="Q241" s="123">
        <v>0.9375</v>
      </c>
      <c r="R241" s="123" t="s">
        <v>74</v>
      </c>
      <c r="S241" s="123">
        <v>0.95833333333333337</v>
      </c>
      <c r="T241" s="34" t="s">
        <v>507</v>
      </c>
      <c r="U241" s="34" t="s">
        <v>326</v>
      </c>
      <c r="V241" s="34" t="s">
        <v>41</v>
      </c>
      <c r="W241" s="34" t="s">
        <v>326</v>
      </c>
      <c r="X241" s="34" t="s">
        <v>326</v>
      </c>
      <c r="Y241" s="34" t="s">
        <v>326</v>
      </c>
      <c r="Z241" s="34" t="s">
        <v>507</v>
      </c>
      <c r="AA241" s="34" t="s">
        <v>41</v>
      </c>
      <c r="AB241" s="95">
        <v>0</v>
      </c>
      <c r="AC241" s="34" t="s">
        <v>507</v>
      </c>
      <c r="AD241" s="34" t="s">
        <v>41</v>
      </c>
      <c r="AE241" s="95">
        <v>0</v>
      </c>
      <c r="AF241" s="96">
        <v>16</v>
      </c>
      <c r="AG241" s="97">
        <v>0</v>
      </c>
      <c r="AH241" s="96">
        <v>0</v>
      </c>
      <c r="AI241" s="97" t="s">
        <v>326</v>
      </c>
      <c r="AJ241" s="96">
        <v>30.000000000000014</v>
      </c>
      <c r="AK241" s="96">
        <v>0</v>
      </c>
      <c r="AL241" s="96" t="s">
        <v>95</v>
      </c>
      <c r="AM241" s="95">
        <v>0</v>
      </c>
      <c r="AN241" s="95">
        <v>0</v>
      </c>
      <c r="AO241" s="98" t="s">
        <v>326</v>
      </c>
      <c r="AP241" s="98">
        <v>0</v>
      </c>
      <c r="AQ241" s="98" t="s">
        <v>326</v>
      </c>
      <c r="AR241" s="98">
        <v>5.6228680000000111</v>
      </c>
      <c r="AS241" s="98">
        <v>0</v>
      </c>
      <c r="AT241" s="99" t="s">
        <v>100</v>
      </c>
      <c r="AU241" s="98">
        <v>238.51624600331866</v>
      </c>
      <c r="AV241" s="98">
        <v>0</v>
      </c>
      <c r="AW241" s="98">
        <v>31.30915136363642</v>
      </c>
      <c r="AX241" s="98">
        <v>0</v>
      </c>
      <c r="AY241" s="98">
        <v>10.208333333333337</v>
      </c>
      <c r="AZ241" s="98">
        <v>0</v>
      </c>
      <c r="BA241" s="100">
        <v>0</v>
      </c>
      <c r="BB241" s="100">
        <v>0</v>
      </c>
      <c r="BC241" s="101">
        <v>0</v>
      </c>
      <c r="BD241" s="101">
        <v>0</v>
      </c>
      <c r="BE241" s="96">
        <v>0</v>
      </c>
      <c r="BF241" s="96">
        <v>0</v>
      </c>
      <c r="BG241" s="95">
        <v>0</v>
      </c>
      <c r="BH241" s="95">
        <v>0</v>
      </c>
      <c r="BI241" s="96" t="s">
        <v>492</v>
      </c>
      <c r="BZ241"/>
      <c r="CA241"/>
      <c r="CB241"/>
      <c r="CE241" s="114" t="s">
        <v>41</v>
      </c>
      <c r="CF241" s="114" t="s">
        <v>41</v>
      </c>
      <c r="CG241" s="17">
        <f t="shared" si="21"/>
        <v>0</v>
      </c>
      <c r="CH241" s="34"/>
      <c r="CI241" s="34"/>
      <c r="CJ241" s="34"/>
      <c r="CN241" s="34"/>
      <c r="CO241" s="34"/>
      <c r="CP241" s="34"/>
      <c r="CQ241" s="34"/>
    </row>
    <row r="242" spans="2:95" x14ac:dyDescent="0.3">
      <c r="B242" s="34">
        <v>240</v>
      </c>
      <c r="C242" s="34">
        <v>2023</v>
      </c>
      <c r="D242" s="34" t="s">
        <v>109</v>
      </c>
      <c r="E242" s="34">
        <v>26</v>
      </c>
      <c r="F242" s="34" t="s">
        <v>77</v>
      </c>
      <c r="G242" s="34" t="s">
        <v>152</v>
      </c>
      <c r="H242" s="34" t="s">
        <v>151</v>
      </c>
      <c r="I242" s="34" t="s">
        <v>84</v>
      </c>
      <c r="J242" s="34" t="s">
        <v>89</v>
      </c>
      <c r="K242" s="34" t="s">
        <v>325</v>
      </c>
      <c r="L242" s="34" t="s">
        <v>172</v>
      </c>
      <c r="M242" s="34" t="s">
        <v>472</v>
      </c>
      <c r="N242" s="123">
        <v>0.19791666666666666</v>
      </c>
      <c r="O242" s="123">
        <v>0.23263888888888887</v>
      </c>
      <c r="P242" s="123" t="s">
        <v>57</v>
      </c>
      <c r="Q242" s="123">
        <v>0.73611111111111116</v>
      </c>
      <c r="R242" s="123" t="s">
        <v>69</v>
      </c>
      <c r="S242" s="123">
        <v>0.79166666666666663</v>
      </c>
      <c r="T242" s="34" t="s">
        <v>28</v>
      </c>
      <c r="U242" s="34" t="s">
        <v>48</v>
      </c>
      <c r="V242" s="34" t="s">
        <v>43</v>
      </c>
      <c r="W242" s="34" t="s">
        <v>326</v>
      </c>
      <c r="X242" s="34" t="s">
        <v>326</v>
      </c>
      <c r="Y242" s="34" t="s">
        <v>326</v>
      </c>
      <c r="Z242" s="34" t="s">
        <v>40</v>
      </c>
      <c r="AA242" s="34" t="s">
        <v>42</v>
      </c>
      <c r="AB242" s="95">
        <v>3.461689587426326</v>
      </c>
      <c r="AC242" s="34" t="s">
        <v>28</v>
      </c>
      <c r="AD242" s="34" t="s">
        <v>43</v>
      </c>
      <c r="AE242" s="95">
        <v>0</v>
      </c>
      <c r="AF242" s="96">
        <v>12.083333333333336</v>
      </c>
      <c r="AG242" s="97">
        <v>0</v>
      </c>
      <c r="AH242" s="96">
        <v>0</v>
      </c>
      <c r="AI242" s="97" t="s">
        <v>326</v>
      </c>
      <c r="AJ242" s="96">
        <v>64.999999999999929</v>
      </c>
      <c r="AK242" s="96">
        <v>225.00982318271096</v>
      </c>
      <c r="AL242" s="96" t="s">
        <v>96</v>
      </c>
      <c r="AM242" s="95">
        <v>6.9233791748526521</v>
      </c>
      <c r="AN242" s="95">
        <v>0</v>
      </c>
      <c r="AO242" s="98" t="s">
        <v>326</v>
      </c>
      <c r="AP242" s="98">
        <v>0</v>
      </c>
      <c r="AQ242" s="98" t="s">
        <v>326</v>
      </c>
      <c r="AR242" s="98">
        <v>6.1208019999999976</v>
      </c>
      <c r="AS242" s="98">
        <v>21.188316550098222</v>
      </c>
      <c r="AT242" s="99" t="s">
        <v>100</v>
      </c>
      <c r="AU242" s="98">
        <v>585.85005233174343</v>
      </c>
      <c r="AV242" s="98">
        <v>2028.0310259499645</v>
      </c>
      <c r="AW242" s="98">
        <v>76.902384102564071</v>
      </c>
      <c r="AX242" s="98">
        <v>266.21218229610588</v>
      </c>
      <c r="AY242" s="98">
        <v>22.118055555555532</v>
      </c>
      <c r="AZ242" s="98">
        <v>76.565842610783591</v>
      </c>
      <c r="BA242" s="100">
        <v>1353652.9680365296</v>
      </c>
      <c r="BB242" s="100">
        <v>4685926.3844407955</v>
      </c>
      <c r="BC242" s="101">
        <v>5.640220700152207E-2</v>
      </c>
      <c r="BD242" s="101">
        <v>0.19524693268503318</v>
      </c>
      <c r="BE242" s="96">
        <v>0</v>
      </c>
      <c r="BF242" s="96">
        <v>0</v>
      </c>
      <c r="BG242" s="95">
        <v>3.461689587426326</v>
      </c>
      <c r="BH242" s="95">
        <v>3.461689587426326</v>
      </c>
      <c r="BI242" s="96" t="s">
        <v>326</v>
      </c>
      <c r="BZ242"/>
      <c r="CA242"/>
      <c r="CB242"/>
      <c r="CE242" s="114" t="s">
        <v>41</v>
      </c>
      <c r="CF242" s="114" t="s">
        <v>43</v>
      </c>
      <c r="CG242" s="17">
        <f t="shared" si="21"/>
        <v>0</v>
      </c>
      <c r="CH242" s="34"/>
      <c r="CO242" s="34"/>
      <c r="CP242" s="34"/>
      <c r="CQ242" s="34"/>
    </row>
    <row r="243" spans="2:95" x14ac:dyDescent="0.3">
      <c r="B243" s="34">
        <v>241</v>
      </c>
      <c r="C243" s="34">
        <v>2023</v>
      </c>
      <c r="D243" s="34" t="s">
        <v>109</v>
      </c>
      <c r="E243" s="34">
        <v>39</v>
      </c>
      <c r="F243" s="34" t="s">
        <v>78</v>
      </c>
      <c r="G243" s="34" t="s">
        <v>154</v>
      </c>
      <c r="H243" s="34" t="s">
        <v>151</v>
      </c>
      <c r="I243" s="34" t="s">
        <v>84</v>
      </c>
      <c r="J243" s="34" t="s">
        <v>91</v>
      </c>
      <c r="K243" s="34" t="s">
        <v>330</v>
      </c>
      <c r="L243" s="34" t="s">
        <v>170</v>
      </c>
      <c r="M243" s="34" t="s">
        <v>471</v>
      </c>
      <c r="N243" s="123">
        <v>0.18402777777777779</v>
      </c>
      <c r="O243" s="123">
        <v>0.22916666666666666</v>
      </c>
      <c r="P243" s="123" t="s">
        <v>57</v>
      </c>
      <c r="Q243" s="123">
        <v>0.68402777777777779</v>
      </c>
      <c r="R243" s="123" t="s">
        <v>68</v>
      </c>
      <c r="S243" s="123">
        <v>0.77083333333333337</v>
      </c>
      <c r="T243" s="34" t="s">
        <v>24</v>
      </c>
      <c r="U243" s="34" t="s">
        <v>326</v>
      </c>
      <c r="V243" s="34" t="s">
        <v>42</v>
      </c>
      <c r="W243" s="34" t="s">
        <v>33</v>
      </c>
      <c r="X243" s="34" t="s">
        <v>42</v>
      </c>
      <c r="Y243" s="34" t="s">
        <v>326</v>
      </c>
      <c r="Z243" s="34" t="s">
        <v>24</v>
      </c>
      <c r="AA243" s="34" t="s">
        <v>42</v>
      </c>
      <c r="AB243" s="95">
        <v>0</v>
      </c>
      <c r="AC243" s="34" t="s">
        <v>24</v>
      </c>
      <c r="AD243" s="34" t="s">
        <v>42</v>
      </c>
      <c r="AE243" s="95">
        <v>0</v>
      </c>
      <c r="AF243" s="96">
        <v>10.916666666666668</v>
      </c>
      <c r="AG243" s="97">
        <v>30</v>
      </c>
      <c r="AH243" s="96">
        <v>103.85068762278978</v>
      </c>
      <c r="AI243" s="97" t="s">
        <v>95</v>
      </c>
      <c r="AJ243" s="96">
        <v>95</v>
      </c>
      <c r="AK243" s="96">
        <v>328.86051080550095</v>
      </c>
      <c r="AL243" s="96" t="s">
        <v>96</v>
      </c>
      <c r="AM243" s="95">
        <v>6.9233791748526521</v>
      </c>
      <c r="AN243" s="95">
        <v>6.9233791748526521</v>
      </c>
      <c r="AO243" s="98">
        <v>8.5</v>
      </c>
      <c r="AP243" s="98">
        <v>29.424361493123772</v>
      </c>
      <c r="AQ243" s="98" t="s">
        <v>108</v>
      </c>
      <c r="AR243" s="98">
        <v>25.522336999999993</v>
      </c>
      <c r="AS243" s="98">
        <v>88.350408239685635</v>
      </c>
      <c r="AT243" s="99" t="s">
        <v>102</v>
      </c>
      <c r="AU243" s="98">
        <v>305.95121997947194</v>
      </c>
      <c r="AV243" s="98">
        <v>1059.1081524633194</v>
      </c>
      <c r="AW243" s="98">
        <v>37.682434227445064</v>
      </c>
      <c r="AX243" s="98">
        <v>130.44489019402397</v>
      </c>
      <c r="AY243" s="98">
        <v>32.326388888888886</v>
      </c>
      <c r="AZ243" s="98">
        <v>111.90392381576073</v>
      </c>
      <c r="BA243" s="100">
        <v>5561500</v>
      </c>
      <c r="BB243" s="100">
        <v>19252186.640471511</v>
      </c>
      <c r="BC243" s="101">
        <v>7.1301282051282056E-2</v>
      </c>
      <c r="BD243" s="101">
        <v>0.24682290564707068</v>
      </c>
      <c r="BE243" s="96">
        <v>0</v>
      </c>
      <c r="BF243" s="96">
        <v>0</v>
      </c>
      <c r="BG243" s="95">
        <v>3.461689587426326</v>
      </c>
      <c r="BH243" s="95">
        <v>3.461689587426326</v>
      </c>
      <c r="BI243" s="96" t="s">
        <v>326</v>
      </c>
      <c r="BZ243"/>
      <c r="CA243"/>
      <c r="CB243"/>
      <c r="CE243" s="114" t="s">
        <v>41</v>
      </c>
      <c r="CF243" s="114" t="s">
        <v>44</v>
      </c>
      <c r="CG243" s="17">
        <f t="shared" si="21"/>
        <v>0</v>
      </c>
      <c r="CH243" s="34"/>
      <c r="CO243" s="34"/>
      <c r="CP243" s="34"/>
      <c r="CQ243" s="34"/>
    </row>
    <row r="244" spans="2:95" x14ac:dyDescent="0.3">
      <c r="B244" s="34">
        <v>242</v>
      </c>
      <c r="C244" s="34">
        <v>2023</v>
      </c>
      <c r="D244" s="34" t="s">
        <v>109</v>
      </c>
      <c r="E244" s="34">
        <v>44</v>
      </c>
      <c r="F244" s="34" t="s">
        <v>79</v>
      </c>
      <c r="G244" s="34" t="s">
        <v>154</v>
      </c>
      <c r="H244" s="34" t="s">
        <v>151</v>
      </c>
      <c r="I244" s="34" t="s">
        <v>82</v>
      </c>
      <c r="J244" s="34" t="s">
        <v>89</v>
      </c>
      <c r="K244" s="34" t="s">
        <v>508</v>
      </c>
      <c r="L244" s="34" t="s">
        <v>170</v>
      </c>
      <c r="M244" s="34" t="s">
        <v>471</v>
      </c>
      <c r="N244" s="123">
        <v>0.24305555555555555</v>
      </c>
      <c r="O244" s="123">
        <v>0.29166666666666669</v>
      </c>
      <c r="P244" s="123" t="s">
        <v>59</v>
      </c>
      <c r="Q244" s="123">
        <v>0.6875</v>
      </c>
      <c r="R244" s="123" t="s">
        <v>68</v>
      </c>
      <c r="S244" s="123">
        <v>0.73958333333333337</v>
      </c>
      <c r="T244" s="34" t="s">
        <v>32</v>
      </c>
      <c r="U244" s="34" t="s">
        <v>47</v>
      </c>
      <c r="V244" s="34" t="s">
        <v>45</v>
      </c>
      <c r="W244" s="34" t="s">
        <v>326</v>
      </c>
      <c r="X244" s="34" t="s">
        <v>326</v>
      </c>
      <c r="Y244" s="34" t="s">
        <v>326</v>
      </c>
      <c r="Z244" s="34" t="s">
        <v>32</v>
      </c>
      <c r="AA244" s="34" t="s">
        <v>45</v>
      </c>
      <c r="AB244" s="95">
        <v>0</v>
      </c>
      <c r="AC244" s="34" t="s">
        <v>32</v>
      </c>
      <c r="AD244" s="34" t="s">
        <v>45</v>
      </c>
      <c r="AE244" s="95">
        <v>0</v>
      </c>
      <c r="AF244" s="96">
        <v>9.5</v>
      </c>
      <c r="AG244" s="97">
        <v>0</v>
      </c>
      <c r="AH244" s="96">
        <v>0</v>
      </c>
      <c r="AI244" s="97" t="s">
        <v>326</v>
      </c>
      <c r="AJ244" s="96">
        <v>72.500000000000043</v>
      </c>
      <c r="AK244" s="96">
        <v>250.97249508840878</v>
      </c>
      <c r="AL244" s="96" t="s">
        <v>96</v>
      </c>
      <c r="AM244" s="95">
        <v>6.9233791748526521</v>
      </c>
      <c r="AN244" s="95">
        <v>0</v>
      </c>
      <c r="AO244" s="98" t="s">
        <v>326</v>
      </c>
      <c r="AP244" s="98">
        <v>0</v>
      </c>
      <c r="AQ244" s="98" t="s">
        <v>326</v>
      </c>
      <c r="AR244" s="98">
        <v>18.125000000000011</v>
      </c>
      <c r="AS244" s="98">
        <v>62.743123772102194</v>
      </c>
      <c r="AT244" s="99" t="s">
        <v>102</v>
      </c>
      <c r="AU244" s="98">
        <v>0</v>
      </c>
      <c r="AV244" s="98">
        <v>0</v>
      </c>
      <c r="AW244" s="98">
        <v>0</v>
      </c>
      <c r="AX244" s="98">
        <v>0</v>
      </c>
      <c r="AY244" s="98">
        <v>24.670138888888903</v>
      </c>
      <c r="AZ244" s="98">
        <v>85.400362912027987</v>
      </c>
      <c r="BA244" s="100">
        <v>134246.57534246575</v>
      </c>
      <c r="BB244" s="100">
        <v>464719.97201065742</v>
      </c>
      <c r="BC244" s="101">
        <v>5.5936073059360729E-3</v>
      </c>
      <c r="BD244" s="101">
        <v>1.9363332167110728E-2</v>
      </c>
      <c r="BE244" s="96">
        <v>145.00000000000009</v>
      </c>
      <c r="BF244" s="96">
        <v>501.94499017681756</v>
      </c>
      <c r="BG244" s="95">
        <v>0</v>
      </c>
      <c r="BH244" s="95">
        <v>3.461689587426326</v>
      </c>
      <c r="BI244" s="96" t="s">
        <v>326</v>
      </c>
      <c r="BZ244"/>
      <c r="CA244"/>
      <c r="CB244"/>
      <c r="CE244" s="114" t="s">
        <v>43</v>
      </c>
      <c r="CF244" s="5"/>
      <c r="CG244" s="17">
        <f t="shared" si="21"/>
        <v>3.461689587426326</v>
      </c>
      <c r="CH244" s="34"/>
      <c r="CO244" s="34"/>
      <c r="CP244" s="34"/>
      <c r="CQ244" s="34"/>
    </row>
    <row r="245" spans="2:95" x14ac:dyDescent="0.3">
      <c r="B245" s="34">
        <v>243</v>
      </c>
      <c r="C245" s="34">
        <v>2023</v>
      </c>
      <c r="D245" s="34" t="s">
        <v>110</v>
      </c>
      <c r="E245" s="34">
        <v>30</v>
      </c>
      <c r="F245" s="34" t="s">
        <v>78</v>
      </c>
      <c r="G245" s="34" t="s">
        <v>152</v>
      </c>
      <c r="H245" s="34" t="s">
        <v>151</v>
      </c>
      <c r="I245" s="34" t="s">
        <v>84</v>
      </c>
      <c r="J245" s="34" t="s">
        <v>90</v>
      </c>
      <c r="K245" s="34" t="s">
        <v>325</v>
      </c>
      <c r="L245" s="34" t="s">
        <v>168</v>
      </c>
      <c r="M245" s="34" t="s">
        <v>484</v>
      </c>
      <c r="N245" s="123">
        <v>0.29166666666666669</v>
      </c>
      <c r="O245" s="123">
        <v>0.3263888888888889</v>
      </c>
      <c r="P245" s="123" t="s">
        <v>59</v>
      </c>
      <c r="Q245" s="123">
        <v>0.66666666666666663</v>
      </c>
      <c r="R245" s="123" t="s">
        <v>68</v>
      </c>
      <c r="S245" s="123">
        <v>0.70138888888888884</v>
      </c>
      <c r="T245" s="34" t="s">
        <v>24</v>
      </c>
      <c r="U245" s="34" t="s">
        <v>326</v>
      </c>
      <c r="V245" s="34" t="s">
        <v>42</v>
      </c>
      <c r="W245" s="34" t="s">
        <v>326</v>
      </c>
      <c r="X245" s="34" t="s">
        <v>326</v>
      </c>
      <c r="Y245" s="34" t="s">
        <v>326</v>
      </c>
      <c r="Z245" s="34" t="s">
        <v>24</v>
      </c>
      <c r="AA245" s="34" t="s">
        <v>42</v>
      </c>
      <c r="AB245" s="95">
        <v>0</v>
      </c>
      <c r="AC245" s="34" t="s">
        <v>37</v>
      </c>
      <c r="AD245" s="34" t="s">
        <v>45</v>
      </c>
      <c r="AE245" s="95">
        <v>3.461689587426326</v>
      </c>
      <c r="AF245" s="96">
        <v>8.1666666666666661</v>
      </c>
      <c r="AG245" s="97">
        <v>0</v>
      </c>
      <c r="AH245" s="96">
        <v>0</v>
      </c>
      <c r="AI245" s="97" t="s">
        <v>326</v>
      </c>
      <c r="AJ245" s="96">
        <v>49.999999999999986</v>
      </c>
      <c r="AK245" s="96">
        <v>173.08447937131626</v>
      </c>
      <c r="AL245" s="96" t="s">
        <v>95</v>
      </c>
      <c r="AM245" s="95">
        <v>6.9233791748526521</v>
      </c>
      <c r="AN245" s="95">
        <v>0</v>
      </c>
      <c r="AO245" s="98" t="s">
        <v>326</v>
      </c>
      <c r="AP245" s="98">
        <v>0</v>
      </c>
      <c r="AQ245" s="98" t="s">
        <v>326</v>
      </c>
      <c r="AR245" s="98">
        <v>7.890428</v>
      </c>
      <c r="AS245" s="98">
        <v>27.31421244793713</v>
      </c>
      <c r="AT245" s="99" t="s">
        <v>100</v>
      </c>
      <c r="AU245" s="98">
        <v>37.729978219499998</v>
      </c>
      <c r="AV245" s="98">
        <v>130.60947273626522</v>
      </c>
      <c r="AW245" s="98">
        <v>4.6470068749999998</v>
      </c>
      <c r="AX245" s="98">
        <v>16.086495311886051</v>
      </c>
      <c r="AY245" s="98">
        <v>17.013888888888886</v>
      </c>
      <c r="AZ245" s="98">
        <v>58.896802008295118</v>
      </c>
      <c r="BA245" s="100">
        <v>1156400</v>
      </c>
      <c r="BB245" s="100">
        <v>4003097.8388998033</v>
      </c>
      <c r="BC245" s="101">
        <v>2.4091666666666667E-2</v>
      </c>
      <c r="BD245" s="101">
        <v>8.3397871643745902E-2</v>
      </c>
      <c r="BE245" s="96">
        <v>0</v>
      </c>
      <c r="BF245" s="96">
        <v>0</v>
      </c>
      <c r="BG245" s="95">
        <v>3.461689587426326</v>
      </c>
      <c r="BH245" s="95">
        <v>3.461689587426326</v>
      </c>
      <c r="BI245" s="96" t="s">
        <v>326</v>
      </c>
      <c r="BZ245"/>
      <c r="CA245"/>
      <c r="CB245"/>
      <c r="CE245" s="114" t="s">
        <v>43</v>
      </c>
      <c r="CF245" s="114" t="s">
        <v>149</v>
      </c>
      <c r="CG245" s="17">
        <f t="shared" si="21"/>
        <v>0</v>
      </c>
      <c r="CH245" s="34"/>
      <c r="CO245" s="34"/>
      <c r="CP245" s="34"/>
      <c r="CQ245" s="34"/>
    </row>
    <row r="246" spans="2:95" x14ac:dyDescent="0.3">
      <c r="B246" s="34">
        <v>244</v>
      </c>
      <c r="C246" s="34">
        <v>2023</v>
      </c>
      <c r="D246" s="34" t="s">
        <v>109</v>
      </c>
      <c r="E246" s="34">
        <v>32</v>
      </c>
      <c r="F246" s="34" t="s">
        <v>78</v>
      </c>
      <c r="G246" s="34" t="s">
        <v>152</v>
      </c>
      <c r="H246" s="34" t="s">
        <v>151</v>
      </c>
      <c r="I246" s="34" t="s">
        <v>85</v>
      </c>
      <c r="J246" s="34" t="s">
        <v>91</v>
      </c>
      <c r="K246" s="34" t="s">
        <v>325</v>
      </c>
      <c r="L246" s="34" t="s">
        <v>174</v>
      </c>
      <c r="M246" s="34" t="s">
        <v>473</v>
      </c>
      <c r="N246" s="123">
        <v>0.29166666666666669</v>
      </c>
      <c r="O246" s="123">
        <v>0.33333333333333331</v>
      </c>
      <c r="P246" s="123" t="s">
        <v>60</v>
      </c>
      <c r="Q246" s="123">
        <v>0.70833333333333337</v>
      </c>
      <c r="R246" s="123" t="s">
        <v>69</v>
      </c>
      <c r="S246" s="123">
        <v>0.75</v>
      </c>
      <c r="T246" s="34" t="s">
        <v>24</v>
      </c>
      <c r="U246" s="34" t="s">
        <v>326</v>
      </c>
      <c r="V246" s="34" t="s">
        <v>42</v>
      </c>
      <c r="W246" s="34" t="s">
        <v>326</v>
      </c>
      <c r="X246" s="34" t="s">
        <v>326</v>
      </c>
      <c r="Y246" s="34" t="s">
        <v>326</v>
      </c>
      <c r="Z246" s="34" t="s">
        <v>24</v>
      </c>
      <c r="AA246" s="34" t="s">
        <v>42</v>
      </c>
      <c r="AB246" s="95">
        <v>0</v>
      </c>
      <c r="AC246" s="34" t="s">
        <v>24</v>
      </c>
      <c r="AD246" s="34" t="s">
        <v>42</v>
      </c>
      <c r="AE246" s="95">
        <v>0</v>
      </c>
      <c r="AF246" s="96">
        <v>9.0000000000000018</v>
      </c>
      <c r="AG246" s="97">
        <v>0</v>
      </c>
      <c r="AH246" s="96">
        <v>0</v>
      </c>
      <c r="AI246" s="97" t="s">
        <v>326</v>
      </c>
      <c r="AJ246" s="96">
        <v>59.999999999999943</v>
      </c>
      <c r="AK246" s="96">
        <v>207.70137524557936</v>
      </c>
      <c r="AL246" s="96" t="s">
        <v>95</v>
      </c>
      <c r="AM246" s="95">
        <v>6.9233791748526521</v>
      </c>
      <c r="AN246" s="95">
        <v>0</v>
      </c>
      <c r="AO246" s="98" t="s">
        <v>326</v>
      </c>
      <c r="AP246" s="98">
        <v>0</v>
      </c>
      <c r="AQ246" s="98" t="s">
        <v>326</v>
      </c>
      <c r="AR246" s="98">
        <v>12.411818000000011</v>
      </c>
      <c r="AS246" s="98">
        <v>42.965861131630682</v>
      </c>
      <c r="AT246" s="99" t="s">
        <v>101</v>
      </c>
      <c r="AU246" s="98">
        <v>74.187614221370268</v>
      </c>
      <c r="AV246" s="98">
        <v>256.81449166611867</v>
      </c>
      <c r="AW246" s="98">
        <v>9.1373059194711619</v>
      </c>
      <c r="AX246" s="98">
        <v>31.630516758562255</v>
      </c>
      <c r="AY246" s="98">
        <v>20.416666666666647</v>
      </c>
      <c r="AZ246" s="98">
        <v>70.676162409954088</v>
      </c>
      <c r="BA246" s="100">
        <v>1445500</v>
      </c>
      <c r="BB246" s="100">
        <v>5003872.298624754</v>
      </c>
      <c r="BC246" s="101">
        <v>1.8532051282051282E-2</v>
      </c>
      <c r="BD246" s="101">
        <v>6.4152208956727616E-2</v>
      </c>
      <c r="BE246" s="96">
        <v>0</v>
      </c>
      <c r="BF246" s="96">
        <v>0</v>
      </c>
      <c r="BG246" s="95">
        <v>3.461689587426326</v>
      </c>
      <c r="BH246" s="95">
        <v>3.461689587426326</v>
      </c>
      <c r="BI246" s="96" t="s">
        <v>326</v>
      </c>
      <c r="BZ246"/>
      <c r="CA246"/>
      <c r="CB246"/>
      <c r="CE246" s="114" t="s">
        <v>43</v>
      </c>
      <c r="CF246" s="114" t="s">
        <v>45</v>
      </c>
      <c r="CG246" s="17">
        <f t="shared" si="21"/>
        <v>0</v>
      </c>
      <c r="CH246" s="34"/>
      <c r="CO246" s="34"/>
      <c r="CP246" s="34"/>
      <c r="CQ246" s="34"/>
    </row>
    <row r="247" spans="2:95" x14ac:dyDescent="0.3">
      <c r="B247" s="34">
        <v>245</v>
      </c>
      <c r="C247" s="34">
        <v>2023</v>
      </c>
      <c r="D247" s="34" t="s">
        <v>109</v>
      </c>
      <c r="E247" s="34">
        <v>35</v>
      </c>
      <c r="F247" s="34" t="s">
        <v>78</v>
      </c>
      <c r="G247" s="34" t="s">
        <v>152</v>
      </c>
      <c r="H247" s="34" t="s">
        <v>151</v>
      </c>
      <c r="I247" s="34" t="s">
        <v>83</v>
      </c>
      <c r="J247" s="34" t="s">
        <v>89</v>
      </c>
      <c r="K247" s="34" t="s">
        <v>325</v>
      </c>
      <c r="L247" s="34" t="s">
        <v>178</v>
      </c>
      <c r="M247" s="34" t="s">
        <v>480</v>
      </c>
      <c r="N247" s="123">
        <v>0.25</v>
      </c>
      <c r="O247" s="123">
        <v>0.30208333333333331</v>
      </c>
      <c r="P247" s="123" t="s">
        <v>59</v>
      </c>
      <c r="Q247" s="123">
        <v>0.67708333333333337</v>
      </c>
      <c r="R247" s="123" t="s">
        <v>68</v>
      </c>
      <c r="S247" s="123">
        <v>0.75</v>
      </c>
      <c r="T247" s="34" t="s">
        <v>27</v>
      </c>
      <c r="U247" s="34" t="s">
        <v>326</v>
      </c>
      <c r="V247" s="34" t="s">
        <v>42</v>
      </c>
      <c r="W247" s="34" t="s">
        <v>326</v>
      </c>
      <c r="X247" s="34" t="s">
        <v>326</v>
      </c>
      <c r="Y247" s="34" t="s">
        <v>326</v>
      </c>
      <c r="Z247" s="34" t="s">
        <v>27</v>
      </c>
      <c r="AA247" s="34" t="s">
        <v>42</v>
      </c>
      <c r="AB247" s="95">
        <v>0</v>
      </c>
      <c r="AC247" s="34" t="s">
        <v>28</v>
      </c>
      <c r="AD247" s="34" t="s">
        <v>43</v>
      </c>
      <c r="AE247" s="95">
        <v>3.461689587426326</v>
      </c>
      <c r="AF247" s="96">
        <v>9.0000000000000018</v>
      </c>
      <c r="AG247" s="97">
        <v>0</v>
      </c>
      <c r="AH247" s="96">
        <v>0</v>
      </c>
      <c r="AI247" s="97" t="s">
        <v>326</v>
      </c>
      <c r="AJ247" s="96">
        <v>89.999999999999957</v>
      </c>
      <c r="AK247" s="96">
        <v>311.55206286836921</v>
      </c>
      <c r="AL247" s="96" t="s">
        <v>96</v>
      </c>
      <c r="AM247" s="95">
        <v>6.9233791748526521</v>
      </c>
      <c r="AN247" s="95">
        <v>0</v>
      </c>
      <c r="AO247" s="98" t="s">
        <v>326</v>
      </c>
      <c r="AP247" s="98">
        <v>0</v>
      </c>
      <c r="AQ247" s="98" t="s">
        <v>326</v>
      </c>
      <c r="AR247" s="98">
        <v>21.381182999999996</v>
      </c>
      <c r="AS247" s="98">
        <v>74.015018557956765</v>
      </c>
      <c r="AT247" s="99" t="s">
        <v>102</v>
      </c>
      <c r="AU247" s="98">
        <v>308.19952716182604</v>
      </c>
      <c r="AV247" s="98">
        <v>1066.8910940258104</v>
      </c>
      <c r="AW247" s="98">
        <v>37.959346630434773</v>
      </c>
      <c r="AX247" s="98">
        <v>131.40347497608263</v>
      </c>
      <c r="AY247" s="98">
        <v>30.624999999999986</v>
      </c>
      <c r="AZ247" s="98">
        <v>106.01424361493119</v>
      </c>
      <c r="BA247" s="100">
        <v>867300</v>
      </c>
      <c r="BB247" s="100">
        <v>3002323.3791748527</v>
      </c>
      <c r="BC247" s="101">
        <v>3.6137500000000003E-2</v>
      </c>
      <c r="BD247" s="101">
        <v>0.12509680746561888</v>
      </c>
      <c r="BE247" s="96">
        <v>0</v>
      </c>
      <c r="BF247" s="96">
        <v>0</v>
      </c>
      <c r="BG247" s="95">
        <v>3.461689587426326</v>
      </c>
      <c r="BH247" s="95">
        <v>3.461689587426326</v>
      </c>
      <c r="BI247" s="96" t="s">
        <v>326</v>
      </c>
      <c r="BZ247"/>
      <c r="CA247"/>
      <c r="CB247"/>
      <c r="CE247" s="114" t="s">
        <v>43</v>
      </c>
      <c r="CF247" s="114" t="s">
        <v>42</v>
      </c>
      <c r="CG247" s="17">
        <f t="shared" si="21"/>
        <v>0</v>
      </c>
      <c r="CH247" s="34"/>
      <c r="CO247" s="34"/>
      <c r="CP247" s="34"/>
      <c r="CQ247" s="34"/>
    </row>
    <row r="248" spans="2:95" x14ac:dyDescent="0.3">
      <c r="B248" s="34">
        <v>246</v>
      </c>
      <c r="C248" s="34">
        <v>2023</v>
      </c>
      <c r="D248" s="34" t="s">
        <v>110</v>
      </c>
      <c r="E248" s="34">
        <v>46</v>
      </c>
      <c r="F248" s="34" t="s">
        <v>79</v>
      </c>
      <c r="G248" s="34" t="s">
        <v>152</v>
      </c>
      <c r="H248" s="34" t="s">
        <v>151</v>
      </c>
      <c r="I248" s="34" t="s">
        <v>83</v>
      </c>
      <c r="J248" s="34" t="s">
        <v>90</v>
      </c>
      <c r="K248" s="34" t="s">
        <v>325</v>
      </c>
      <c r="L248" s="34" t="s">
        <v>172</v>
      </c>
      <c r="M248" s="34" t="s">
        <v>498</v>
      </c>
      <c r="N248" s="123">
        <v>0.21111111111111111</v>
      </c>
      <c r="O248" s="123">
        <v>0.29166666666666669</v>
      </c>
      <c r="P248" s="123" t="s">
        <v>59</v>
      </c>
      <c r="Q248" s="123">
        <v>0.80555555555555547</v>
      </c>
      <c r="R248" s="123" t="s">
        <v>71</v>
      </c>
      <c r="S248" s="123">
        <v>0.72916666666666663</v>
      </c>
      <c r="T248" s="34" t="s">
        <v>24</v>
      </c>
      <c r="U248" s="34" t="s">
        <v>326</v>
      </c>
      <c r="V248" s="34" t="s">
        <v>42</v>
      </c>
      <c r="W248" s="34" t="s">
        <v>27</v>
      </c>
      <c r="X248" s="34" t="s">
        <v>42</v>
      </c>
      <c r="Y248" s="34" t="s">
        <v>326</v>
      </c>
      <c r="Z248" s="34" t="s">
        <v>24</v>
      </c>
      <c r="AA248" s="34" t="s">
        <v>42</v>
      </c>
      <c r="AB248" s="95">
        <v>0</v>
      </c>
      <c r="AC248" s="34" t="s">
        <v>24</v>
      </c>
      <c r="AD248" s="34" t="s">
        <v>42</v>
      </c>
      <c r="AE248" s="95">
        <v>0</v>
      </c>
      <c r="AF248" s="96">
        <v>12.333333333333332</v>
      </c>
      <c r="AG248" s="97">
        <v>45</v>
      </c>
      <c r="AH248" s="96">
        <v>0</v>
      </c>
      <c r="AI248" s="97" t="s">
        <v>95</v>
      </c>
      <c r="AJ248" s="96">
        <v>723</v>
      </c>
      <c r="AK248" s="96">
        <v>0</v>
      </c>
      <c r="AL248" s="96" t="s">
        <v>97</v>
      </c>
      <c r="AM248" s="95">
        <v>0</v>
      </c>
      <c r="AN248" s="95">
        <v>0</v>
      </c>
      <c r="AO248" s="98">
        <v>12.450000000000001</v>
      </c>
      <c r="AP248" s="98">
        <v>0</v>
      </c>
      <c r="AQ248" s="98" t="s">
        <v>108</v>
      </c>
      <c r="AR248" s="98">
        <v>17.393367000000012</v>
      </c>
      <c r="AS248" s="98">
        <v>0</v>
      </c>
      <c r="AT248" s="99" t="s">
        <v>102</v>
      </c>
      <c r="AU248" s="98">
        <v>328.64869811180034</v>
      </c>
      <c r="AV248" s="98">
        <v>0</v>
      </c>
      <c r="AW248" s="98">
        <v>40.477965576879541</v>
      </c>
      <c r="AX248" s="98">
        <v>0</v>
      </c>
      <c r="AY248" s="98">
        <v>246.02083333333334</v>
      </c>
      <c r="AZ248" s="98">
        <v>0</v>
      </c>
      <c r="BA248" s="100">
        <v>2891000</v>
      </c>
      <c r="BB248" s="100">
        <v>0</v>
      </c>
      <c r="BC248" s="101">
        <v>6.0229166666666667E-2</v>
      </c>
      <c r="BD248" s="101">
        <v>0</v>
      </c>
      <c r="BE248" s="96">
        <v>0</v>
      </c>
      <c r="BF248" s="96">
        <v>0</v>
      </c>
      <c r="BG248" s="95">
        <v>0</v>
      </c>
      <c r="BH248" s="95">
        <v>0</v>
      </c>
      <c r="BI248" s="96" t="s">
        <v>491</v>
      </c>
      <c r="BZ248"/>
      <c r="CA248"/>
      <c r="CB248"/>
      <c r="CC248" s="34"/>
      <c r="CE248" s="114" t="s">
        <v>43</v>
      </c>
      <c r="CF248" s="114" t="s">
        <v>41</v>
      </c>
      <c r="CG248" s="17">
        <f t="shared" si="21"/>
        <v>0</v>
      </c>
      <c r="CH248" s="34"/>
      <c r="CO248" s="34"/>
      <c r="CP248" s="34"/>
      <c r="CQ248" s="34"/>
    </row>
    <row r="249" spans="2:95" x14ac:dyDescent="0.3">
      <c r="B249" s="34">
        <v>247</v>
      </c>
      <c r="C249" s="34">
        <v>2023</v>
      </c>
      <c r="D249" s="34" t="s">
        <v>110</v>
      </c>
      <c r="E249" s="34">
        <v>42</v>
      </c>
      <c r="F249" s="34" t="s">
        <v>79</v>
      </c>
      <c r="G249" s="34" t="s">
        <v>152</v>
      </c>
      <c r="H249" s="34" t="s">
        <v>151</v>
      </c>
      <c r="I249" s="34" t="s">
        <v>83</v>
      </c>
      <c r="J249" s="34" t="s">
        <v>89</v>
      </c>
      <c r="K249" s="34" t="s">
        <v>325</v>
      </c>
      <c r="L249" s="34" t="s">
        <v>173</v>
      </c>
      <c r="M249" s="34" t="s">
        <v>253</v>
      </c>
      <c r="N249" s="123">
        <v>0.25416666666666665</v>
      </c>
      <c r="O249" s="123">
        <v>0.29652777777777778</v>
      </c>
      <c r="P249" s="123" t="s">
        <v>59</v>
      </c>
      <c r="Q249" s="123">
        <v>0.72013888888888899</v>
      </c>
      <c r="R249" s="123" t="s">
        <v>69</v>
      </c>
      <c r="S249" s="123">
        <v>0.76250000000000007</v>
      </c>
      <c r="T249" s="34" t="s">
        <v>24</v>
      </c>
      <c r="U249" s="34" t="s">
        <v>326</v>
      </c>
      <c r="V249" s="34" t="s">
        <v>42</v>
      </c>
      <c r="W249" s="34" t="s">
        <v>27</v>
      </c>
      <c r="X249" s="34" t="s">
        <v>42</v>
      </c>
      <c r="Y249" s="34" t="s">
        <v>326</v>
      </c>
      <c r="Z249" s="34" t="s">
        <v>24</v>
      </c>
      <c r="AA249" s="34" t="s">
        <v>42</v>
      </c>
      <c r="AB249" s="95">
        <v>0</v>
      </c>
      <c r="AC249" s="34" t="s">
        <v>28</v>
      </c>
      <c r="AD249" s="34" t="s">
        <v>43</v>
      </c>
      <c r="AE249" s="95">
        <v>3.461689587426326</v>
      </c>
      <c r="AF249" s="96">
        <v>10.16666666666667</v>
      </c>
      <c r="AG249" s="97">
        <v>37.5</v>
      </c>
      <c r="AH249" s="96">
        <v>129.81335952848724</v>
      </c>
      <c r="AI249" s="97" t="s">
        <v>95</v>
      </c>
      <c r="AJ249" s="96">
        <v>60.999999999999986</v>
      </c>
      <c r="AK249" s="96">
        <v>211.16306483300585</v>
      </c>
      <c r="AL249" s="96" t="s">
        <v>96</v>
      </c>
      <c r="AM249" s="95">
        <v>6.9233791748526521</v>
      </c>
      <c r="AN249" s="95">
        <v>6.9233791748526521</v>
      </c>
      <c r="AO249" s="98">
        <v>10.375</v>
      </c>
      <c r="AP249" s="98">
        <v>35.915029469548131</v>
      </c>
      <c r="AQ249" s="98" t="s">
        <v>108</v>
      </c>
      <c r="AR249" s="98">
        <v>11.746369999999999</v>
      </c>
      <c r="AS249" s="98">
        <v>40.662286719056972</v>
      </c>
      <c r="AT249" s="99" t="s">
        <v>101</v>
      </c>
      <c r="AU249" s="98">
        <v>257.44802421152627</v>
      </c>
      <c r="AV249" s="98">
        <v>891.2051447165212</v>
      </c>
      <c r="AW249" s="98">
        <v>31.708545695576685</v>
      </c>
      <c r="AX249" s="98">
        <v>109.76514246680966</v>
      </c>
      <c r="AY249" s="98">
        <v>20.756944444444439</v>
      </c>
      <c r="AZ249" s="98">
        <v>71.854098450120048</v>
      </c>
      <c r="BA249" s="100">
        <v>5145000</v>
      </c>
      <c r="BB249" s="100">
        <v>17810392.927308448</v>
      </c>
      <c r="BC249" s="101">
        <v>0.21437500000000001</v>
      </c>
      <c r="BD249" s="101">
        <v>0.74209970530451863</v>
      </c>
      <c r="BE249" s="96">
        <v>0</v>
      </c>
      <c r="BF249" s="96">
        <v>0</v>
      </c>
      <c r="BG249" s="95">
        <v>3.461689587426326</v>
      </c>
      <c r="BH249" s="95">
        <v>3.461689587426326</v>
      </c>
      <c r="BI249" s="96" t="s">
        <v>326</v>
      </c>
      <c r="BZ249"/>
      <c r="CA249"/>
      <c r="CB249"/>
      <c r="CC249" s="35"/>
      <c r="CD249" s="49"/>
      <c r="CE249" s="114" t="s">
        <v>43</v>
      </c>
      <c r="CF249" s="114" t="s">
        <v>43</v>
      </c>
      <c r="CG249" s="48">
        <f t="shared" si="21"/>
        <v>0</v>
      </c>
      <c r="CH249" s="35"/>
      <c r="CI249" s="49"/>
      <c r="CJ249" s="49"/>
      <c r="CK249" s="49"/>
      <c r="CL249" s="49"/>
      <c r="CM249" s="49"/>
      <c r="CN249" s="49"/>
      <c r="CO249" s="34"/>
      <c r="CP249" s="34"/>
      <c r="CQ249" s="34"/>
    </row>
    <row r="250" spans="2:95" x14ac:dyDescent="0.3">
      <c r="B250" s="34">
        <v>248</v>
      </c>
      <c r="C250" s="34">
        <v>2023</v>
      </c>
      <c r="D250" s="34" t="s">
        <v>110</v>
      </c>
      <c r="E250" s="34">
        <v>32</v>
      </c>
      <c r="F250" s="34" t="s">
        <v>78</v>
      </c>
      <c r="G250" s="34" t="s">
        <v>152</v>
      </c>
      <c r="H250" s="34" t="s">
        <v>151</v>
      </c>
      <c r="I250" s="34" t="s">
        <v>84</v>
      </c>
      <c r="J250" s="34" t="s">
        <v>89</v>
      </c>
      <c r="K250" s="34" t="s">
        <v>325</v>
      </c>
      <c r="L250" s="34" t="s">
        <v>167</v>
      </c>
      <c r="M250" s="34" t="s">
        <v>471</v>
      </c>
      <c r="N250" s="123">
        <v>0.29166666666666669</v>
      </c>
      <c r="O250" s="123">
        <v>0.35416666666666669</v>
      </c>
      <c r="P250" s="123" t="s">
        <v>60</v>
      </c>
      <c r="Q250" s="123">
        <v>0.6875</v>
      </c>
      <c r="R250" s="123" t="s">
        <v>68</v>
      </c>
      <c r="S250" s="123">
        <v>0.75</v>
      </c>
      <c r="T250" s="34" t="s">
        <v>24</v>
      </c>
      <c r="U250" s="34" t="s">
        <v>326</v>
      </c>
      <c r="V250" s="34" t="s">
        <v>42</v>
      </c>
      <c r="W250" s="34" t="s">
        <v>326</v>
      </c>
      <c r="X250" s="34" t="s">
        <v>326</v>
      </c>
      <c r="Y250" s="34" t="s">
        <v>326</v>
      </c>
      <c r="Z250" s="34" t="s">
        <v>24</v>
      </c>
      <c r="AA250" s="34" t="s">
        <v>42</v>
      </c>
      <c r="AB250" s="95">
        <v>0</v>
      </c>
      <c r="AC250" s="34" t="s">
        <v>32</v>
      </c>
      <c r="AD250" s="34" t="s">
        <v>45</v>
      </c>
      <c r="AE250" s="95">
        <v>3.461689587426326</v>
      </c>
      <c r="AF250" s="96">
        <v>8</v>
      </c>
      <c r="AG250" s="97">
        <v>0</v>
      </c>
      <c r="AH250" s="96">
        <v>0</v>
      </c>
      <c r="AI250" s="97" t="s">
        <v>326</v>
      </c>
      <c r="AJ250" s="96">
        <v>90</v>
      </c>
      <c r="AK250" s="96">
        <v>311.55206286836932</v>
      </c>
      <c r="AL250" s="96" t="s">
        <v>96</v>
      </c>
      <c r="AM250" s="95">
        <v>6.9233791748526521</v>
      </c>
      <c r="AN250" s="95">
        <v>0</v>
      </c>
      <c r="AO250" s="98" t="s">
        <v>326</v>
      </c>
      <c r="AP250" s="98">
        <v>0</v>
      </c>
      <c r="AQ250" s="98" t="s">
        <v>326</v>
      </c>
      <c r="AR250" s="98">
        <v>14.600259999999992</v>
      </c>
      <c r="AS250" s="98">
        <v>50.541568015717061</v>
      </c>
      <c r="AT250" s="99" t="s">
        <v>101</v>
      </c>
      <c r="AU250" s="98">
        <v>87.268316084855726</v>
      </c>
      <c r="AV250" s="98">
        <v>302.09582110317444</v>
      </c>
      <c r="AW250" s="98">
        <v>10.74838852163461</v>
      </c>
      <c r="AX250" s="98">
        <v>37.207584626955168</v>
      </c>
      <c r="AY250" s="98">
        <v>30.625</v>
      </c>
      <c r="AZ250" s="98">
        <v>106.01424361493123</v>
      </c>
      <c r="BA250" s="100">
        <v>1445500</v>
      </c>
      <c r="BB250" s="100">
        <v>5003872.298624754</v>
      </c>
      <c r="BC250" s="101">
        <v>6.0229166666666667E-2</v>
      </c>
      <c r="BD250" s="101">
        <v>0.20849467910936476</v>
      </c>
      <c r="BE250" s="96">
        <v>0</v>
      </c>
      <c r="BF250" s="96">
        <v>0</v>
      </c>
      <c r="BG250" s="95">
        <v>3.461689587426326</v>
      </c>
      <c r="BH250" s="95">
        <v>3.461689587426326</v>
      </c>
      <c r="BI250" s="96" t="s">
        <v>326</v>
      </c>
      <c r="BZ250"/>
      <c r="CA250"/>
      <c r="CB250"/>
      <c r="CC250" s="34"/>
      <c r="CE250" s="114" t="s">
        <v>43</v>
      </c>
      <c r="CF250" s="114" t="s">
        <v>44</v>
      </c>
      <c r="CG250" s="17">
        <f t="shared" si="21"/>
        <v>0</v>
      </c>
      <c r="CH250" s="34"/>
      <c r="CI250" s="34"/>
      <c r="CJ250" s="34"/>
      <c r="CO250" s="34"/>
      <c r="CP250" s="34"/>
      <c r="CQ250" s="34"/>
    </row>
    <row r="251" spans="2:95" x14ac:dyDescent="0.3">
      <c r="B251" s="34">
        <v>249</v>
      </c>
      <c r="C251" s="34">
        <v>2023</v>
      </c>
      <c r="D251" s="34" t="s">
        <v>109</v>
      </c>
      <c r="E251" s="34">
        <v>64</v>
      </c>
      <c r="F251" s="34" t="s">
        <v>81</v>
      </c>
      <c r="G251" s="34" t="s">
        <v>153</v>
      </c>
      <c r="H251" s="34" t="s">
        <v>151</v>
      </c>
      <c r="I251" s="34" t="s">
        <v>84</v>
      </c>
      <c r="J251" s="34" t="s">
        <v>89</v>
      </c>
      <c r="K251" s="34" t="s">
        <v>325</v>
      </c>
      <c r="L251" s="34" t="s">
        <v>168</v>
      </c>
      <c r="M251" s="34" t="s">
        <v>509</v>
      </c>
      <c r="N251" s="123">
        <v>0.26041666666666669</v>
      </c>
      <c r="O251" s="123">
        <v>0.28472222222222221</v>
      </c>
      <c r="P251" s="123" t="s">
        <v>58</v>
      </c>
      <c r="Q251" s="123">
        <v>0.6875</v>
      </c>
      <c r="R251" s="123" t="s">
        <v>68</v>
      </c>
      <c r="S251" s="123">
        <v>0.72222222222222221</v>
      </c>
      <c r="T251" s="34" t="s">
        <v>149</v>
      </c>
      <c r="U251" s="34" t="s">
        <v>326</v>
      </c>
      <c r="V251" s="34" t="s">
        <v>149</v>
      </c>
      <c r="W251" s="34" t="s">
        <v>326</v>
      </c>
      <c r="X251" s="34" t="s">
        <v>326</v>
      </c>
      <c r="Y251" s="34" t="s">
        <v>326</v>
      </c>
      <c r="Z251" s="34" t="s">
        <v>149</v>
      </c>
      <c r="AA251" s="34" t="s">
        <v>149</v>
      </c>
      <c r="AB251" s="95">
        <v>0</v>
      </c>
      <c r="AC251" s="34" t="s">
        <v>149</v>
      </c>
      <c r="AD251" s="34" t="s">
        <v>149</v>
      </c>
      <c r="AE251" s="95">
        <v>0</v>
      </c>
      <c r="AF251" s="96">
        <v>9.6666666666666679</v>
      </c>
      <c r="AG251" s="97">
        <v>0</v>
      </c>
      <c r="AH251" s="96">
        <v>0</v>
      </c>
      <c r="AI251" s="97" t="s">
        <v>326</v>
      </c>
      <c r="AJ251" s="96">
        <v>42.499999999999972</v>
      </c>
      <c r="AK251" s="96">
        <v>147.12180746561876</v>
      </c>
      <c r="AL251" s="96" t="s">
        <v>95</v>
      </c>
      <c r="AM251" s="95">
        <v>6.9233791748526521</v>
      </c>
      <c r="AN251" s="95">
        <v>0</v>
      </c>
      <c r="AO251" s="98" t="s">
        <v>326</v>
      </c>
      <c r="AP251" s="98">
        <v>0</v>
      </c>
      <c r="AQ251" s="98" t="s">
        <v>326</v>
      </c>
      <c r="AR251" s="98">
        <v>2.4083333333333319</v>
      </c>
      <c r="AS251" s="98">
        <v>8.3369024230517308</v>
      </c>
      <c r="AT251" s="99" t="s">
        <v>98</v>
      </c>
      <c r="AU251" s="98">
        <v>0</v>
      </c>
      <c r="AV251" s="98">
        <v>0</v>
      </c>
      <c r="AW251" s="98">
        <v>0</v>
      </c>
      <c r="AX251" s="98">
        <v>0</v>
      </c>
      <c r="AY251" s="98">
        <v>14.461805555555545</v>
      </c>
      <c r="AZ251" s="98">
        <v>50.062281707050822</v>
      </c>
      <c r="BA251" s="100">
        <v>0</v>
      </c>
      <c r="BB251" s="100">
        <v>0</v>
      </c>
      <c r="BC251" s="101">
        <v>0</v>
      </c>
      <c r="BD251" s="101">
        <v>0</v>
      </c>
      <c r="BE251" s="96">
        <v>84.999999999999943</v>
      </c>
      <c r="BF251" s="96">
        <v>294.24361493123752</v>
      </c>
      <c r="BG251" s="95">
        <v>0</v>
      </c>
      <c r="BH251" s="95">
        <v>3.461689587426326</v>
      </c>
      <c r="BI251" s="96" t="s">
        <v>326</v>
      </c>
      <c r="BZ251" s="34"/>
      <c r="CA251" s="34"/>
      <c r="CB251" s="34"/>
      <c r="CC251" s="34"/>
      <c r="CE251" s="114" t="s">
        <v>44</v>
      </c>
      <c r="CF251" s="5"/>
      <c r="CG251" s="17">
        <f t="shared" si="21"/>
        <v>0</v>
      </c>
      <c r="CH251" s="34"/>
      <c r="CI251" s="34"/>
      <c r="CJ251" s="34"/>
      <c r="CO251" s="34"/>
      <c r="CP251" s="34"/>
      <c r="CQ251" s="34"/>
    </row>
    <row r="252" spans="2:95" x14ac:dyDescent="0.3">
      <c r="B252" s="34">
        <v>250</v>
      </c>
      <c r="C252" s="34">
        <v>2023</v>
      </c>
      <c r="D252" s="34" t="s">
        <v>110</v>
      </c>
      <c r="E252" s="34">
        <v>56</v>
      </c>
      <c r="F252" s="34" t="s">
        <v>80</v>
      </c>
      <c r="G252" s="34" t="s">
        <v>153</v>
      </c>
      <c r="H252" s="34" t="s">
        <v>151</v>
      </c>
      <c r="I252" s="34" t="s">
        <v>84</v>
      </c>
      <c r="J252" s="34" t="s">
        <v>89</v>
      </c>
      <c r="K252" s="34" t="s">
        <v>325</v>
      </c>
      <c r="L252" s="34" t="s">
        <v>172</v>
      </c>
      <c r="M252" s="34" t="s">
        <v>471</v>
      </c>
      <c r="N252" s="123">
        <v>0.24305555555555555</v>
      </c>
      <c r="O252" s="123">
        <v>0.3125</v>
      </c>
      <c r="P252" s="123" t="s">
        <v>59</v>
      </c>
      <c r="Q252" s="123">
        <v>0.69444444444444453</v>
      </c>
      <c r="R252" s="123" t="s">
        <v>68</v>
      </c>
      <c r="S252" s="123">
        <v>0.76041666666666663</v>
      </c>
      <c r="T252" s="34" t="s">
        <v>27</v>
      </c>
      <c r="U252" s="34" t="s">
        <v>326</v>
      </c>
      <c r="V252" s="34" t="s">
        <v>42</v>
      </c>
      <c r="W252" s="34" t="s">
        <v>326</v>
      </c>
      <c r="X252" s="34" t="s">
        <v>326</v>
      </c>
      <c r="Y252" s="34" t="s">
        <v>326</v>
      </c>
      <c r="Z252" s="34" t="s">
        <v>27</v>
      </c>
      <c r="AA252" s="34" t="s">
        <v>42</v>
      </c>
      <c r="AB252" s="95">
        <v>0</v>
      </c>
      <c r="AC252" s="34" t="s">
        <v>27</v>
      </c>
      <c r="AD252" s="34" t="s">
        <v>42</v>
      </c>
      <c r="AE252" s="95">
        <v>0</v>
      </c>
      <c r="AF252" s="96">
        <v>9.1666666666666679</v>
      </c>
      <c r="AG252" s="97">
        <v>0</v>
      </c>
      <c r="AH252" s="96">
        <v>0</v>
      </c>
      <c r="AI252" s="97" t="s">
        <v>326</v>
      </c>
      <c r="AJ252" s="96">
        <v>97.499999999999915</v>
      </c>
      <c r="AK252" s="96">
        <v>337.51473477406648</v>
      </c>
      <c r="AL252" s="96" t="s">
        <v>96</v>
      </c>
      <c r="AM252" s="95">
        <v>6.9233791748526521</v>
      </c>
      <c r="AN252" s="95">
        <v>0</v>
      </c>
      <c r="AO252" s="98" t="s">
        <v>326</v>
      </c>
      <c r="AP252" s="98">
        <v>0</v>
      </c>
      <c r="AQ252" s="98" t="s">
        <v>326</v>
      </c>
      <c r="AR252" s="98">
        <v>8.623818</v>
      </c>
      <c r="AS252" s="98">
        <v>29.852980974459726</v>
      </c>
      <c r="AT252" s="99" t="s">
        <v>100</v>
      </c>
      <c r="AU252" s="98">
        <v>207.18035339217388</v>
      </c>
      <c r="AV252" s="98">
        <v>717.19407205699486</v>
      </c>
      <c r="AW252" s="98">
        <v>25.517335869565215</v>
      </c>
      <c r="AX252" s="98">
        <v>88.333095878534195</v>
      </c>
      <c r="AY252" s="98">
        <v>33.177083333333307</v>
      </c>
      <c r="AZ252" s="98">
        <v>114.84876391617541</v>
      </c>
      <c r="BA252" s="100">
        <v>1445500</v>
      </c>
      <c r="BB252" s="100">
        <v>5003872.298624754</v>
      </c>
      <c r="BC252" s="101">
        <v>6.0229166666666667E-2</v>
      </c>
      <c r="BD252" s="101">
        <v>0.20849467910936476</v>
      </c>
      <c r="BE252" s="96">
        <v>0</v>
      </c>
      <c r="BF252" s="96">
        <v>0</v>
      </c>
      <c r="BG252" s="95">
        <v>3.461689587426326</v>
      </c>
      <c r="BH252" s="95">
        <v>3.461689587426326</v>
      </c>
      <c r="BI252" s="96" t="s">
        <v>326</v>
      </c>
      <c r="BZ252" s="34"/>
      <c r="CA252" s="34"/>
      <c r="CB252" s="34"/>
      <c r="CC252" s="34"/>
      <c r="CE252" s="114" t="s">
        <v>44</v>
      </c>
      <c r="CF252" s="114" t="s">
        <v>149</v>
      </c>
      <c r="CG252" s="17">
        <f t="shared" si="21"/>
        <v>0</v>
      </c>
      <c r="CH252" s="34"/>
      <c r="CI252" s="34"/>
      <c r="CJ252" s="34"/>
      <c r="CO252" s="34"/>
      <c r="CP252" s="34"/>
      <c r="CQ252" s="34"/>
    </row>
    <row r="253" spans="2:95" x14ac:dyDescent="0.3">
      <c r="B253" s="34">
        <v>251</v>
      </c>
      <c r="C253" s="34">
        <v>2023</v>
      </c>
      <c r="D253" s="34" t="s">
        <v>109</v>
      </c>
      <c r="E253" s="34">
        <v>32</v>
      </c>
      <c r="F253" s="34" t="s">
        <v>78</v>
      </c>
      <c r="G253" s="34" t="s">
        <v>152</v>
      </c>
      <c r="H253" s="34" t="s">
        <v>151</v>
      </c>
      <c r="I253" s="34" t="s">
        <v>85</v>
      </c>
      <c r="J253" s="34" t="s">
        <v>92</v>
      </c>
      <c r="K253" s="34" t="s">
        <v>328</v>
      </c>
      <c r="L253" s="34" t="s">
        <v>170</v>
      </c>
      <c r="M253" s="34" t="s">
        <v>471</v>
      </c>
      <c r="N253" s="123">
        <v>0.29166666666666669</v>
      </c>
      <c r="O253" s="123">
        <v>0.33333333333333331</v>
      </c>
      <c r="P253" s="123" t="s">
        <v>60</v>
      </c>
      <c r="Q253" s="123">
        <v>0.79166666666666663</v>
      </c>
      <c r="R253" s="123" t="s">
        <v>71</v>
      </c>
      <c r="S253" s="123">
        <v>0.83333333333333337</v>
      </c>
      <c r="T253" s="34" t="s">
        <v>28</v>
      </c>
      <c r="U253" s="34" t="s">
        <v>48</v>
      </c>
      <c r="V253" s="34" t="s">
        <v>43</v>
      </c>
      <c r="W253" s="34" t="s">
        <v>326</v>
      </c>
      <c r="X253" s="34" t="s">
        <v>326</v>
      </c>
      <c r="Y253" s="34" t="s">
        <v>326</v>
      </c>
      <c r="Z253" s="34" t="s">
        <v>28</v>
      </c>
      <c r="AA253" s="34" t="s">
        <v>43</v>
      </c>
      <c r="AB253" s="95">
        <v>0</v>
      </c>
      <c r="AC253" s="34" t="s">
        <v>28</v>
      </c>
      <c r="AD253" s="34" t="s">
        <v>43</v>
      </c>
      <c r="AE253" s="95">
        <v>0</v>
      </c>
      <c r="AF253" s="96">
        <v>11</v>
      </c>
      <c r="AG253" s="97">
        <v>0</v>
      </c>
      <c r="AH253" s="96">
        <v>0</v>
      </c>
      <c r="AI253" s="97" t="s">
        <v>326</v>
      </c>
      <c r="AJ253" s="96">
        <v>60.000000000000028</v>
      </c>
      <c r="AK253" s="96">
        <v>207.70137524557967</v>
      </c>
      <c r="AL253" s="96" t="s">
        <v>96</v>
      </c>
      <c r="AM253" s="95">
        <v>6.9233791748526521</v>
      </c>
      <c r="AN253" s="95">
        <v>0</v>
      </c>
      <c r="AO253" s="98" t="s">
        <v>326</v>
      </c>
      <c r="AP253" s="98">
        <v>0</v>
      </c>
      <c r="AQ253" s="98" t="s">
        <v>326</v>
      </c>
      <c r="AR253" s="98">
        <v>20.284398999999993</v>
      </c>
      <c r="AS253" s="98">
        <v>70.218292805500951</v>
      </c>
      <c r="AT253" s="99" t="s">
        <v>102</v>
      </c>
      <c r="AU253" s="98">
        <v>1164.9077570881689</v>
      </c>
      <c r="AV253" s="98">
        <v>4032.5490530242701</v>
      </c>
      <c r="AW253" s="98">
        <v>152.91316169230765</v>
      </c>
      <c r="AX253" s="98">
        <v>529.33789961069954</v>
      </c>
      <c r="AY253" s="98">
        <v>20.416666666666675</v>
      </c>
      <c r="AZ253" s="98">
        <v>70.676162409954188</v>
      </c>
      <c r="BA253" s="100">
        <v>1986849.3150684931</v>
      </c>
      <c r="BB253" s="100">
        <v>6877855.5857577305</v>
      </c>
      <c r="BC253" s="101">
        <v>1.8396752917300863E-2</v>
      </c>
      <c r="BD253" s="101">
        <v>6.3683848016275288E-2</v>
      </c>
      <c r="BE253" s="96">
        <v>0</v>
      </c>
      <c r="BF253" s="96">
        <v>0</v>
      </c>
      <c r="BG253" s="95">
        <v>3.461689587426326</v>
      </c>
      <c r="BH253" s="95">
        <v>3.461689587426326</v>
      </c>
      <c r="BI253" s="96" t="s">
        <v>326</v>
      </c>
      <c r="BZ253" s="34"/>
      <c r="CA253" s="34"/>
      <c r="CB253" s="34"/>
      <c r="CC253" s="34"/>
      <c r="CE253" s="114" t="s">
        <v>44</v>
      </c>
      <c r="CF253" s="114" t="s">
        <v>45</v>
      </c>
      <c r="CG253" s="17">
        <f t="shared" si="21"/>
        <v>0</v>
      </c>
      <c r="CH253" s="34"/>
      <c r="CI253" s="34"/>
      <c r="CJ253" s="34"/>
      <c r="CO253" s="34"/>
      <c r="CP253" s="34"/>
      <c r="CQ253" s="34"/>
    </row>
    <row r="254" spans="2:95" x14ac:dyDescent="0.3">
      <c r="B254" s="34">
        <v>252</v>
      </c>
      <c r="C254" s="34">
        <v>2023</v>
      </c>
      <c r="D254" s="34" t="s">
        <v>109</v>
      </c>
      <c r="E254" s="34">
        <v>67</v>
      </c>
      <c r="F254" s="34" t="s">
        <v>81</v>
      </c>
      <c r="G254" s="34" t="s">
        <v>153</v>
      </c>
      <c r="H254" s="34" t="s">
        <v>151</v>
      </c>
      <c r="I254" s="34" t="s">
        <v>84</v>
      </c>
      <c r="J254" s="34" t="s">
        <v>91</v>
      </c>
      <c r="K254" s="34" t="s">
        <v>325</v>
      </c>
      <c r="L254" s="34" t="s">
        <v>176</v>
      </c>
      <c r="M254" s="34" t="s">
        <v>471</v>
      </c>
      <c r="N254" s="123">
        <v>0.28125</v>
      </c>
      <c r="O254" s="123">
        <v>0.34027777777777773</v>
      </c>
      <c r="P254" s="123" t="s">
        <v>60</v>
      </c>
      <c r="Q254" s="123">
        <v>0.70833333333333337</v>
      </c>
      <c r="R254" s="123" t="s">
        <v>69</v>
      </c>
      <c r="S254" s="123">
        <v>0.76041666666666663</v>
      </c>
      <c r="T254" s="34" t="s">
        <v>27</v>
      </c>
      <c r="U254" s="34" t="s">
        <v>326</v>
      </c>
      <c r="V254" s="34" t="s">
        <v>42</v>
      </c>
      <c r="W254" s="34" t="s">
        <v>326</v>
      </c>
      <c r="X254" s="34" t="s">
        <v>326</v>
      </c>
      <c r="Y254" s="34" t="s">
        <v>326</v>
      </c>
      <c r="Z254" s="34" t="s">
        <v>27</v>
      </c>
      <c r="AA254" s="34" t="s">
        <v>42</v>
      </c>
      <c r="AB254" s="95">
        <v>0</v>
      </c>
      <c r="AC254" s="34" t="s">
        <v>27</v>
      </c>
      <c r="AD254" s="34" t="s">
        <v>42</v>
      </c>
      <c r="AE254" s="95">
        <v>0</v>
      </c>
      <c r="AF254" s="96">
        <v>8.8333333333333357</v>
      </c>
      <c r="AG254" s="97">
        <v>0</v>
      </c>
      <c r="AH254" s="96">
        <v>0</v>
      </c>
      <c r="AI254" s="97" t="s">
        <v>326</v>
      </c>
      <c r="AJ254" s="96">
        <v>79.999999999999915</v>
      </c>
      <c r="AK254" s="96">
        <v>276.93516699410577</v>
      </c>
      <c r="AL254" s="96" t="s">
        <v>96</v>
      </c>
      <c r="AM254" s="95">
        <v>6.9233791748526521</v>
      </c>
      <c r="AN254" s="95">
        <v>0</v>
      </c>
      <c r="AO254" s="98" t="s">
        <v>326</v>
      </c>
      <c r="AP254" s="98">
        <v>0</v>
      </c>
      <c r="AQ254" s="98" t="s">
        <v>326</v>
      </c>
      <c r="AR254" s="98">
        <v>5.6228680000000111</v>
      </c>
      <c r="AS254" s="98">
        <v>19.464623607072728</v>
      </c>
      <c r="AT254" s="99" t="s">
        <v>100</v>
      </c>
      <c r="AU254" s="98">
        <v>135.08492170376837</v>
      </c>
      <c r="AV254" s="98">
        <v>467.62206688023548</v>
      </c>
      <c r="AW254" s="98">
        <v>16.637713285024187</v>
      </c>
      <c r="AX254" s="98">
        <v>57.594598837352883</v>
      </c>
      <c r="AY254" s="98">
        <v>27.222222222222197</v>
      </c>
      <c r="AZ254" s="98">
        <v>94.234883213272127</v>
      </c>
      <c r="BA254" s="100">
        <v>1445500</v>
      </c>
      <c r="BB254" s="100">
        <v>5003872.298624754</v>
      </c>
      <c r="BC254" s="101">
        <v>1.8532051282051282E-2</v>
      </c>
      <c r="BD254" s="101">
        <v>6.4152208956727616E-2</v>
      </c>
      <c r="BE254" s="96">
        <v>0</v>
      </c>
      <c r="BF254" s="96">
        <v>0</v>
      </c>
      <c r="BG254" s="95">
        <v>3.461689587426326</v>
      </c>
      <c r="BH254" s="95">
        <v>3.461689587426326</v>
      </c>
      <c r="BI254" s="96" t="s">
        <v>326</v>
      </c>
      <c r="BZ254" s="34"/>
      <c r="CA254" s="34"/>
      <c r="CB254" s="34"/>
      <c r="CC254" s="34"/>
      <c r="CE254" s="114" t="s">
        <v>44</v>
      </c>
      <c r="CF254" s="114" t="s">
        <v>42</v>
      </c>
      <c r="CG254" s="17">
        <f t="shared" si="21"/>
        <v>0</v>
      </c>
      <c r="CH254" s="34"/>
      <c r="CI254" s="34"/>
      <c r="CJ254" s="34"/>
      <c r="CO254" s="34"/>
      <c r="CP254" s="34"/>
      <c r="CQ254" s="34"/>
    </row>
    <row r="255" spans="2:95" x14ac:dyDescent="0.3">
      <c r="B255" s="34">
        <v>253</v>
      </c>
      <c r="C255" s="34">
        <v>2023</v>
      </c>
      <c r="D255" s="34" t="s">
        <v>109</v>
      </c>
      <c r="E255" s="34">
        <v>57</v>
      </c>
      <c r="F255" s="34" t="s">
        <v>80</v>
      </c>
      <c r="G255" s="34" t="s">
        <v>154</v>
      </c>
      <c r="H255" s="34" t="s">
        <v>151</v>
      </c>
      <c r="I255" s="34" t="s">
        <v>85</v>
      </c>
      <c r="J255" s="34" t="s">
        <v>90</v>
      </c>
      <c r="K255" s="34" t="s">
        <v>325</v>
      </c>
      <c r="L255" s="34" t="s">
        <v>173</v>
      </c>
      <c r="M255" s="34" t="s">
        <v>484</v>
      </c>
      <c r="N255" s="123">
        <v>0.27777777777777779</v>
      </c>
      <c r="O255" s="123">
        <v>0.29166666666666669</v>
      </c>
      <c r="P255" s="123" t="s">
        <v>59</v>
      </c>
      <c r="Q255" s="123">
        <v>0.6875</v>
      </c>
      <c r="R255" s="123" t="s">
        <v>68</v>
      </c>
      <c r="S255" s="123">
        <v>0.70138888888888884</v>
      </c>
      <c r="T255" s="34" t="s">
        <v>32</v>
      </c>
      <c r="U255" s="34" t="s">
        <v>47</v>
      </c>
      <c r="V255" s="34" t="s">
        <v>45</v>
      </c>
      <c r="W255" s="34" t="s">
        <v>326</v>
      </c>
      <c r="X255" s="34" t="s">
        <v>326</v>
      </c>
      <c r="Y255" s="34" t="s">
        <v>326</v>
      </c>
      <c r="Z255" s="34" t="s">
        <v>32</v>
      </c>
      <c r="AA255" s="34" t="s">
        <v>45</v>
      </c>
      <c r="AB255" s="95">
        <v>0</v>
      </c>
      <c r="AC255" s="34" t="s">
        <v>32</v>
      </c>
      <c r="AD255" s="34" t="s">
        <v>45</v>
      </c>
      <c r="AE255" s="95">
        <v>0</v>
      </c>
      <c r="AF255" s="96">
        <v>9.5</v>
      </c>
      <c r="AG255" s="97">
        <v>0</v>
      </c>
      <c r="AH255" s="96">
        <v>0</v>
      </c>
      <c r="AI255" s="97" t="s">
        <v>326</v>
      </c>
      <c r="AJ255" s="96">
        <v>19.999999999999968</v>
      </c>
      <c r="AK255" s="96">
        <v>69.233791748526414</v>
      </c>
      <c r="AL255" s="96" t="s">
        <v>94</v>
      </c>
      <c r="AM255" s="95">
        <v>6.9233791748526521</v>
      </c>
      <c r="AN255" s="95">
        <v>0</v>
      </c>
      <c r="AO255" s="98" t="s">
        <v>326</v>
      </c>
      <c r="AP255" s="98">
        <v>0</v>
      </c>
      <c r="AQ255" s="98" t="s">
        <v>326</v>
      </c>
      <c r="AR255" s="98">
        <v>4.999999999999992</v>
      </c>
      <c r="AS255" s="98">
        <v>17.308447937131604</v>
      </c>
      <c r="AT255" s="99" t="s">
        <v>99</v>
      </c>
      <c r="AU255" s="98">
        <v>0</v>
      </c>
      <c r="AV255" s="98">
        <v>0</v>
      </c>
      <c r="AW255" s="98">
        <v>0</v>
      </c>
      <c r="AX255" s="98">
        <v>0</v>
      </c>
      <c r="AY255" s="98">
        <v>6.8055555555555456</v>
      </c>
      <c r="AZ255" s="98">
        <v>23.558720803318018</v>
      </c>
      <c r="BA255" s="100">
        <v>53698.630136986299</v>
      </c>
      <c r="BB255" s="100">
        <v>185887.98880426298</v>
      </c>
      <c r="BC255" s="101">
        <v>1.1187214611872145E-3</v>
      </c>
      <c r="BD255" s="101">
        <v>3.8726664334221453E-3</v>
      </c>
      <c r="BE255" s="96">
        <v>39.999999999999936</v>
      </c>
      <c r="BF255" s="96">
        <v>138.46758349705283</v>
      </c>
      <c r="BG255" s="95">
        <v>0</v>
      </c>
      <c r="BH255" s="95">
        <v>3.461689587426326</v>
      </c>
      <c r="BI255" s="96" t="s">
        <v>326</v>
      </c>
      <c r="BZ255" s="34"/>
      <c r="CA255" s="34"/>
      <c r="CB255" s="34"/>
      <c r="CC255" s="34"/>
      <c r="CE255" s="114" t="s">
        <v>44</v>
      </c>
      <c r="CF255" s="114" t="s">
        <v>41</v>
      </c>
      <c r="CG255" s="17">
        <f t="shared" si="21"/>
        <v>0</v>
      </c>
      <c r="CH255" s="34"/>
      <c r="CI255" s="34"/>
      <c r="CJ255" s="34"/>
      <c r="CO255" s="34"/>
      <c r="CP255" s="34"/>
      <c r="CQ255" s="34"/>
    </row>
    <row r="256" spans="2:95" x14ac:dyDescent="0.3">
      <c r="B256" s="34">
        <v>254</v>
      </c>
      <c r="C256" s="34">
        <v>2023</v>
      </c>
      <c r="D256" s="34" t="s">
        <v>110</v>
      </c>
      <c r="E256" s="34">
        <v>60</v>
      </c>
      <c r="F256" s="34" t="s">
        <v>81</v>
      </c>
      <c r="G256" s="34" t="s">
        <v>153</v>
      </c>
      <c r="H256" s="34" t="s">
        <v>151</v>
      </c>
      <c r="I256" s="34" t="s">
        <v>84</v>
      </c>
      <c r="J256" s="34" t="s">
        <v>89</v>
      </c>
      <c r="K256" s="34" t="s">
        <v>325</v>
      </c>
      <c r="L256" s="34" t="s">
        <v>183</v>
      </c>
      <c r="M256" s="34" t="s">
        <v>480</v>
      </c>
      <c r="N256" s="123">
        <v>0.26041666666666669</v>
      </c>
      <c r="O256" s="123">
        <v>0.28125</v>
      </c>
      <c r="P256" s="123" t="s">
        <v>58</v>
      </c>
      <c r="Q256" s="123">
        <v>0.6875</v>
      </c>
      <c r="R256" s="123" t="s">
        <v>68</v>
      </c>
      <c r="S256" s="123">
        <v>0.72916666666666663</v>
      </c>
      <c r="T256" s="34" t="s">
        <v>29</v>
      </c>
      <c r="U256" s="34" t="s">
        <v>326</v>
      </c>
      <c r="V256" s="34" t="s">
        <v>42</v>
      </c>
      <c r="W256" s="34" t="s">
        <v>149</v>
      </c>
      <c r="X256" s="34" t="s">
        <v>149</v>
      </c>
      <c r="Y256" s="34" t="s">
        <v>326</v>
      </c>
      <c r="Z256" s="34" t="s">
        <v>29</v>
      </c>
      <c r="AA256" s="34" t="s">
        <v>42</v>
      </c>
      <c r="AB256" s="95">
        <v>0</v>
      </c>
      <c r="AC256" s="34" t="s">
        <v>29</v>
      </c>
      <c r="AD256" s="34" t="s">
        <v>42</v>
      </c>
      <c r="AE256" s="95">
        <v>0</v>
      </c>
      <c r="AF256" s="96">
        <v>9.75</v>
      </c>
      <c r="AG256" s="97">
        <v>22.5</v>
      </c>
      <c r="AH256" s="96">
        <v>77.88801571709233</v>
      </c>
      <c r="AI256" s="97" t="s">
        <v>103</v>
      </c>
      <c r="AJ256" s="96">
        <v>44.999999999999957</v>
      </c>
      <c r="AK256" s="96">
        <v>155.77603143418452</v>
      </c>
      <c r="AL256" s="96" t="s">
        <v>95</v>
      </c>
      <c r="AM256" s="95">
        <v>6.9233791748526521</v>
      </c>
      <c r="AN256" s="95">
        <v>6.9233791748526521</v>
      </c>
      <c r="AO256" s="98">
        <v>1.2749999999999999</v>
      </c>
      <c r="AP256" s="98">
        <v>4.4136542239685657</v>
      </c>
      <c r="AQ256" s="98" t="s">
        <v>107</v>
      </c>
      <c r="AR256" s="98">
        <v>7.8087499999999945</v>
      </c>
      <c r="AS256" s="98">
        <v>27.031468565815306</v>
      </c>
      <c r="AT256" s="99" t="s">
        <v>100</v>
      </c>
      <c r="AU256" s="98">
        <v>1016.2347011979157</v>
      </c>
      <c r="AV256" s="98">
        <v>3517.8890835181282</v>
      </c>
      <c r="AW256" s="98">
        <v>133.39739583333321</v>
      </c>
      <c r="AX256" s="98">
        <v>461.78037614603755</v>
      </c>
      <c r="AY256" s="98">
        <v>15.312499999999986</v>
      </c>
      <c r="AZ256" s="98">
        <v>53.007121807465566</v>
      </c>
      <c r="BA256" s="100">
        <v>1347500</v>
      </c>
      <c r="BB256" s="100">
        <v>4664626.7190569742</v>
      </c>
      <c r="BC256" s="101">
        <v>5.6145833333333332E-2</v>
      </c>
      <c r="BD256" s="101">
        <v>0.19435944662737392</v>
      </c>
      <c r="BE256" s="96">
        <v>45</v>
      </c>
      <c r="BF256" s="96">
        <v>155.77603143418466</v>
      </c>
      <c r="BG256" s="95">
        <v>0</v>
      </c>
      <c r="BH256" s="95">
        <v>3.461689587426326</v>
      </c>
      <c r="BI256" s="96" t="s">
        <v>326</v>
      </c>
      <c r="BZ256" s="34"/>
      <c r="CA256" s="34"/>
      <c r="CB256" s="34"/>
      <c r="CC256" s="34"/>
      <c r="CE256" s="114" t="s">
        <v>44</v>
      </c>
      <c r="CF256" s="114" t="s">
        <v>43</v>
      </c>
      <c r="CG256" s="17">
        <f t="shared" si="21"/>
        <v>0</v>
      </c>
      <c r="CH256" s="34"/>
      <c r="CI256" s="34"/>
      <c r="CJ256" s="34"/>
      <c r="CO256" s="34"/>
      <c r="CP256" s="34"/>
      <c r="CQ256" s="34"/>
    </row>
    <row r="257" spans="2:95" x14ac:dyDescent="0.3">
      <c r="B257" s="34">
        <v>255</v>
      </c>
      <c r="C257" s="34">
        <v>2023</v>
      </c>
      <c r="D257" s="34" t="s">
        <v>109</v>
      </c>
      <c r="E257" s="34">
        <v>63</v>
      </c>
      <c r="F257" s="34" t="s">
        <v>81</v>
      </c>
      <c r="G257" s="34" t="s">
        <v>154</v>
      </c>
      <c r="H257" s="34" t="s">
        <v>151</v>
      </c>
      <c r="I257" s="34" t="s">
        <v>86</v>
      </c>
      <c r="J257" s="34" t="s">
        <v>90</v>
      </c>
      <c r="K257" s="34" t="s">
        <v>325</v>
      </c>
      <c r="L257" s="34" t="s">
        <v>169</v>
      </c>
      <c r="M257" s="34" t="s">
        <v>471</v>
      </c>
      <c r="N257" s="123">
        <v>0.27083333333333331</v>
      </c>
      <c r="O257" s="123">
        <v>0.30902777777777779</v>
      </c>
      <c r="P257" s="123" t="s">
        <v>59</v>
      </c>
      <c r="Q257" s="123">
        <v>0.70833333333333337</v>
      </c>
      <c r="R257" s="123" t="s">
        <v>69</v>
      </c>
      <c r="S257" s="123">
        <v>0.76388888888888884</v>
      </c>
      <c r="T257" s="34" t="s">
        <v>26</v>
      </c>
      <c r="U257" s="34" t="s">
        <v>48</v>
      </c>
      <c r="V257" s="34" t="s">
        <v>43</v>
      </c>
      <c r="W257" s="34" t="s">
        <v>326</v>
      </c>
      <c r="X257" s="34" t="s">
        <v>326</v>
      </c>
      <c r="Y257" s="34" t="s">
        <v>326</v>
      </c>
      <c r="Z257" s="34" t="s">
        <v>37</v>
      </c>
      <c r="AA257" s="34" t="s">
        <v>45</v>
      </c>
      <c r="AB257" s="95">
        <v>3.461689587426326</v>
      </c>
      <c r="AC257" s="34" t="s">
        <v>24</v>
      </c>
      <c r="AD257" s="34" t="s">
        <v>42</v>
      </c>
      <c r="AE257" s="95">
        <v>3.461689587426326</v>
      </c>
      <c r="AF257" s="96">
        <v>9.5833333333333339</v>
      </c>
      <c r="AG257" s="97">
        <v>0</v>
      </c>
      <c r="AH257" s="96">
        <v>0</v>
      </c>
      <c r="AI257" s="97" t="s">
        <v>326</v>
      </c>
      <c r="AJ257" s="96">
        <v>67.499999999999957</v>
      </c>
      <c r="AK257" s="96">
        <v>233.66404715127686</v>
      </c>
      <c r="AL257" s="96" t="s">
        <v>96</v>
      </c>
      <c r="AM257" s="95">
        <v>6.9233791748526521</v>
      </c>
      <c r="AN257" s="95">
        <v>0</v>
      </c>
      <c r="AO257" s="98" t="s">
        <v>326</v>
      </c>
      <c r="AP257" s="98">
        <v>0</v>
      </c>
      <c r="AQ257" s="98" t="s">
        <v>326</v>
      </c>
      <c r="AR257" s="98">
        <v>17.594754999999992</v>
      </c>
      <c r="AS257" s="98">
        <v>60.907580176817262</v>
      </c>
      <c r="AT257" s="99" t="s">
        <v>102</v>
      </c>
      <c r="AU257" s="98">
        <v>1042.5224682872215</v>
      </c>
      <c r="AV257" s="98">
        <v>3608.8891731278668</v>
      </c>
      <c r="AW257" s="98">
        <v>136.84809444444437</v>
      </c>
      <c r="AX257" s="98">
        <v>473.72562359746752</v>
      </c>
      <c r="AY257" s="98">
        <v>22.968749999999986</v>
      </c>
      <c r="AZ257" s="98">
        <v>79.51068271119837</v>
      </c>
      <c r="BA257" s="100">
        <v>1438675.7990867582</v>
      </c>
      <c r="BB257" s="100">
        <v>4980249.03338088</v>
      </c>
      <c r="BC257" s="101">
        <v>2.9972412480974129E-2</v>
      </c>
      <c r="BD257" s="101">
        <v>0.103755188195435</v>
      </c>
      <c r="BE257" s="96">
        <v>0</v>
      </c>
      <c r="BF257" s="96">
        <v>0</v>
      </c>
      <c r="BG257" s="95">
        <v>3.461689587426326</v>
      </c>
      <c r="BH257" s="95">
        <v>3.461689587426326</v>
      </c>
      <c r="BI257" s="96" t="s">
        <v>326</v>
      </c>
      <c r="BZ257" s="34"/>
      <c r="CA257" s="34"/>
      <c r="CB257" s="34"/>
      <c r="CC257" s="34"/>
      <c r="CE257" s="114" t="s">
        <v>44</v>
      </c>
      <c r="CF257" s="114" t="s">
        <v>44</v>
      </c>
      <c r="CG257" s="17">
        <f t="shared" si="21"/>
        <v>0</v>
      </c>
      <c r="CH257" s="34"/>
      <c r="CI257" s="34"/>
      <c r="CJ257" s="34"/>
      <c r="CO257" s="34"/>
      <c r="CP257" s="35"/>
      <c r="CQ257" s="35"/>
    </row>
    <row r="258" spans="2:95" x14ac:dyDescent="0.3">
      <c r="B258" s="34">
        <v>256</v>
      </c>
      <c r="C258" s="34">
        <v>2023</v>
      </c>
      <c r="D258" s="34" t="s">
        <v>109</v>
      </c>
      <c r="E258" s="34">
        <v>47</v>
      </c>
      <c r="F258" s="34" t="s">
        <v>79</v>
      </c>
      <c r="G258" s="34" t="s">
        <v>155</v>
      </c>
      <c r="H258" s="34" t="s">
        <v>151</v>
      </c>
      <c r="I258" s="34" t="s">
        <v>84</v>
      </c>
      <c r="J258" s="34" t="s">
        <v>91</v>
      </c>
      <c r="K258" s="34" t="s">
        <v>325</v>
      </c>
      <c r="L258" s="34" t="s">
        <v>168</v>
      </c>
      <c r="M258" s="34" t="s">
        <v>471</v>
      </c>
      <c r="N258" s="123">
        <v>0.28125</v>
      </c>
      <c r="O258" s="123">
        <v>0.33333333333333331</v>
      </c>
      <c r="P258" s="123" t="s">
        <v>60</v>
      </c>
      <c r="Q258" s="123">
        <v>0.72916666666666663</v>
      </c>
      <c r="R258" s="123" t="s">
        <v>69</v>
      </c>
      <c r="S258" s="123">
        <v>0.79166666666666663</v>
      </c>
      <c r="T258" s="34" t="s">
        <v>24</v>
      </c>
      <c r="U258" s="34" t="s">
        <v>326</v>
      </c>
      <c r="V258" s="34" t="s">
        <v>42</v>
      </c>
      <c r="W258" s="34" t="s">
        <v>326</v>
      </c>
      <c r="X258" s="34" t="s">
        <v>326</v>
      </c>
      <c r="Y258" s="34" t="s">
        <v>326</v>
      </c>
      <c r="Z258" s="34" t="s">
        <v>26</v>
      </c>
      <c r="AA258" s="34" t="s">
        <v>43</v>
      </c>
      <c r="AB258" s="95">
        <v>3.461689587426326</v>
      </c>
      <c r="AC258" s="34" t="s">
        <v>24</v>
      </c>
      <c r="AD258" s="34" t="s">
        <v>42</v>
      </c>
      <c r="AE258" s="95">
        <v>0</v>
      </c>
      <c r="AF258" s="96">
        <v>9.5</v>
      </c>
      <c r="AG258" s="97">
        <v>0</v>
      </c>
      <c r="AH258" s="96">
        <v>0</v>
      </c>
      <c r="AI258" s="97" t="s">
        <v>326</v>
      </c>
      <c r="AJ258" s="96">
        <v>82.499999999999986</v>
      </c>
      <c r="AK258" s="96">
        <v>285.58939096267187</v>
      </c>
      <c r="AL258" s="96" t="s">
        <v>96</v>
      </c>
      <c r="AM258" s="95">
        <v>6.9233791748526521</v>
      </c>
      <c r="AN258" s="95">
        <v>0</v>
      </c>
      <c r="AO258" s="98" t="s">
        <v>326</v>
      </c>
      <c r="AP258" s="98">
        <v>0</v>
      </c>
      <c r="AQ258" s="98" t="s">
        <v>326</v>
      </c>
      <c r="AR258" s="98">
        <v>9.6757879999999972</v>
      </c>
      <c r="AS258" s="98">
        <v>33.494574569744586</v>
      </c>
      <c r="AT258" s="99" t="s">
        <v>100</v>
      </c>
      <c r="AU258" s="98">
        <v>57.833882790721134</v>
      </c>
      <c r="AV258" s="98">
        <v>200.20294985707395</v>
      </c>
      <c r="AW258" s="98">
        <v>7.123101141826921</v>
      </c>
      <c r="AX258" s="98">
        <v>24.657965052846826</v>
      </c>
      <c r="AY258" s="98">
        <v>28.072916666666661</v>
      </c>
      <c r="AZ258" s="98">
        <v>97.179723313686949</v>
      </c>
      <c r="BA258" s="100">
        <v>1445500</v>
      </c>
      <c r="BB258" s="100">
        <v>5003872.298624754</v>
      </c>
      <c r="BC258" s="101">
        <v>1.8532051282051282E-2</v>
      </c>
      <c r="BD258" s="101">
        <v>6.4152208956727616E-2</v>
      </c>
      <c r="BE258" s="96">
        <v>0</v>
      </c>
      <c r="BF258" s="96">
        <v>0</v>
      </c>
      <c r="BG258" s="95">
        <v>3.461689587426326</v>
      </c>
      <c r="BH258" s="95">
        <v>3.461689587426326</v>
      </c>
      <c r="BI258" s="96" t="s">
        <v>326</v>
      </c>
      <c r="BZ258" s="34"/>
      <c r="CA258" s="34"/>
      <c r="CB258" s="34"/>
      <c r="CC258" s="34"/>
      <c r="CE258" s="34"/>
      <c r="CF258" s="34"/>
      <c r="CG258" s="34"/>
      <c r="CH258" s="34"/>
      <c r="CI258" s="34"/>
      <c r="CJ258" s="34"/>
      <c r="CO258" s="34"/>
      <c r="CP258" s="35"/>
      <c r="CQ258" s="35"/>
    </row>
    <row r="259" spans="2:95" x14ac:dyDescent="0.3">
      <c r="B259" s="34">
        <v>257</v>
      </c>
      <c r="C259" s="34">
        <v>2023</v>
      </c>
      <c r="D259" s="34" t="s">
        <v>110</v>
      </c>
      <c r="E259" s="34">
        <v>56</v>
      </c>
      <c r="F259" s="34" t="s">
        <v>80</v>
      </c>
      <c r="G259" s="34" t="s">
        <v>152</v>
      </c>
      <c r="H259" s="34" t="s">
        <v>151</v>
      </c>
      <c r="I259" s="34" t="s">
        <v>85</v>
      </c>
      <c r="J259" s="34" t="s">
        <v>90</v>
      </c>
      <c r="K259" s="34" t="s">
        <v>510</v>
      </c>
      <c r="L259" s="34" t="s">
        <v>170</v>
      </c>
      <c r="M259" s="34" t="s">
        <v>478</v>
      </c>
      <c r="N259" s="123">
        <v>0.22916666666666666</v>
      </c>
      <c r="O259" s="123">
        <v>0.29166666666666669</v>
      </c>
      <c r="P259" s="123" t="s">
        <v>59</v>
      </c>
      <c r="Q259" s="123">
        <v>0.70833333333333337</v>
      </c>
      <c r="R259" s="123" t="s">
        <v>69</v>
      </c>
      <c r="S259" s="123">
        <v>0.77083333333333337</v>
      </c>
      <c r="T259" s="34" t="s">
        <v>33</v>
      </c>
      <c r="U259" s="34" t="s">
        <v>326</v>
      </c>
      <c r="V259" s="34" t="s">
        <v>42</v>
      </c>
      <c r="W259" s="34" t="s">
        <v>24</v>
      </c>
      <c r="X259" s="34" t="s">
        <v>42</v>
      </c>
      <c r="Y259" s="34" t="s">
        <v>326</v>
      </c>
      <c r="Z259" s="34" t="s">
        <v>33</v>
      </c>
      <c r="AA259" s="34" t="s">
        <v>42</v>
      </c>
      <c r="AB259" s="95">
        <v>0</v>
      </c>
      <c r="AC259" s="34" t="s">
        <v>33</v>
      </c>
      <c r="AD259" s="34" t="s">
        <v>42</v>
      </c>
      <c r="AE259" s="95">
        <v>0</v>
      </c>
      <c r="AF259" s="96">
        <v>10</v>
      </c>
      <c r="AG259" s="97">
        <v>10</v>
      </c>
      <c r="AH259" s="96">
        <v>34.616895874263264</v>
      </c>
      <c r="AI259" s="97" t="s">
        <v>148</v>
      </c>
      <c r="AJ259" s="96">
        <v>90.000000000000028</v>
      </c>
      <c r="AK259" s="96">
        <v>311.55206286836943</v>
      </c>
      <c r="AL259" s="96" t="s">
        <v>96</v>
      </c>
      <c r="AM259" s="95">
        <v>6.9233791748526521</v>
      </c>
      <c r="AN259" s="95">
        <v>6.9233791748526521</v>
      </c>
      <c r="AO259" s="98">
        <v>4.5566666666666658</v>
      </c>
      <c r="AP259" s="98">
        <v>15.773765553372623</v>
      </c>
      <c r="AQ259" s="98" t="s">
        <v>99</v>
      </c>
      <c r="AR259" s="98">
        <v>15.833298999999997</v>
      </c>
      <c r="AS259" s="98">
        <v>54.809966282907652</v>
      </c>
      <c r="AT259" s="99" t="s">
        <v>102</v>
      </c>
      <c r="AU259" s="98">
        <v>298.14809946239592</v>
      </c>
      <c r="AV259" s="98">
        <v>1032.0961714199245</v>
      </c>
      <c r="AW259" s="98">
        <v>36.721364107596301</v>
      </c>
      <c r="AX259" s="98">
        <v>127.11796376735694</v>
      </c>
      <c r="AY259" s="98">
        <v>30.625000000000011</v>
      </c>
      <c r="AZ259" s="98">
        <v>106.01424361493127</v>
      </c>
      <c r="BA259" s="100">
        <v>3920000</v>
      </c>
      <c r="BB259" s="100">
        <v>13569823.182711199</v>
      </c>
      <c r="BC259" s="101">
        <v>8.1666666666666665E-2</v>
      </c>
      <c r="BD259" s="101">
        <v>0.28270464963981662</v>
      </c>
      <c r="BE259" s="96">
        <v>0</v>
      </c>
      <c r="BF259" s="96">
        <v>0</v>
      </c>
      <c r="BG259" s="95">
        <v>3.461689587426326</v>
      </c>
      <c r="BH259" s="95">
        <v>3.461689587426326</v>
      </c>
      <c r="BI259" s="96" t="s">
        <v>326</v>
      </c>
      <c r="BZ259" s="34"/>
      <c r="CA259" s="34"/>
      <c r="CB259" s="34"/>
      <c r="CC259" s="34"/>
      <c r="CE259" s="34"/>
      <c r="CF259" s="34"/>
      <c r="CG259" s="34"/>
      <c r="CH259" s="34"/>
      <c r="CI259" s="34"/>
      <c r="CJ259" s="34"/>
      <c r="CO259" s="34"/>
      <c r="CP259" s="35"/>
      <c r="CQ259" s="35"/>
    </row>
    <row r="260" spans="2:95" x14ac:dyDescent="0.3">
      <c r="B260" s="34">
        <v>258</v>
      </c>
      <c r="C260" s="34">
        <v>2023</v>
      </c>
      <c r="D260" s="34" t="s">
        <v>109</v>
      </c>
      <c r="E260" s="34">
        <v>44</v>
      </c>
      <c r="F260" s="34" t="s">
        <v>79</v>
      </c>
      <c r="G260" s="34" t="s">
        <v>152</v>
      </c>
      <c r="H260" s="34" t="s">
        <v>151</v>
      </c>
      <c r="I260" s="34" t="s">
        <v>83</v>
      </c>
      <c r="J260" s="34" t="s">
        <v>91</v>
      </c>
      <c r="K260" s="34" t="s">
        <v>325</v>
      </c>
      <c r="L260" s="34" t="s">
        <v>180</v>
      </c>
      <c r="M260" s="34" t="s">
        <v>471</v>
      </c>
      <c r="N260" s="123">
        <v>0.375</v>
      </c>
      <c r="O260" s="123">
        <v>0.41666666666666669</v>
      </c>
      <c r="P260" s="123" t="s">
        <v>62</v>
      </c>
      <c r="Q260" s="123">
        <v>0.70833333333333337</v>
      </c>
      <c r="R260" s="123" t="s">
        <v>69</v>
      </c>
      <c r="S260" s="123">
        <v>0.77083333333333337</v>
      </c>
      <c r="T260" s="34" t="s">
        <v>24</v>
      </c>
      <c r="U260" s="34" t="s">
        <v>326</v>
      </c>
      <c r="V260" s="34" t="s">
        <v>42</v>
      </c>
      <c r="W260" s="34" t="s">
        <v>27</v>
      </c>
      <c r="X260" s="34" t="s">
        <v>42</v>
      </c>
      <c r="Y260" s="34" t="s">
        <v>326</v>
      </c>
      <c r="Z260" s="34" t="s">
        <v>24</v>
      </c>
      <c r="AA260" s="34" t="s">
        <v>42</v>
      </c>
      <c r="AB260" s="95">
        <v>0</v>
      </c>
      <c r="AC260" s="34" t="s">
        <v>28</v>
      </c>
      <c r="AD260" s="34" t="s">
        <v>43</v>
      </c>
      <c r="AE260" s="95">
        <v>3.461689587426326</v>
      </c>
      <c r="AF260" s="96">
        <v>7</v>
      </c>
      <c r="AG260" s="97">
        <v>8</v>
      </c>
      <c r="AH260" s="96">
        <v>27.693516699410608</v>
      </c>
      <c r="AI260" s="97" t="s">
        <v>148</v>
      </c>
      <c r="AJ260" s="96">
        <v>75.000000000000014</v>
      </c>
      <c r="AK260" s="96">
        <v>259.62671905697448</v>
      </c>
      <c r="AL260" s="96" t="s">
        <v>96</v>
      </c>
      <c r="AM260" s="95">
        <v>6.9233791748526521</v>
      </c>
      <c r="AN260" s="95">
        <v>6.9233791748526521</v>
      </c>
      <c r="AO260" s="98">
        <v>2.2133333333333334</v>
      </c>
      <c r="AP260" s="98">
        <v>7.6618729535036021</v>
      </c>
      <c r="AQ260" s="98" t="s">
        <v>107</v>
      </c>
      <c r="AR260" s="98">
        <v>11.326204000000004</v>
      </c>
      <c r="AS260" s="98">
        <v>39.207802451866421</v>
      </c>
      <c r="AT260" s="99" t="s">
        <v>101</v>
      </c>
      <c r="AU260" s="98">
        <v>64.585677714208074</v>
      </c>
      <c r="AV260" s="98">
        <v>223.57556804014661</v>
      </c>
      <c r="AW260" s="98">
        <v>7.9546849091299725</v>
      </c>
      <c r="AX260" s="98">
        <v>27.536649921192556</v>
      </c>
      <c r="AY260" s="98">
        <v>25.520833333333339</v>
      </c>
      <c r="AZ260" s="98">
        <v>88.34520301244271</v>
      </c>
      <c r="BA260" s="100">
        <v>1587600</v>
      </c>
      <c r="BB260" s="100">
        <v>5495778.3889980353</v>
      </c>
      <c r="BC260" s="101">
        <v>2.0353846153846153E-2</v>
      </c>
      <c r="BD260" s="101">
        <v>7.0458697294846606E-2</v>
      </c>
      <c r="BE260" s="96">
        <v>0</v>
      </c>
      <c r="BF260" s="96">
        <v>0</v>
      </c>
      <c r="BG260" s="95">
        <v>3.461689587426326</v>
      </c>
      <c r="BH260" s="95">
        <v>3.461689587426326</v>
      </c>
      <c r="BI260" s="96" t="s">
        <v>326</v>
      </c>
      <c r="CA260"/>
      <c r="CB260"/>
      <c r="CC260"/>
      <c r="CO260" s="34"/>
      <c r="CP260" s="34"/>
      <c r="CQ260" s="34"/>
    </row>
    <row r="261" spans="2:95" x14ac:dyDescent="0.3">
      <c r="B261" s="34">
        <v>259</v>
      </c>
      <c r="C261" s="34">
        <v>2023</v>
      </c>
      <c r="D261" s="34" t="s">
        <v>110</v>
      </c>
      <c r="E261" s="34">
        <v>37</v>
      </c>
      <c r="F261" s="34" t="s">
        <v>78</v>
      </c>
      <c r="G261" s="34" t="s">
        <v>152</v>
      </c>
      <c r="H261" s="34" t="s">
        <v>151</v>
      </c>
      <c r="I261" s="34" t="s">
        <v>83</v>
      </c>
      <c r="J261" s="34" t="s">
        <v>90</v>
      </c>
      <c r="K261" s="34" t="s">
        <v>325</v>
      </c>
      <c r="L261" s="34" t="s">
        <v>167</v>
      </c>
      <c r="M261" s="34" t="s">
        <v>475</v>
      </c>
      <c r="N261" s="123">
        <v>0.25</v>
      </c>
      <c r="O261" s="123">
        <v>0.30208333333333331</v>
      </c>
      <c r="P261" s="123" t="s">
        <v>59</v>
      </c>
      <c r="Q261" s="123">
        <v>0.70833333333333337</v>
      </c>
      <c r="R261" s="123" t="s">
        <v>69</v>
      </c>
      <c r="S261" s="123">
        <v>0.77083333333333337</v>
      </c>
      <c r="T261" s="34" t="s">
        <v>32</v>
      </c>
      <c r="U261" s="34" t="s">
        <v>51</v>
      </c>
      <c r="V261" s="34" t="s">
        <v>45</v>
      </c>
      <c r="W261" s="34" t="s">
        <v>326</v>
      </c>
      <c r="X261" s="34" t="s">
        <v>326</v>
      </c>
      <c r="Y261" s="34" t="s">
        <v>326</v>
      </c>
      <c r="Z261" s="34" t="s">
        <v>32</v>
      </c>
      <c r="AA261" s="34" t="s">
        <v>45</v>
      </c>
      <c r="AB261" s="95">
        <v>0</v>
      </c>
      <c r="AC261" s="34" t="s">
        <v>32</v>
      </c>
      <c r="AD261" s="34" t="s">
        <v>45</v>
      </c>
      <c r="AE261" s="95">
        <v>0</v>
      </c>
      <c r="AF261" s="96">
        <v>9.7500000000000018</v>
      </c>
      <c r="AG261" s="97">
        <v>0</v>
      </c>
      <c r="AH261" s="96">
        <v>0</v>
      </c>
      <c r="AI261" s="97" t="s">
        <v>326</v>
      </c>
      <c r="AJ261" s="96">
        <v>82.499999999999986</v>
      </c>
      <c r="AK261" s="96">
        <v>285.58939096267187</v>
      </c>
      <c r="AL261" s="96" t="s">
        <v>96</v>
      </c>
      <c r="AM261" s="95">
        <v>6.9233791748526521</v>
      </c>
      <c r="AN261" s="95">
        <v>0</v>
      </c>
      <c r="AO261" s="98" t="s">
        <v>326</v>
      </c>
      <c r="AP261" s="98">
        <v>0</v>
      </c>
      <c r="AQ261" s="98" t="s">
        <v>326</v>
      </c>
      <c r="AR261" s="98">
        <v>19.486563999999998</v>
      </c>
      <c r="AS261" s="98">
        <v>67.456435693516696</v>
      </c>
      <c r="AT261" s="99" t="s">
        <v>102</v>
      </c>
      <c r="AU261" s="98">
        <v>0</v>
      </c>
      <c r="AV261" s="98">
        <v>0</v>
      </c>
      <c r="AW261" s="98">
        <v>0</v>
      </c>
      <c r="AX261" s="98">
        <v>0</v>
      </c>
      <c r="AY261" s="98">
        <v>28.072916666666661</v>
      </c>
      <c r="AZ261" s="98">
        <v>97.179723313686949</v>
      </c>
      <c r="BA261" s="100">
        <v>1546073.0593607307</v>
      </c>
      <c r="BB261" s="100">
        <v>5352025.0109894052</v>
      </c>
      <c r="BC261" s="101">
        <v>3.2209855403348558E-2</v>
      </c>
      <c r="BD261" s="101">
        <v>0.11150052106227928</v>
      </c>
      <c r="BE261" s="96">
        <v>164.99999999999997</v>
      </c>
      <c r="BF261" s="96">
        <v>571.17878192534374</v>
      </c>
      <c r="BG261" s="95">
        <v>0</v>
      </c>
      <c r="BH261" s="95">
        <v>3.461689587426326</v>
      </c>
      <c r="BI261" s="96" t="s">
        <v>326</v>
      </c>
      <c r="BZ261" s="42" t="s">
        <v>204</v>
      </c>
      <c r="CA261" t="s">
        <v>221</v>
      </c>
      <c r="CB261" t="s">
        <v>307</v>
      </c>
      <c r="CC261" t="s">
        <v>220</v>
      </c>
      <c r="CD261" s="34"/>
      <c r="CE261" s="18" t="s">
        <v>237</v>
      </c>
      <c r="CF261" s="18" t="s">
        <v>203</v>
      </c>
      <c r="CG261" s="18" t="s">
        <v>236</v>
      </c>
      <c r="CH261" s="18" t="s">
        <v>235</v>
      </c>
      <c r="CI261" s="18" t="s">
        <v>234</v>
      </c>
      <c r="CJ261" s="18" t="s">
        <v>233</v>
      </c>
      <c r="CK261" s="34"/>
      <c r="CO261" s="35"/>
      <c r="CP261" s="34"/>
      <c r="CQ261" s="34"/>
    </row>
    <row r="262" spans="2:95" x14ac:dyDescent="0.3">
      <c r="B262" s="34">
        <v>260</v>
      </c>
      <c r="C262" s="34">
        <v>2023</v>
      </c>
      <c r="D262" s="34" t="s">
        <v>110</v>
      </c>
      <c r="E262" s="34">
        <v>35</v>
      </c>
      <c r="F262" s="34" t="s">
        <v>78</v>
      </c>
      <c r="G262" s="34" t="s">
        <v>152</v>
      </c>
      <c r="H262" s="34" t="s">
        <v>151</v>
      </c>
      <c r="I262" s="34" t="s">
        <v>84</v>
      </c>
      <c r="J262" s="34" t="s">
        <v>89</v>
      </c>
      <c r="K262" s="34" t="s">
        <v>327</v>
      </c>
      <c r="L262" s="34" t="s">
        <v>170</v>
      </c>
      <c r="M262" s="34" t="s">
        <v>488</v>
      </c>
      <c r="N262" s="123">
        <v>0.22916666666666666</v>
      </c>
      <c r="O262" s="123">
        <v>0.30208333333333331</v>
      </c>
      <c r="P262" s="123" t="s">
        <v>59</v>
      </c>
      <c r="Q262" s="123">
        <v>0.67708333333333337</v>
      </c>
      <c r="R262" s="123" t="s">
        <v>68</v>
      </c>
      <c r="S262" s="123">
        <v>0.75</v>
      </c>
      <c r="T262" s="34" t="s">
        <v>32</v>
      </c>
      <c r="U262" s="34" t="s">
        <v>47</v>
      </c>
      <c r="V262" s="34" t="s">
        <v>45</v>
      </c>
      <c r="W262" s="34" t="s">
        <v>326</v>
      </c>
      <c r="X262" s="34" t="s">
        <v>326</v>
      </c>
      <c r="Y262" s="34" t="s">
        <v>326</v>
      </c>
      <c r="Z262" s="34" t="s">
        <v>32</v>
      </c>
      <c r="AA262" s="34" t="s">
        <v>45</v>
      </c>
      <c r="AB262" s="95">
        <v>0</v>
      </c>
      <c r="AC262" s="34" t="s">
        <v>32</v>
      </c>
      <c r="AD262" s="34" t="s">
        <v>45</v>
      </c>
      <c r="AE262" s="95">
        <v>0</v>
      </c>
      <c r="AF262" s="96">
        <v>9.0000000000000018</v>
      </c>
      <c r="AG262" s="97">
        <v>0</v>
      </c>
      <c r="AH262" s="96">
        <v>0</v>
      </c>
      <c r="AI262" s="97" t="s">
        <v>326</v>
      </c>
      <c r="AJ262" s="96">
        <v>104.99999999999997</v>
      </c>
      <c r="AK262" s="96">
        <v>363.47740667976416</v>
      </c>
      <c r="AL262" s="96" t="s">
        <v>96</v>
      </c>
      <c r="AM262" s="95">
        <v>6.9233791748526521</v>
      </c>
      <c r="AN262" s="95">
        <v>0</v>
      </c>
      <c r="AO262" s="98" t="s">
        <v>326</v>
      </c>
      <c r="AP262" s="98">
        <v>0</v>
      </c>
      <c r="AQ262" s="98" t="s">
        <v>326</v>
      </c>
      <c r="AR262" s="98">
        <v>22.296050000000008</v>
      </c>
      <c r="AS262" s="98">
        <v>77.182004125736768</v>
      </c>
      <c r="AT262" s="99" t="s">
        <v>102</v>
      </c>
      <c r="AU262" s="98">
        <v>0</v>
      </c>
      <c r="AV262" s="98">
        <v>0</v>
      </c>
      <c r="AW262" s="98">
        <v>0</v>
      </c>
      <c r="AX262" s="98">
        <v>0</v>
      </c>
      <c r="AY262" s="98">
        <v>35.729166666666657</v>
      </c>
      <c r="AZ262" s="98">
        <v>123.68328421741974</v>
      </c>
      <c r="BA262" s="100">
        <v>40273.972602739726</v>
      </c>
      <c r="BB262" s="100">
        <v>139415.99160319724</v>
      </c>
      <c r="BC262" s="101">
        <v>1.6780821917808219E-3</v>
      </c>
      <c r="BD262" s="101">
        <v>5.8089996501332185E-3</v>
      </c>
      <c r="BE262" s="96">
        <v>209.99999999999994</v>
      </c>
      <c r="BF262" s="96">
        <v>726.95481335952832</v>
      </c>
      <c r="BG262" s="95">
        <v>0</v>
      </c>
      <c r="BH262" s="95">
        <v>3.461689587426326</v>
      </c>
      <c r="BI262" s="96" t="s">
        <v>326</v>
      </c>
      <c r="BZ262" t="s">
        <v>32</v>
      </c>
      <c r="CA262" s="44">
        <v>0</v>
      </c>
      <c r="CB262" s="44">
        <v>6.9233791748526521</v>
      </c>
      <c r="CC262" s="44">
        <v>0</v>
      </c>
      <c r="CD262" s="34"/>
      <c r="CE262" s="13" t="s">
        <v>24</v>
      </c>
      <c r="CF262" s="13" t="s">
        <v>24</v>
      </c>
      <c r="CG262" s="17">
        <f t="shared" ref="CG262:CG280" si="25">IFERROR(GETPIVOTDATA("Suma de Colaboradores",$BZ$282,"Modo_Anterior",CF262),0)</f>
        <v>3.461689587426326</v>
      </c>
      <c r="CH262" s="17">
        <f t="shared" ref="CH262:CH280" si="26">IFERROR(GETPIVOTDATA("Suma de Colaboradores",$BZ$261,"Modo_Principal",CF262),0)</f>
        <v>0</v>
      </c>
      <c r="CI262" s="17">
        <f t="shared" ref="CI262:CI280" si="27">IFERROR(GETPIVOTDATA("Suma de Colaboradores",$BZ$306,"Modo_Futuro",CF262),0)</f>
        <v>3.461689587426326</v>
      </c>
      <c r="CJ262" s="17">
        <f t="shared" ref="CJ262:CJ280" si="28">SUM(CG262:CI262)</f>
        <v>6.9233791748526521</v>
      </c>
      <c r="CK262" s="34"/>
      <c r="CO262" s="35"/>
      <c r="CP262" s="34"/>
      <c r="CQ262" s="34"/>
    </row>
    <row r="263" spans="2:95" x14ac:dyDescent="0.3">
      <c r="B263" s="34">
        <v>261</v>
      </c>
      <c r="C263" s="34">
        <v>2023</v>
      </c>
      <c r="D263" s="34" t="s">
        <v>109</v>
      </c>
      <c r="E263" s="34">
        <v>58</v>
      </c>
      <c r="F263" s="34" t="s">
        <v>80</v>
      </c>
      <c r="G263" s="34" t="s">
        <v>154</v>
      </c>
      <c r="H263" s="34" t="s">
        <v>151</v>
      </c>
      <c r="I263" s="34" t="s">
        <v>84</v>
      </c>
      <c r="J263" s="34" t="s">
        <v>89</v>
      </c>
      <c r="K263" s="34" t="s">
        <v>325</v>
      </c>
      <c r="L263" s="34" t="s">
        <v>177</v>
      </c>
      <c r="M263" s="34" t="s">
        <v>472</v>
      </c>
      <c r="N263" s="123">
        <v>0.84722222222222221</v>
      </c>
      <c r="O263" s="123">
        <v>0.875</v>
      </c>
      <c r="P263" s="123" t="s">
        <v>73</v>
      </c>
      <c r="Q263" s="123">
        <v>0.23958333333333334</v>
      </c>
      <c r="R263" s="123" t="s">
        <v>57</v>
      </c>
      <c r="S263" s="123">
        <v>0.26041666666666669</v>
      </c>
      <c r="T263" s="34" t="s">
        <v>26</v>
      </c>
      <c r="U263" s="34" t="s">
        <v>48</v>
      </c>
      <c r="V263" s="34" t="s">
        <v>43</v>
      </c>
      <c r="W263" s="34" t="s">
        <v>326</v>
      </c>
      <c r="X263" s="34" t="s">
        <v>326</v>
      </c>
      <c r="Y263" s="34" t="s">
        <v>326</v>
      </c>
      <c r="Z263" s="34" t="s">
        <v>40</v>
      </c>
      <c r="AA263" s="34" t="s">
        <v>42</v>
      </c>
      <c r="AB263" s="95">
        <v>3.461689587426326</v>
      </c>
      <c r="AC263" s="34" t="s">
        <v>26</v>
      </c>
      <c r="AD263" s="34" t="s">
        <v>43</v>
      </c>
      <c r="AE263" s="95">
        <v>0</v>
      </c>
      <c r="AF263" s="96">
        <v>8.75</v>
      </c>
      <c r="AG263" s="97">
        <v>0</v>
      </c>
      <c r="AH263" s="96">
        <v>0</v>
      </c>
      <c r="AI263" s="97" t="s">
        <v>326</v>
      </c>
      <c r="AJ263" s="96">
        <v>35.000000000000014</v>
      </c>
      <c r="AK263" s="96">
        <v>121.15913555992147</v>
      </c>
      <c r="AL263" s="96" t="s">
        <v>95</v>
      </c>
      <c r="AM263" s="95">
        <v>6.9233791748526521</v>
      </c>
      <c r="AN263" s="95">
        <v>0</v>
      </c>
      <c r="AO263" s="98" t="s">
        <v>326</v>
      </c>
      <c r="AP263" s="98">
        <v>0</v>
      </c>
      <c r="AQ263" s="98" t="s">
        <v>326</v>
      </c>
      <c r="AR263" s="98">
        <v>9.8040009999999995</v>
      </c>
      <c r="AS263" s="98">
        <v>33.938408176817283</v>
      </c>
      <c r="AT263" s="99" t="s">
        <v>100</v>
      </c>
      <c r="AU263" s="98">
        <v>871.3583668778333</v>
      </c>
      <c r="AV263" s="98">
        <v>3016.3721855378039</v>
      </c>
      <c r="AW263" s="98">
        <v>114.38001166666666</v>
      </c>
      <c r="AX263" s="98">
        <v>395.94809539620167</v>
      </c>
      <c r="AY263" s="98">
        <v>11.909722222222229</v>
      </c>
      <c r="AZ263" s="98">
        <v>41.227761405806611</v>
      </c>
      <c r="BA263" s="100">
        <v>2903082.1917808214</v>
      </c>
      <c r="BB263" s="100">
        <v>10049569.394730465</v>
      </c>
      <c r="BC263" s="101">
        <v>0.12096175799086756</v>
      </c>
      <c r="BD263" s="101">
        <v>0.4187320581137694</v>
      </c>
      <c r="BE263" s="96">
        <v>0</v>
      </c>
      <c r="BF263" s="96">
        <v>0</v>
      </c>
      <c r="BG263" s="95">
        <v>3.461689587426326</v>
      </c>
      <c r="BH263" s="95">
        <v>3.461689587426326</v>
      </c>
      <c r="BI263" s="96" t="s">
        <v>326</v>
      </c>
      <c r="BZ263" t="s">
        <v>28</v>
      </c>
      <c r="CA263" s="44">
        <v>0</v>
      </c>
      <c r="CB263" s="44">
        <v>3.461689587426326</v>
      </c>
      <c r="CC263" s="44">
        <v>3.461689587426326</v>
      </c>
      <c r="CD263" s="34"/>
      <c r="CE263" s="13" t="s">
        <v>2</v>
      </c>
      <c r="CF263" s="13" t="s">
        <v>35</v>
      </c>
      <c r="CG263" s="17">
        <f t="shared" si="25"/>
        <v>0</v>
      </c>
      <c r="CH263" s="17">
        <f t="shared" si="26"/>
        <v>0</v>
      </c>
      <c r="CI263" s="17">
        <f t="shared" si="27"/>
        <v>0</v>
      </c>
      <c r="CJ263" s="17">
        <f t="shared" si="28"/>
        <v>0</v>
      </c>
      <c r="CK263" s="34"/>
      <c r="CO263" s="35"/>
      <c r="CP263" s="34"/>
      <c r="CQ263" s="34"/>
    </row>
    <row r="264" spans="2:95" x14ac:dyDescent="0.3">
      <c r="B264" s="34">
        <v>262</v>
      </c>
      <c r="C264" s="34">
        <v>2023</v>
      </c>
      <c r="D264" s="34" t="s">
        <v>110</v>
      </c>
      <c r="E264" s="34">
        <v>55</v>
      </c>
      <c r="F264" s="34" t="s">
        <v>80</v>
      </c>
      <c r="G264" s="34" t="s">
        <v>152</v>
      </c>
      <c r="H264" s="34" t="s">
        <v>162</v>
      </c>
      <c r="I264" s="34" t="s">
        <v>84</v>
      </c>
      <c r="J264" s="34" t="s">
        <v>89</v>
      </c>
      <c r="K264" s="34" t="s">
        <v>325</v>
      </c>
      <c r="L264" s="34" t="s">
        <v>172</v>
      </c>
      <c r="M264" s="34" t="s">
        <v>471</v>
      </c>
      <c r="N264" s="123">
        <v>0.27083333333333331</v>
      </c>
      <c r="O264" s="123">
        <v>0.2986111111111111</v>
      </c>
      <c r="P264" s="123" t="s">
        <v>59</v>
      </c>
      <c r="Q264" s="123">
        <v>0.6875</v>
      </c>
      <c r="R264" s="123" t="s">
        <v>68</v>
      </c>
      <c r="S264" s="123">
        <v>0.71875</v>
      </c>
      <c r="T264" s="34" t="s">
        <v>29</v>
      </c>
      <c r="U264" s="34" t="s">
        <v>326</v>
      </c>
      <c r="V264" s="34" t="s">
        <v>42</v>
      </c>
      <c r="W264" s="34" t="s">
        <v>326</v>
      </c>
      <c r="X264" s="34" t="s">
        <v>326</v>
      </c>
      <c r="Y264" s="34" t="s">
        <v>326</v>
      </c>
      <c r="Z264" s="34" t="s">
        <v>29</v>
      </c>
      <c r="AA264" s="34" t="s">
        <v>42</v>
      </c>
      <c r="AB264" s="95">
        <v>0</v>
      </c>
      <c r="AC264" s="34" t="s">
        <v>29</v>
      </c>
      <c r="AD264" s="34" t="s">
        <v>42</v>
      </c>
      <c r="AE264" s="95">
        <v>0</v>
      </c>
      <c r="AF264" s="96">
        <v>9.3333333333333339</v>
      </c>
      <c r="AG264" s="97">
        <v>0</v>
      </c>
      <c r="AH264" s="96">
        <v>0</v>
      </c>
      <c r="AI264" s="97" t="s">
        <v>326</v>
      </c>
      <c r="AJ264" s="96">
        <v>42.500000000000007</v>
      </c>
      <c r="AK264" s="96">
        <v>147.12180746561887</v>
      </c>
      <c r="AL264" s="96" t="s">
        <v>95</v>
      </c>
      <c r="AM264" s="95">
        <v>6.9233791748526521</v>
      </c>
      <c r="AN264" s="95">
        <v>0</v>
      </c>
      <c r="AO264" s="98" t="s">
        <v>326</v>
      </c>
      <c r="AP264" s="98">
        <v>0</v>
      </c>
      <c r="AQ264" s="98" t="s">
        <v>326</v>
      </c>
      <c r="AR264" s="98">
        <v>8.623818</v>
      </c>
      <c r="AS264" s="98">
        <v>29.852980974459726</v>
      </c>
      <c r="AT264" s="99" t="s">
        <v>100</v>
      </c>
      <c r="AU264" s="98">
        <v>804.78957184604997</v>
      </c>
      <c r="AV264" s="98">
        <v>2785.9316809287625</v>
      </c>
      <c r="AW264" s="98">
        <v>105.64177050000001</v>
      </c>
      <c r="AX264" s="98">
        <v>365.69901693713166</v>
      </c>
      <c r="AY264" s="98">
        <v>14.461805555555559</v>
      </c>
      <c r="AZ264" s="98">
        <v>50.062281707050872</v>
      </c>
      <c r="BA264" s="100">
        <v>0</v>
      </c>
      <c r="BB264" s="100">
        <v>0</v>
      </c>
      <c r="BC264" s="101">
        <v>0</v>
      </c>
      <c r="BD264" s="101">
        <v>0</v>
      </c>
      <c r="BE264" s="96">
        <v>0</v>
      </c>
      <c r="BF264" s="96">
        <v>0</v>
      </c>
      <c r="BG264" s="95">
        <v>3.461689587426326</v>
      </c>
      <c r="BH264" s="95">
        <v>3.461689587426326</v>
      </c>
      <c r="BI264" s="96" t="s">
        <v>326</v>
      </c>
      <c r="BV264"/>
      <c r="BW264"/>
      <c r="BX264"/>
      <c r="BZ264" t="s">
        <v>149</v>
      </c>
      <c r="CA264" s="44">
        <v>3.461689587426326</v>
      </c>
      <c r="CB264" s="44">
        <v>6.9233791748526521</v>
      </c>
      <c r="CC264" s="44">
        <v>3.461689587426326</v>
      </c>
      <c r="CD264" s="34"/>
      <c r="CE264" s="13" t="s">
        <v>32</v>
      </c>
      <c r="CF264" s="13" t="s">
        <v>32</v>
      </c>
      <c r="CG264" s="17">
        <f t="shared" si="25"/>
        <v>6.9233791748526521</v>
      </c>
      <c r="CH264" s="17">
        <f t="shared" si="26"/>
        <v>6.9233791748526521</v>
      </c>
      <c r="CI264" s="17">
        <f t="shared" si="27"/>
        <v>6.9233791748526521</v>
      </c>
      <c r="CJ264" s="17">
        <f t="shared" si="28"/>
        <v>20.770137524557956</v>
      </c>
      <c r="CK264" s="34"/>
      <c r="CO264" s="34"/>
      <c r="CP264" s="34"/>
      <c r="CQ264" s="34"/>
    </row>
    <row r="265" spans="2:95" x14ac:dyDescent="0.3">
      <c r="B265" s="34">
        <v>263</v>
      </c>
      <c r="C265" s="34">
        <v>2023</v>
      </c>
      <c r="D265" s="34" t="s">
        <v>109</v>
      </c>
      <c r="E265" s="34">
        <v>55</v>
      </c>
      <c r="F265" s="34" t="s">
        <v>80</v>
      </c>
      <c r="G265" s="34" t="s">
        <v>152</v>
      </c>
      <c r="H265" s="34" t="s">
        <v>151</v>
      </c>
      <c r="I265" s="34" t="s">
        <v>84</v>
      </c>
      <c r="J265" s="34" t="s">
        <v>89</v>
      </c>
      <c r="K265" s="34" t="s">
        <v>325</v>
      </c>
      <c r="L265" s="34" t="s">
        <v>172</v>
      </c>
      <c r="M265" s="34" t="s">
        <v>472</v>
      </c>
      <c r="N265" s="123">
        <v>0.1875</v>
      </c>
      <c r="O265" s="123">
        <v>0.22916666666666666</v>
      </c>
      <c r="P265" s="123" t="s">
        <v>57</v>
      </c>
      <c r="Q265" s="123">
        <v>0.40972222222222227</v>
      </c>
      <c r="R265" s="123" t="s">
        <v>61</v>
      </c>
      <c r="S265" s="123">
        <v>0.4375</v>
      </c>
      <c r="T265" s="34" t="s">
        <v>32</v>
      </c>
      <c r="U265" s="34" t="s">
        <v>47</v>
      </c>
      <c r="V265" s="34" t="s">
        <v>45</v>
      </c>
      <c r="W265" s="34" t="s">
        <v>149</v>
      </c>
      <c r="X265" s="34" t="s">
        <v>149</v>
      </c>
      <c r="Y265" s="34" t="s">
        <v>326</v>
      </c>
      <c r="Z265" s="34" t="s">
        <v>149</v>
      </c>
      <c r="AA265" s="34" t="s">
        <v>149</v>
      </c>
      <c r="AB265" s="95">
        <v>3.461689587426326</v>
      </c>
      <c r="AC265" s="34" t="s">
        <v>26</v>
      </c>
      <c r="AD265" s="34" t="s">
        <v>43</v>
      </c>
      <c r="AE265" s="95">
        <v>3.461689587426326</v>
      </c>
      <c r="AF265" s="96">
        <v>4.3333333333333348</v>
      </c>
      <c r="AG265" s="97">
        <v>15</v>
      </c>
      <c r="AH265" s="96">
        <v>51.925343811394889</v>
      </c>
      <c r="AI265" s="97" t="s">
        <v>103</v>
      </c>
      <c r="AJ265" s="96">
        <v>49.999999999999957</v>
      </c>
      <c r="AK265" s="96">
        <v>173.08447937131615</v>
      </c>
      <c r="AL265" s="96" t="s">
        <v>95</v>
      </c>
      <c r="AM265" s="95">
        <v>6.9233791748526521</v>
      </c>
      <c r="AN265" s="95">
        <v>6.9233791748526521</v>
      </c>
      <c r="AO265" s="98">
        <v>0.85</v>
      </c>
      <c r="AP265" s="98">
        <v>2.942436149312377</v>
      </c>
      <c r="AQ265" s="98" t="s">
        <v>106</v>
      </c>
      <c r="AR265" s="98">
        <v>6.1208019999999976</v>
      </c>
      <c r="AS265" s="98">
        <v>21.188316550098222</v>
      </c>
      <c r="AT265" s="99" t="s">
        <v>100</v>
      </c>
      <c r="AU265" s="98">
        <v>0</v>
      </c>
      <c r="AV265" s="98">
        <v>0</v>
      </c>
      <c r="AW265" s="98">
        <v>0</v>
      </c>
      <c r="AX265" s="98">
        <v>0</v>
      </c>
      <c r="AY265" s="98">
        <v>17.013888888888875</v>
      </c>
      <c r="AZ265" s="98">
        <v>58.896802008295083</v>
      </c>
      <c r="BA265" s="100">
        <v>402739.72602739721</v>
      </c>
      <c r="BB265" s="100">
        <v>1394159.9160319723</v>
      </c>
      <c r="BC265" s="101">
        <v>1.6780821917808216E-2</v>
      </c>
      <c r="BD265" s="101">
        <v>5.8089996501332175E-2</v>
      </c>
      <c r="BE265" s="96">
        <v>99.999999999999915</v>
      </c>
      <c r="BF265" s="96">
        <v>346.1689587426323</v>
      </c>
      <c r="BG265" s="95">
        <v>0</v>
      </c>
      <c r="BH265" s="95">
        <v>3.461689587426326</v>
      </c>
      <c r="BI265" s="96" t="s">
        <v>326</v>
      </c>
      <c r="BV265"/>
      <c r="BW265"/>
      <c r="BX265"/>
      <c r="BZ265" t="s">
        <v>29</v>
      </c>
      <c r="CA265" s="44">
        <v>0</v>
      </c>
      <c r="CB265" s="44">
        <v>3.461689587426326</v>
      </c>
      <c r="CC265" s="44">
        <v>3.461689587426326</v>
      </c>
      <c r="CD265" s="34"/>
      <c r="CE265" s="13" t="s">
        <v>232</v>
      </c>
      <c r="CF265" s="13" t="s">
        <v>27</v>
      </c>
      <c r="CG265" s="17">
        <f t="shared" si="25"/>
        <v>0</v>
      </c>
      <c r="CH265" s="17">
        <f t="shared" si="26"/>
        <v>0</v>
      </c>
      <c r="CI265" s="17">
        <f t="shared" si="27"/>
        <v>3.461689587426326</v>
      </c>
      <c r="CJ265" s="17">
        <f t="shared" si="28"/>
        <v>3.461689587426326</v>
      </c>
      <c r="CK265" s="34"/>
      <c r="CO265" s="34"/>
      <c r="CP265" s="34"/>
      <c r="CQ265" s="34"/>
    </row>
    <row r="266" spans="2:95" x14ac:dyDescent="0.3">
      <c r="B266" s="34">
        <v>264</v>
      </c>
      <c r="C266" s="34">
        <v>2023</v>
      </c>
      <c r="D266" s="34" t="s">
        <v>110</v>
      </c>
      <c r="E266" s="34">
        <v>44</v>
      </c>
      <c r="F266" s="34" t="s">
        <v>79</v>
      </c>
      <c r="G266" s="34" t="s">
        <v>152</v>
      </c>
      <c r="H266" s="34" t="s">
        <v>151</v>
      </c>
      <c r="I266" s="34" t="s">
        <v>82</v>
      </c>
      <c r="J266" s="34" t="s">
        <v>89</v>
      </c>
      <c r="K266" s="34" t="s">
        <v>325</v>
      </c>
      <c r="L266" s="34" t="s">
        <v>178</v>
      </c>
      <c r="M266" s="34" t="s">
        <v>473</v>
      </c>
      <c r="N266" s="123">
        <v>0.72916666666666663</v>
      </c>
      <c r="O266" s="123">
        <v>0.77083333333333337</v>
      </c>
      <c r="P266" s="123" t="s">
        <v>70</v>
      </c>
      <c r="Q266" s="123">
        <v>0.3125</v>
      </c>
      <c r="R266" s="123" t="s">
        <v>59</v>
      </c>
      <c r="S266" s="123">
        <v>0.35416666666666669</v>
      </c>
      <c r="T266" s="34" t="s">
        <v>28</v>
      </c>
      <c r="U266" s="34" t="s">
        <v>48</v>
      </c>
      <c r="V266" s="34" t="s">
        <v>43</v>
      </c>
      <c r="W266" s="34" t="s">
        <v>326</v>
      </c>
      <c r="X266" s="34" t="s">
        <v>326</v>
      </c>
      <c r="Y266" s="34" t="s">
        <v>326</v>
      </c>
      <c r="Z266" s="34" t="s">
        <v>28</v>
      </c>
      <c r="AA266" s="34" t="s">
        <v>43</v>
      </c>
      <c r="AB266" s="95">
        <v>0</v>
      </c>
      <c r="AC266" s="34" t="s">
        <v>28</v>
      </c>
      <c r="AD266" s="34" t="s">
        <v>43</v>
      </c>
      <c r="AE266" s="95">
        <v>0</v>
      </c>
      <c r="AF266" s="96">
        <v>13</v>
      </c>
      <c r="AG266" s="97">
        <v>0</v>
      </c>
      <c r="AH266" s="96">
        <v>0</v>
      </c>
      <c r="AI266" s="97" t="s">
        <v>326</v>
      </c>
      <c r="AJ266" s="96">
        <v>60.000000000000071</v>
      </c>
      <c r="AK266" s="96">
        <v>207.70137524557981</v>
      </c>
      <c r="AL266" s="96" t="s">
        <v>96</v>
      </c>
      <c r="AM266" s="95">
        <v>6.9233791748526521</v>
      </c>
      <c r="AN266" s="95">
        <v>0</v>
      </c>
      <c r="AO266" s="98" t="s">
        <v>326</v>
      </c>
      <c r="AP266" s="98">
        <v>0</v>
      </c>
      <c r="AQ266" s="98" t="s">
        <v>326</v>
      </c>
      <c r="AR266" s="98">
        <v>17.980343000000005</v>
      </c>
      <c r="AS266" s="98">
        <v>62.242366141453843</v>
      </c>
      <c r="AT266" s="99" t="s">
        <v>102</v>
      </c>
      <c r="AU266" s="98">
        <v>2065.1773844328309</v>
      </c>
      <c r="AV266" s="98">
        <v>7149.0030478794652</v>
      </c>
      <c r="AW266" s="98">
        <v>271.08824830769231</v>
      </c>
      <c r="AX266" s="98">
        <v>938.42336644038085</v>
      </c>
      <c r="AY266" s="98">
        <v>20.416666666666689</v>
      </c>
      <c r="AZ266" s="98">
        <v>70.67616240995423</v>
      </c>
      <c r="BA266" s="100">
        <v>2335890.4109589043</v>
      </c>
      <c r="BB266" s="100">
        <v>8086127.5129854409</v>
      </c>
      <c r="BC266" s="101">
        <v>9.7328767123287682E-2</v>
      </c>
      <c r="BD266" s="101">
        <v>0.33692197970772669</v>
      </c>
      <c r="BE266" s="96">
        <v>0</v>
      </c>
      <c r="BF266" s="96">
        <v>0</v>
      </c>
      <c r="BG266" s="95">
        <v>3.461689587426326</v>
      </c>
      <c r="BH266" s="95">
        <v>3.461689587426326</v>
      </c>
      <c r="BI266" s="96" t="s">
        <v>326</v>
      </c>
      <c r="BV266"/>
      <c r="BW266"/>
      <c r="BX266"/>
      <c r="BZ266" t="s">
        <v>198</v>
      </c>
      <c r="CA266" s="44">
        <v>3.461689587426326</v>
      </c>
      <c r="CB266" s="44">
        <v>20.77013752455796</v>
      </c>
      <c r="CC266" s="44">
        <v>10.385068762278978</v>
      </c>
      <c r="CD266" s="34"/>
      <c r="CE266" s="13" t="s">
        <v>230</v>
      </c>
      <c r="CF266" s="13" t="s">
        <v>26</v>
      </c>
      <c r="CG266" s="17">
        <f t="shared" si="25"/>
        <v>0</v>
      </c>
      <c r="CH266" s="17">
        <f t="shared" si="26"/>
        <v>0</v>
      </c>
      <c r="CI266" s="17">
        <f t="shared" si="27"/>
        <v>0</v>
      </c>
      <c r="CJ266" s="17">
        <f t="shared" si="28"/>
        <v>0</v>
      </c>
      <c r="CK266" s="34"/>
      <c r="CO266" s="34"/>
      <c r="CP266" s="34"/>
      <c r="CQ266" s="34"/>
    </row>
    <row r="267" spans="2:95" x14ac:dyDescent="0.3">
      <c r="B267" s="34">
        <v>265</v>
      </c>
      <c r="C267" s="34">
        <v>2023</v>
      </c>
      <c r="D267" s="34" t="s">
        <v>110</v>
      </c>
      <c r="E267" s="34">
        <v>35</v>
      </c>
      <c r="F267" s="34" t="s">
        <v>78</v>
      </c>
      <c r="G267" s="34" t="s">
        <v>152</v>
      </c>
      <c r="H267" s="34" t="s">
        <v>151</v>
      </c>
      <c r="I267" s="34" t="s">
        <v>85</v>
      </c>
      <c r="J267" s="34" t="s">
        <v>91</v>
      </c>
      <c r="K267" s="34" t="s">
        <v>325</v>
      </c>
      <c r="L267" s="34" t="s">
        <v>169</v>
      </c>
      <c r="M267" s="34" t="s">
        <v>471</v>
      </c>
      <c r="N267" s="123">
        <v>0.29166666666666669</v>
      </c>
      <c r="O267" s="123">
        <v>0.35416666666666669</v>
      </c>
      <c r="P267" s="123" t="s">
        <v>60</v>
      </c>
      <c r="Q267" s="123">
        <v>0.70833333333333337</v>
      </c>
      <c r="R267" s="123" t="s">
        <v>69</v>
      </c>
      <c r="S267" s="123">
        <v>0.8125</v>
      </c>
      <c r="T267" s="34" t="s">
        <v>26</v>
      </c>
      <c r="U267" s="34" t="s">
        <v>48</v>
      </c>
      <c r="V267" s="34" t="s">
        <v>43</v>
      </c>
      <c r="W267" s="34" t="s">
        <v>326</v>
      </c>
      <c r="X267" s="34" t="s">
        <v>326</v>
      </c>
      <c r="Y267" s="34" t="s">
        <v>326</v>
      </c>
      <c r="Z267" s="34" t="s">
        <v>26</v>
      </c>
      <c r="AA267" s="34" t="s">
        <v>43</v>
      </c>
      <c r="AB267" s="95">
        <v>0</v>
      </c>
      <c r="AC267" s="34" t="s">
        <v>26</v>
      </c>
      <c r="AD267" s="34" t="s">
        <v>43</v>
      </c>
      <c r="AE267" s="95">
        <v>0</v>
      </c>
      <c r="AF267" s="96">
        <v>8.5</v>
      </c>
      <c r="AG267" s="97">
        <v>0</v>
      </c>
      <c r="AH267" s="96">
        <v>0</v>
      </c>
      <c r="AI267" s="97" t="s">
        <v>326</v>
      </c>
      <c r="AJ267" s="96">
        <v>119.99999999999997</v>
      </c>
      <c r="AK267" s="96">
        <v>415.40275049115905</v>
      </c>
      <c r="AL267" s="96" t="s">
        <v>96</v>
      </c>
      <c r="AM267" s="95">
        <v>6.9233791748526521</v>
      </c>
      <c r="AN267" s="95">
        <v>0</v>
      </c>
      <c r="AO267" s="98" t="s">
        <v>326</v>
      </c>
      <c r="AP267" s="98">
        <v>0</v>
      </c>
      <c r="AQ267" s="98" t="s">
        <v>326</v>
      </c>
      <c r="AR267" s="98">
        <v>17.594754999999992</v>
      </c>
      <c r="AS267" s="98">
        <v>60.907580176817262</v>
      </c>
      <c r="AT267" s="99" t="s">
        <v>102</v>
      </c>
      <c r="AU267" s="98">
        <v>781.89185121541618</v>
      </c>
      <c r="AV267" s="98">
        <v>2706.6668798459004</v>
      </c>
      <c r="AW267" s="98">
        <v>102.63607083333328</v>
      </c>
      <c r="AX267" s="98">
        <v>355.29421769810062</v>
      </c>
      <c r="AY267" s="98">
        <v>40.833333333333321</v>
      </c>
      <c r="AZ267" s="98">
        <v>141.35232481990826</v>
      </c>
      <c r="BA267" s="100">
        <v>6668698.6301369863</v>
      </c>
      <c r="BB267" s="100">
        <v>23084964.609629411</v>
      </c>
      <c r="BC267" s="101">
        <v>8.549613628380752E-2</v>
      </c>
      <c r="BD267" s="101">
        <v>0.29596108473883859</v>
      </c>
      <c r="BE267" s="96">
        <v>0</v>
      </c>
      <c r="BF267" s="96">
        <v>0</v>
      </c>
      <c r="BG267" s="95">
        <v>3.461689587426326</v>
      </c>
      <c r="BH267" s="95">
        <v>3.461689587426326</v>
      </c>
      <c r="BI267" s="96" t="s">
        <v>326</v>
      </c>
      <c r="BV267"/>
      <c r="BW267"/>
      <c r="BX267"/>
      <c r="BZ267"/>
      <c r="CA267"/>
      <c r="CB267"/>
      <c r="CC267"/>
      <c r="CD267" s="34"/>
      <c r="CE267" s="13" t="s">
        <v>231</v>
      </c>
      <c r="CF267" s="14" t="s">
        <v>28</v>
      </c>
      <c r="CG267" s="17">
        <f t="shared" si="25"/>
        <v>3.461689587426326</v>
      </c>
      <c r="CH267" s="17">
        <f t="shared" si="26"/>
        <v>3.461689587426326</v>
      </c>
      <c r="CI267" s="17">
        <f t="shared" si="27"/>
        <v>0</v>
      </c>
      <c r="CJ267" s="17">
        <f t="shared" si="28"/>
        <v>6.9233791748526521</v>
      </c>
      <c r="CK267" s="34"/>
      <c r="CO267" s="34"/>
      <c r="CP267" s="34"/>
      <c r="CQ267" s="34"/>
    </row>
    <row r="268" spans="2:95" x14ac:dyDescent="0.3">
      <c r="B268" s="34">
        <v>266</v>
      </c>
      <c r="C268" s="34">
        <v>2023</v>
      </c>
      <c r="D268" s="34" t="s">
        <v>109</v>
      </c>
      <c r="E268" s="34">
        <v>52</v>
      </c>
      <c r="F268" s="34" t="s">
        <v>80</v>
      </c>
      <c r="G268" s="34" t="s">
        <v>152</v>
      </c>
      <c r="H268" s="34" t="s">
        <v>151</v>
      </c>
      <c r="I268" s="34" t="s">
        <v>84</v>
      </c>
      <c r="J268" s="34" t="s">
        <v>91</v>
      </c>
      <c r="K268" s="34" t="s">
        <v>325</v>
      </c>
      <c r="L268" s="34" t="s">
        <v>183</v>
      </c>
      <c r="M268" s="34" t="s">
        <v>253</v>
      </c>
      <c r="N268" s="123">
        <v>0.20833333333333334</v>
      </c>
      <c r="O268" s="123">
        <v>0.25</v>
      </c>
      <c r="P268" s="123" t="s">
        <v>58</v>
      </c>
      <c r="Q268" s="123">
        <v>0.91666666666666663</v>
      </c>
      <c r="R268" s="123" t="s">
        <v>74</v>
      </c>
      <c r="S268" s="123">
        <v>0.54166666666666663</v>
      </c>
      <c r="T268" s="34" t="s">
        <v>24</v>
      </c>
      <c r="U268" s="34" t="s">
        <v>326</v>
      </c>
      <c r="V268" s="34" t="s">
        <v>42</v>
      </c>
      <c r="W268" s="34" t="s">
        <v>149</v>
      </c>
      <c r="X268" s="34" t="s">
        <v>149</v>
      </c>
      <c r="Y268" s="34" t="s">
        <v>326</v>
      </c>
      <c r="Z268" s="34" t="s">
        <v>24</v>
      </c>
      <c r="AA268" s="34" t="s">
        <v>42</v>
      </c>
      <c r="AB268" s="95">
        <v>0</v>
      </c>
      <c r="AC268" s="34" t="s">
        <v>24</v>
      </c>
      <c r="AD268" s="34" t="s">
        <v>42</v>
      </c>
      <c r="AE268" s="95">
        <v>0</v>
      </c>
      <c r="AF268" s="96">
        <v>16</v>
      </c>
      <c r="AG268" s="97">
        <v>30</v>
      </c>
      <c r="AH268" s="96">
        <v>0</v>
      </c>
      <c r="AI268" s="97" t="s">
        <v>95</v>
      </c>
      <c r="AJ268" s="96">
        <v>480</v>
      </c>
      <c r="AK268" s="96">
        <v>0</v>
      </c>
      <c r="AL268" s="96" t="s">
        <v>97</v>
      </c>
      <c r="AM268" s="95">
        <v>0</v>
      </c>
      <c r="AN268" s="95">
        <v>0</v>
      </c>
      <c r="AO268" s="98">
        <v>1.7</v>
      </c>
      <c r="AP268" s="98">
        <v>0</v>
      </c>
      <c r="AQ268" s="98" t="s">
        <v>107</v>
      </c>
      <c r="AR268" s="98">
        <v>9.8532040000000052</v>
      </c>
      <c r="AS268" s="98">
        <v>0</v>
      </c>
      <c r="AT268" s="99" t="s">
        <v>100</v>
      </c>
      <c r="AU268" s="98">
        <v>38.986504830807718</v>
      </c>
      <c r="AV268" s="98">
        <v>0</v>
      </c>
      <c r="AW268" s="98">
        <v>4.801766778846158</v>
      </c>
      <c r="AX268" s="98">
        <v>0</v>
      </c>
      <c r="AY268" s="98">
        <v>163.33333333333334</v>
      </c>
      <c r="AZ268" s="98">
        <v>0</v>
      </c>
      <c r="BA268" s="100">
        <v>1176000</v>
      </c>
      <c r="BB268" s="100">
        <v>0</v>
      </c>
      <c r="BC268" s="101">
        <v>1.5076923076923076E-2</v>
      </c>
      <c r="BD268" s="101">
        <v>0</v>
      </c>
      <c r="BE268" s="96">
        <v>60</v>
      </c>
      <c r="BF268" s="96">
        <v>0</v>
      </c>
      <c r="BG268" s="95">
        <v>0</v>
      </c>
      <c r="BH268" s="95">
        <v>0</v>
      </c>
      <c r="BI268" s="96" t="s">
        <v>492</v>
      </c>
      <c r="BV268"/>
      <c r="BW268"/>
      <c r="BX268"/>
      <c r="BZ268"/>
      <c r="CA268"/>
      <c r="CB268"/>
      <c r="CC268"/>
      <c r="CD268" s="34"/>
      <c r="CE268" s="13" t="s">
        <v>38</v>
      </c>
      <c r="CF268" s="13" t="s">
        <v>38</v>
      </c>
      <c r="CG268" s="17">
        <f t="shared" si="25"/>
        <v>0</v>
      </c>
      <c r="CH268" s="17">
        <f t="shared" si="26"/>
        <v>0</v>
      </c>
      <c r="CI268" s="17">
        <f t="shared" si="27"/>
        <v>0</v>
      </c>
      <c r="CJ268" s="17">
        <f t="shared" si="28"/>
        <v>0</v>
      </c>
      <c r="CK268" s="34"/>
      <c r="CO268" s="34"/>
      <c r="CP268" s="34"/>
      <c r="CQ268" s="34"/>
    </row>
    <row r="269" spans="2:95" x14ac:dyDescent="0.3">
      <c r="B269" s="34">
        <v>267</v>
      </c>
      <c r="C269" s="34">
        <v>2023</v>
      </c>
      <c r="D269" s="34" t="s">
        <v>109</v>
      </c>
      <c r="E269" s="34">
        <v>47</v>
      </c>
      <c r="F269" s="34" t="s">
        <v>79</v>
      </c>
      <c r="G269" s="34" t="s">
        <v>152</v>
      </c>
      <c r="H269" s="34" t="s">
        <v>151</v>
      </c>
      <c r="I269" s="34" t="s">
        <v>85</v>
      </c>
      <c r="J269" s="34" t="s">
        <v>91</v>
      </c>
      <c r="K269" s="34" t="s">
        <v>325</v>
      </c>
      <c r="L269" s="34" t="s">
        <v>167</v>
      </c>
      <c r="M269" s="34" t="s">
        <v>471</v>
      </c>
      <c r="N269" s="123">
        <v>0.27777777777777779</v>
      </c>
      <c r="O269" s="123">
        <v>0.33680555555555558</v>
      </c>
      <c r="P269" s="123" t="s">
        <v>60</v>
      </c>
      <c r="Q269" s="123">
        <v>0.66666666666666663</v>
      </c>
      <c r="R269" s="123" t="s">
        <v>68</v>
      </c>
      <c r="S269" s="123">
        <v>0.71180555555555547</v>
      </c>
      <c r="T269" s="34" t="s">
        <v>28</v>
      </c>
      <c r="U269" s="34" t="s">
        <v>48</v>
      </c>
      <c r="V269" s="34" t="s">
        <v>43</v>
      </c>
      <c r="W269" s="34" t="s">
        <v>326</v>
      </c>
      <c r="X269" s="34" t="s">
        <v>326</v>
      </c>
      <c r="Y269" s="34" t="s">
        <v>326</v>
      </c>
      <c r="Z269" s="34" t="s">
        <v>28</v>
      </c>
      <c r="AA269" s="34" t="s">
        <v>43</v>
      </c>
      <c r="AB269" s="95">
        <v>0</v>
      </c>
      <c r="AC269" s="34" t="s">
        <v>28</v>
      </c>
      <c r="AD269" s="34" t="s">
        <v>43</v>
      </c>
      <c r="AE269" s="95">
        <v>0</v>
      </c>
      <c r="AF269" s="96">
        <v>7.9166666666666652</v>
      </c>
      <c r="AG269" s="97">
        <v>0</v>
      </c>
      <c r="AH269" s="96">
        <v>0</v>
      </c>
      <c r="AI269" s="97" t="s">
        <v>326</v>
      </c>
      <c r="AJ269" s="96">
        <v>74.999999999999972</v>
      </c>
      <c r="AK269" s="96">
        <v>259.62671905697437</v>
      </c>
      <c r="AL269" s="96" t="s">
        <v>96</v>
      </c>
      <c r="AM269" s="95">
        <v>6.9233791748526521</v>
      </c>
      <c r="AN269" s="95">
        <v>0</v>
      </c>
      <c r="AO269" s="98" t="s">
        <v>326</v>
      </c>
      <c r="AP269" s="98">
        <v>0</v>
      </c>
      <c r="AQ269" s="98" t="s">
        <v>326</v>
      </c>
      <c r="AR269" s="98">
        <v>14.600259999999992</v>
      </c>
      <c r="AS269" s="98">
        <v>50.541568015717061</v>
      </c>
      <c r="AT269" s="99" t="s">
        <v>101</v>
      </c>
      <c r="AU269" s="98">
        <v>838.47473762984555</v>
      </c>
      <c r="AV269" s="98">
        <v>2902.5392685732572</v>
      </c>
      <c r="AW269" s="98">
        <v>110.06349846153839</v>
      </c>
      <c r="AX269" s="98">
        <v>381.00566658002089</v>
      </c>
      <c r="AY269" s="98">
        <v>25.520833333333325</v>
      </c>
      <c r="AZ269" s="98">
        <v>88.345203012442667</v>
      </c>
      <c r="BA269" s="100">
        <v>3769979.4520547949</v>
      </c>
      <c r="BB269" s="100">
        <v>13050498.61398929</v>
      </c>
      <c r="BC269" s="101">
        <v>4.8333069898138396E-2</v>
      </c>
      <c r="BD269" s="101">
        <v>0.16731408479473447</v>
      </c>
      <c r="BE269" s="96">
        <v>0</v>
      </c>
      <c r="BF269" s="96">
        <v>0</v>
      </c>
      <c r="BG269" s="95">
        <v>3.461689587426326</v>
      </c>
      <c r="BH269" s="95">
        <v>3.461689587426326</v>
      </c>
      <c r="BI269" s="96" t="s">
        <v>326</v>
      </c>
      <c r="BV269"/>
      <c r="BW269"/>
      <c r="BX269"/>
      <c r="BZ269"/>
      <c r="CA269"/>
      <c r="CB269"/>
      <c r="CC269"/>
      <c r="CD269" s="34"/>
      <c r="CE269" s="13" t="s">
        <v>223</v>
      </c>
      <c r="CF269" s="13" t="s">
        <v>41</v>
      </c>
      <c r="CG269" s="17">
        <f t="shared" si="25"/>
        <v>0</v>
      </c>
      <c r="CH269" s="17">
        <f t="shared" si="26"/>
        <v>0</v>
      </c>
      <c r="CI269" s="17">
        <f t="shared" si="27"/>
        <v>0</v>
      </c>
      <c r="CJ269" s="17">
        <f t="shared" si="28"/>
        <v>0</v>
      </c>
      <c r="CK269" s="34"/>
      <c r="CO269" s="34"/>
      <c r="CP269" s="34"/>
      <c r="CQ269" s="34"/>
    </row>
    <row r="270" spans="2:95" ht="13.65" customHeight="1" x14ac:dyDescent="0.3">
      <c r="B270" s="34">
        <v>268</v>
      </c>
      <c r="C270" s="34">
        <v>2023</v>
      </c>
      <c r="D270" s="34" t="s">
        <v>109</v>
      </c>
      <c r="E270" s="34">
        <v>44</v>
      </c>
      <c r="F270" s="34" t="s">
        <v>79</v>
      </c>
      <c r="G270" s="34" t="s">
        <v>154</v>
      </c>
      <c r="H270" s="34" t="s">
        <v>151</v>
      </c>
      <c r="I270" s="34" t="s">
        <v>84</v>
      </c>
      <c r="J270" s="34" t="s">
        <v>89</v>
      </c>
      <c r="K270" s="34" t="s">
        <v>325</v>
      </c>
      <c r="L270" s="34" t="s">
        <v>180</v>
      </c>
      <c r="M270" s="34" t="s">
        <v>471</v>
      </c>
      <c r="N270" s="123">
        <v>0.3125</v>
      </c>
      <c r="O270" s="123">
        <v>0.34375</v>
      </c>
      <c r="P270" s="123" t="s">
        <v>60</v>
      </c>
      <c r="Q270" s="123">
        <v>0.625</v>
      </c>
      <c r="R270" s="123" t="s">
        <v>67</v>
      </c>
      <c r="S270" s="123">
        <v>0.64583333333333337</v>
      </c>
      <c r="T270" s="34" t="s">
        <v>28</v>
      </c>
      <c r="U270" s="34" t="s">
        <v>48</v>
      </c>
      <c r="V270" s="34" t="s">
        <v>43</v>
      </c>
      <c r="W270" s="34" t="s">
        <v>326</v>
      </c>
      <c r="X270" s="34" t="s">
        <v>326</v>
      </c>
      <c r="Y270" s="34" t="s">
        <v>326</v>
      </c>
      <c r="Z270" s="34" t="s">
        <v>28</v>
      </c>
      <c r="AA270" s="34" t="s">
        <v>43</v>
      </c>
      <c r="AB270" s="95">
        <v>0</v>
      </c>
      <c r="AC270" s="34" t="s">
        <v>28</v>
      </c>
      <c r="AD270" s="34" t="s">
        <v>43</v>
      </c>
      <c r="AE270" s="95">
        <v>0</v>
      </c>
      <c r="AF270" s="96">
        <v>6.75</v>
      </c>
      <c r="AG270" s="97">
        <v>0</v>
      </c>
      <c r="AH270" s="96">
        <v>0</v>
      </c>
      <c r="AI270" s="97" t="s">
        <v>326</v>
      </c>
      <c r="AJ270" s="96">
        <v>37.500000000000028</v>
      </c>
      <c r="AK270" s="96">
        <v>129.81335952848733</v>
      </c>
      <c r="AL270" s="96" t="s">
        <v>95</v>
      </c>
      <c r="AM270" s="95">
        <v>6.9233791748526521</v>
      </c>
      <c r="AN270" s="95">
        <v>0</v>
      </c>
      <c r="AO270" s="98" t="s">
        <v>326</v>
      </c>
      <c r="AP270" s="98">
        <v>0</v>
      </c>
      <c r="AQ270" s="98" t="s">
        <v>326</v>
      </c>
      <c r="AR270" s="98">
        <v>11.326204000000004</v>
      </c>
      <c r="AS270" s="98">
        <v>39.207802451866421</v>
      </c>
      <c r="AT270" s="99" t="s">
        <v>101</v>
      </c>
      <c r="AU270" s="98">
        <v>542.04148460610281</v>
      </c>
      <c r="AV270" s="98">
        <v>1876.3793632140532</v>
      </c>
      <c r="AW270" s="98">
        <v>71.151794358974385</v>
      </c>
      <c r="AX270" s="98">
        <v>246.30542565916082</v>
      </c>
      <c r="AY270" s="98">
        <v>12.760416666666677</v>
      </c>
      <c r="AZ270" s="98">
        <v>44.172601506221383</v>
      </c>
      <c r="BA270" s="100">
        <v>1487116.4383561646</v>
      </c>
      <c r="BB270" s="100">
        <v>5147935.4899480585</v>
      </c>
      <c r="BC270" s="101">
        <v>6.1963184931506855E-2</v>
      </c>
      <c r="BD270" s="101">
        <v>0.21449731208116909</v>
      </c>
      <c r="BE270" s="96">
        <v>0</v>
      </c>
      <c r="BF270" s="96">
        <v>0</v>
      </c>
      <c r="BG270" s="95">
        <v>3.461689587426326</v>
      </c>
      <c r="BH270" s="95">
        <v>3.461689587426326</v>
      </c>
      <c r="BI270" s="96" t="s">
        <v>326</v>
      </c>
      <c r="BV270"/>
      <c r="BW270"/>
      <c r="BX270"/>
      <c r="BZ270"/>
      <c r="CA270"/>
      <c r="CB270"/>
      <c r="CC270"/>
      <c r="CD270" s="34"/>
      <c r="CE270" s="13" t="s">
        <v>29</v>
      </c>
      <c r="CF270" s="13" t="s">
        <v>29</v>
      </c>
      <c r="CG270" s="17">
        <f t="shared" si="25"/>
        <v>3.461689587426326</v>
      </c>
      <c r="CH270" s="17">
        <f t="shared" si="26"/>
        <v>3.461689587426326</v>
      </c>
      <c r="CI270" s="17">
        <f t="shared" si="27"/>
        <v>0</v>
      </c>
      <c r="CJ270" s="17">
        <f t="shared" si="28"/>
        <v>6.9233791748526521</v>
      </c>
      <c r="CK270" s="34"/>
      <c r="CO270" s="34"/>
      <c r="CP270" s="34"/>
      <c r="CQ270" s="34"/>
    </row>
    <row r="271" spans="2:95" x14ac:dyDescent="0.3">
      <c r="B271" s="34">
        <v>269</v>
      </c>
      <c r="C271" s="34">
        <v>2023</v>
      </c>
      <c r="D271" s="34" t="s">
        <v>110</v>
      </c>
      <c r="E271" s="34">
        <v>33</v>
      </c>
      <c r="F271" s="34" t="s">
        <v>78</v>
      </c>
      <c r="G271" s="34" t="s">
        <v>152</v>
      </c>
      <c r="H271" s="34" t="s">
        <v>151</v>
      </c>
      <c r="I271" s="34" t="s">
        <v>84</v>
      </c>
      <c r="J271" s="34" t="s">
        <v>89</v>
      </c>
      <c r="K271" s="34" t="s">
        <v>325</v>
      </c>
      <c r="L271" s="34" t="s">
        <v>176</v>
      </c>
      <c r="M271" s="34" t="s">
        <v>472</v>
      </c>
      <c r="N271" s="123">
        <v>0.875</v>
      </c>
      <c r="O271" s="123">
        <v>0.88541666666666663</v>
      </c>
      <c r="P271" s="123" t="s">
        <v>73</v>
      </c>
      <c r="Q271" s="123">
        <v>0.25</v>
      </c>
      <c r="R271" s="123" t="s">
        <v>58</v>
      </c>
      <c r="S271" s="123">
        <v>0.2638888888888889</v>
      </c>
      <c r="T271" s="34" t="s">
        <v>28</v>
      </c>
      <c r="U271" s="34" t="s">
        <v>48</v>
      </c>
      <c r="V271" s="34" t="s">
        <v>43</v>
      </c>
      <c r="W271" s="34" t="s">
        <v>326</v>
      </c>
      <c r="X271" s="34" t="s">
        <v>326</v>
      </c>
      <c r="Y271" s="34" t="s">
        <v>326</v>
      </c>
      <c r="Z271" s="34" t="s">
        <v>28</v>
      </c>
      <c r="AA271" s="34" t="s">
        <v>43</v>
      </c>
      <c r="AB271" s="95">
        <v>0</v>
      </c>
      <c r="AC271" s="34" t="s">
        <v>28</v>
      </c>
      <c r="AD271" s="34" t="s">
        <v>43</v>
      </c>
      <c r="AE271" s="95">
        <v>0</v>
      </c>
      <c r="AF271" s="96">
        <v>8.75</v>
      </c>
      <c r="AG271" s="97">
        <v>0</v>
      </c>
      <c r="AH271" s="96">
        <v>0</v>
      </c>
      <c r="AI271" s="97" t="s">
        <v>326</v>
      </c>
      <c r="AJ271" s="96">
        <v>17.499999999999979</v>
      </c>
      <c r="AK271" s="96">
        <v>60.579567779960634</v>
      </c>
      <c r="AL271" s="96" t="s">
        <v>94</v>
      </c>
      <c r="AM271" s="95">
        <v>6.9233791748526521</v>
      </c>
      <c r="AN271" s="95">
        <v>0</v>
      </c>
      <c r="AO271" s="98" t="s">
        <v>326</v>
      </c>
      <c r="AP271" s="98">
        <v>0</v>
      </c>
      <c r="AQ271" s="98" t="s">
        <v>326</v>
      </c>
      <c r="AR271" s="98">
        <v>7.0787499999999905</v>
      </c>
      <c r="AS271" s="98">
        <v>24.504435166994071</v>
      </c>
      <c r="AT271" s="99" t="s">
        <v>100</v>
      </c>
      <c r="AU271" s="98">
        <v>813.04758257692197</v>
      </c>
      <c r="AV271" s="98">
        <v>2814.5183506886769</v>
      </c>
      <c r="AW271" s="98">
        <v>106.72576923076909</v>
      </c>
      <c r="AX271" s="98">
        <v>369.45148405621831</v>
      </c>
      <c r="AY271" s="98">
        <v>5.9548611111111036</v>
      </c>
      <c r="AZ271" s="98">
        <v>20.61388070290327</v>
      </c>
      <c r="BA271" s="100">
        <v>2730575.3424657532</v>
      </c>
      <c r="BB271" s="100">
        <v>9452404.2306967713</v>
      </c>
      <c r="BC271" s="101">
        <v>0.11377397260273972</v>
      </c>
      <c r="BD271" s="101">
        <v>0.39385017627903218</v>
      </c>
      <c r="BE271" s="96">
        <v>0</v>
      </c>
      <c r="BF271" s="96">
        <v>0</v>
      </c>
      <c r="BG271" s="95">
        <v>3.461689587426326</v>
      </c>
      <c r="BH271" s="95">
        <v>3.461689587426326</v>
      </c>
      <c r="BI271" s="96" t="s">
        <v>326</v>
      </c>
      <c r="BV271"/>
      <c r="BW271"/>
      <c r="BX271"/>
      <c r="BZ271"/>
      <c r="CA271"/>
      <c r="CB271"/>
      <c r="CC271"/>
      <c r="CD271" s="34"/>
      <c r="CE271" s="13" t="s">
        <v>25</v>
      </c>
      <c r="CF271" s="13" t="s">
        <v>149</v>
      </c>
      <c r="CG271" s="17">
        <f t="shared" si="25"/>
        <v>3.461689587426326</v>
      </c>
      <c r="CH271" s="17">
        <f t="shared" si="26"/>
        <v>6.9233791748526521</v>
      </c>
      <c r="CI271" s="17">
        <f t="shared" si="27"/>
        <v>3.461689587426326</v>
      </c>
      <c r="CJ271" s="17">
        <f t="shared" si="28"/>
        <v>13.846758349705304</v>
      </c>
      <c r="CK271" s="34"/>
      <c r="CO271" s="34"/>
      <c r="CP271" s="34"/>
      <c r="CQ271" s="34"/>
    </row>
    <row r="272" spans="2:95" x14ac:dyDescent="0.3">
      <c r="B272" s="34">
        <v>270</v>
      </c>
      <c r="C272" s="34">
        <v>2023</v>
      </c>
      <c r="D272" s="34" t="s">
        <v>110</v>
      </c>
      <c r="E272" s="34">
        <v>31</v>
      </c>
      <c r="F272" s="34" t="s">
        <v>78</v>
      </c>
      <c r="G272" s="34" t="s">
        <v>154</v>
      </c>
      <c r="H272" s="34" t="s">
        <v>151</v>
      </c>
      <c r="I272" s="34" t="s">
        <v>84</v>
      </c>
      <c r="J272" s="34" t="s">
        <v>89</v>
      </c>
      <c r="K272" s="34" t="s">
        <v>325</v>
      </c>
      <c r="L272" s="34" t="s">
        <v>168</v>
      </c>
      <c r="M272" s="34" t="s">
        <v>472</v>
      </c>
      <c r="N272" s="123">
        <v>0.41666666666666669</v>
      </c>
      <c r="O272" s="123">
        <v>0.47916666666666669</v>
      </c>
      <c r="P272" s="123" t="s">
        <v>63</v>
      </c>
      <c r="Q272" s="123">
        <v>0.75</v>
      </c>
      <c r="R272" s="123" t="s">
        <v>70</v>
      </c>
      <c r="S272" s="123">
        <v>0.80208333333333337</v>
      </c>
      <c r="T272" s="34" t="s">
        <v>27</v>
      </c>
      <c r="U272" s="34" t="s">
        <v>326</v>
      </c>
      <c r="V272" s="34" t="s">
        <v>42</v>
      </c>
      <c r="W272" s="34" t="s">
        <v>326</v>
      </c>
      <c r="X272" s="34" t="s">
        <v>326</v>
      </c>
      <c r="Y272" s="34" t="s">
        <v>326</v>
      </c>
      <c r="Z272" s="34" t="s">
        <v>27</v>
      </c>
      <c r="AA272" s="34" t="s">
        <v>42</v>
      </c>
      <c r="AB272" s="95">
        <v>0</v>
      </c>
      <c r="AC272" s="34" t="s">
        <v>27</v>
      </c>
      <c r="AD272" s="34" t="s">
        <v>42</v>
      </c>
      <c r="AE272" s="95">
        <v>0</v>
      </c>
      <c r="AF272" s="96">
        <v>6.5</v>
      </c>
      <c r="AG272" s="97">
        <v>0</v>
      </c>
      <c r="AH272" s="96">
        <v>0</v>
      </c>
      <c r="AI272" s="97" t="s">
        <v>326</v>
      </c>
      <c r="AJ272" s="96">
        <v>82.500000000000028</v>
      </c>
      <c r="AK272" s="96">
        <v>285.58939096267198</v>
      </c>
      <c r="AL272" s="96" t="s">
        <v>96</v>
      </c>
      <c r="AM272" s="95">
        <v>6.9233791748526521</v>
      </c>
      <c r="AN272" s="95">
        <v>0</v>
      </c>
      <c r="AO272" s="98" t="s">
        <v>326</v>
      </c>
      <c r="AP272" s="98">
        <v>0</v>
      </c>
      <c r="AQ272" s="98" t="s">
        <v>326</v>
      </c>
      <c r="AR272" s="98">
        <v>9.5687060000000059</v>
      </c>
      <c r="AS272" s="98">
        <v>33.123889925343832</v>
      </c>
      <c r="AT272" s="99" t="s">
        <v>100</v>
      </c>
      <c r="AU272" s="98">
        <v>275.85664130469581</v>
      </c>
      <c r="AV272" s="98">
        <v>954.93006282686451</v>
      </c>
      <c r="AW272" s="98">
        <v>33.97584014492756</v>
      </c>
      <c r="AX272" s="98">
        <v>117.61381205375709</v>
      </c>
      <c r="AY272" s="98">
        <v>28.072916666666675</v>
      </c>
      <c r="AZ272" s="98">
        <v>97.179723313686992</v>
      </c>
      <c r="BA272" s="100">
        <v>1617000</v>
      </c>
      <c r="BB272" s="100">
        <v>5597552.0628683688</v>
      </c>
      <c r="BC272" s="101">
        <v>6.7375000000000004E-2</v>
      </c>
      <c r="BD272" s="101">
        <v>0.23323133595284873</v>
      </c>
      <c r="BE272" s="96">
        <v>0</v>
      </c>
      <c r="BF272" s="96">
        <v>0</v>
      </c>
      <c r="BG272" s="95">
        <v>3.461689587426326</v>
      </c>
      <c r="BH272" s="95">
        <v>3.461689587426326</v>
      </c>
      <c r="BI272" s="96" t="s">
        <v>326</v>
      </c>
      <c r="BV272"/>
      <c r="BW272"/>
      <c r="BX272"/>
      <c r="BZ272"/>
      <c r="CA272"/>
      <c r="CB272"/>
      <c r="CC272"/>
      <c r="CD272" s="34"/>
      <c r="CE272" s="13" t="s">
        <v>229</v>
      </c>
      <c r="CF272" s="13" t="s">
        <v>33</v>
      </c>
      <c r="CG272" s="17">
        <f t="shared" si="25"/>
        <v>0</v>
      </c>
      <c r="CH272" s="17">
        <f t="shared" si="26"/>
        <v>0</v>
      </c>
      <c r="CI272" s="17">
        <f t="shared" si="27"/>
        <v>0</v>
      </c>
      <c r="CJ272" s="17">
        <f t="shared" si="28"/>
        <v>0</v>
      </c>
      <c r="CK272" s="34"/>
      <c r="CO272" s="34"/>
      <c r="CP272" s="34"/>
      <c r="CQ272" s="34"/>
    </row>
    <row r="273" spans="2:95" x14ac:dyDescent="0.3">
      <c r="B273" s="34">
        <v>271</v>
      </c>
      <c r="C273" s="34">
        <v>2023</v>
      </c>
      <c r="D273" s="34" t="s">
        <v>109</v>
      </c>
      <c r="E273" s="34">
        <v>39</v>
      </c>
      <c r="F273" s="34" t="s">
        <v>78</v>
      </c>
      <c r="G273" s="34" t="s">
        <v>156</v>
      </c>
      <c r="H273" s="34" t="s">
        <v>151</v>
      </c>
      <c r="I273" s="34" t="s">
        <v>84</v>
      </c>
      <c r="J273" s="34" t="s">
        <v>89</v>
      </c>
      <c r="K273" s="34" t="s">
        <v>328</v>
      </c>
      <c r="L273" s="34" t="s">
        <v>170</v>
      </c>
      <c r="M273" s="34" t="s">
        <v>472</v>
      </c>
      <c r="N273" s="123">
        <v>0.18055555555555555</v>
      </c>
      <c r="O273" s="123">
        <v>0.22916666666666666</v>
      </c>
      <c r="P273" s="123" t="s">
        <v>57</v>
      </c>
      <c r="Q273" s="123">
        <v>0.51041666666666663</v>
      </c>
      <c r="R273" s="123" t="s">
        <v>64</v>
      </c>
      <c r="S273" s="123">
        <v>0.58333333333333337</v>
      </c>
      <c r="T273" s="34" t="s">
        <v>33</v>
      </c>
      <c r="U273" s="34" t="s">
        <v>326</v>
      </c>
      <c r="V273" s="34" t="s">
        <v>42</v>
      </c>
      <c r="W273" s="34" t="s">
        <v>149</v>
      </c>
      <c r="X273" s="34" t="s">
        <v>149</v>
      </c>
      <c r="Y273" s="34" t="s">
        <v>326</v>
      </c>
      <c r="Z273" s="34" t="s">
        <v>33</v>
      </c>
      <c r="AA273" s="34" t="s">
        <v>42</v>
      </c>
      <c r="AB273" s="95">
        <v>0</v>
      </c>
      <c r="AC273" s="34" t="s">
        <v>26</v>
      </c>
      <c r="AD273" s="34" t="s">
        <v>43</v>
      </c>
      <c r="AE273" s="95">
        <v>3.461689587426326</v>
      </c>
      <c r="AF273" s="96">
        <v>6.75</v>
      </c>
      <c r="AG273" s="97">
        <v>15</v>
      </c>
      <c r="AH273" s="96">
        <v>51.925343811394889</v>
      </c>
      <c r="AI273" s="97" t="s">
        <v>103</v>
      </c>
      <c r="AJ273" s="96">
        <v>87.500000000000057</v>
      </c>
      <c r="AK273" s="96">
        <v>302.89783889980373</v>
      </c>
      <c r="AL273" s="96" t="s">
        <v>96</v>
      </c>
      <c r="AM273" s="95">
        <v>6.9233791748526521</v>
      </c>
      <c r="AN273" s="95">
        <v>6.9233791748526521</v>
      </c>
      <c r="AO273" s="98">
        <v>0.84999999999999987</v>
      </c>
      <c r="AP273" s="98">
        <v>2.9424361493123765</v>
      </c>
      <c r="AQ273" s="98" t="s">
        <v>106</v>
      </c>
      <c r="AR273" s="98">
        <v>18.645325166666666</v>
      </c>
      <c r="AS273" s="98">
        <v>64.544327983628023</v>
      </c>
      <c r="AT273" s="99" t="s">
        <v>102</v>
      </c>
      <c r="AU273" s="98">
        <v>598.52590342956034</v>
      </c>
      <c r="AV273" s="98">
        <v>2071.9108877070439</v>
      </c>
      <c r="AW273" s="98">
        <v>73.717349422302732</v>
      </c>
      <c r="AX273" s="98">
        <v>255.18658090785345</v>
      </c>
      <c r="AY273" s="98">
        <v>29.774305555555575</v>
      </c>
      <c r="AZ273" s="98">
        <v>103.06940351451655</v>
      </c>
      <c r="BA273" s="100">
        <v>5145000</v>
      </c>
      <c r="BB273" s="100">
        <v>17810392.927308448</v>
      </c>
      <c r="BC273" s="101">
        <v>0.21437500000000001</v>
      </c>
      <c r="BD273" s="101">
        <v>0.74209970530451863</v>
      </c>
      <c r="BE273" s="96">
        <v>30</v>
      </c>
      <c r="BF273" s="96">
        <v>103.85068762278978</v>
      </c>
      <c r="BG273" s="95">
        <v>0</v>
      </c>
      <c r="BH273" s="95">
        <v>3.461689587426326</v>
      </c>
      <c r="BI273" s="96" t="s">
        <v>326</v>
      </c>
      <c r="BV273"/>
      <c r="BW273"/>
      <c r="BX273"/>
      <c r="BZ273"/>
      <c r="CA273"/>
      <c r="CB273"/>
      <c r="CC273"/>
      <c r="CD273" s="34"/>
      <c r="CE273" s="13" t="s">
        <v>228</v>
      </c>
      <c r="CF273" s="13" t="s">
        <v>30</v>
      </c>
      <c r="CG273" s="17">
        <f t="shared" si="25"/>
        <v>0</v>
      </c>
      <c r="CH273" s="17">
        <f t="shared" si="26"/>
        <v>0</v>
      </c>
      <c r="CI273" s="17">
        <f t="shared" si="27"/>
        <v>0</v>
      </c>
      <c r="CJ273" s="17">
        <f t="shared" si="28"/>
        <v>0</v>
      </c>
      <c r="CK273" s="34"/>
      <c r="CO273" s="34"/>
      <c r="CP273" s="34"/>
      <c r="CQ273" s="34"/>
    </row>
    <row r="274" spans="2:95" x14ac:dyDescent="0.3">
      <c r="B274" s="34">
        <v>272</v>
      </c>
      <c r="C274" s="34">
        <v>2023</v>
      </c>
      <c r="D274" s="34" t="s">
        <v>109</v>
      </c>
      <c r="E274" s="34">
        <v>50</v>
      </c>
      <c r="F274" s="34" t="s">
        <v>80</v>
      </c>
      <c r="G274" s="34" t="s">
        <v>154</v>
      </c>
      <c r="H274" s="34" t="s">
        <v>151</v>
      </c>
      <c r="I274" s="34" t="s">
        <v>84</v>
      </c>
      <c r="J274" s="34" t="s">
        <v>91</v>
      </c>
      <c r="K274" s="34" t="s">
        <v>325</v>
      </c>
      <c r="L274" s="34" t="s">
        <v>168</v>
      </c>
      <c r="M274" s="34" t="s">
        <v>471</v>
      </c>
      <c r="N274" s="123">
        <v>0.25</v>
      </c>
      <c r="O274" s="123">
        <v>0.27083333333333331</v>
      </c>
      <c r="P274" s="123" t="s">
        <v>58</v>
      </c>
      <c r="Q274" s="123">
        <v>0.875</v>
      </c>
      <c r="R274" s="123" t="s">
        <v>73</v>
      </c>
      <c r="S274" s="123">
        <v>0.89583333333333337</v>
      </c>
      <c r="T274" s="34" t="s">
        <v>26</v>
      </c>
      <c r="U274" s="34" t="s">
        <v>48</v>
      </c>
      <c r="V274" s="34" t="s">
        <v>43</v>
      </c>
      <c r="W274" s="34" t="s">
        <v>326</v>
      </c>
      <c r="X274" s="34" t="s">
        <v>326</v>
      </c>
      <c r="Y274" s="34" t="s">
        <v>326</v>
      </c>
      <c r="Z274" s="34" t="s">
        <v>26</v>
      </c>
      <c r="AA274" s="34" t="s">
        <v>43</v>
      </c>
      <c r="AB274" s="95">
        <v>0</v>
      </c>
      <c r="AC274" s="34" t="s">
        <v>26</v>
      </c>
      <c r="AD274" s="34" t="s">
        <v>43</v>
      </c>
      <c r="AE274" s="95">
        <v>0</v>
      </c>
      <c r="AF274" s="96">
        <v>14.500000000000002</v>
      </c>
      <c r="AG274" s="97">
        <v>0</v>
      </c>
      <c r="AH274" s="96">
        <v>0</v>
      </c>
      <c r="AI274" s="97" t="s">
        <v>326</v>
      </c>
      <c r="AJ274" s="96">
        <v>30.000000000000014</v>
      </c>
      <c r="AK274" s="96">
        <v>103.85068762278983</v>
      </c>
      <c r="AL274" s="96" t="s">
        <v>95</v>
      </c>
      <c r="AM274" s="95">
        <v>6.9233791748526521</v>
      </c>
      <c r="AN274" s="95">
        <v>0</v>
      </c>
      <c r="AO274" s="98" t="s">
        <v>326</v>
      </c>
      <c r="AP274" s="98">
        <v>0</v>
      </c>
      <c r="AQ274" s="98" t="s">
        <v>326</v>
      </c>
      <c r="AR274" s="98">
        <v>9.6757879999999972</v>
      </c>
      <c r="AS274" s="98">
        <v>33.494574569744586</v>
      </c>
      <c r="AT274" s="99" t="s">
        <v>100</v>
      </c>
      <c r="AU274" s="98">
        <v>1719.926146465333</v>
      </c>
      <c r="AV274" s="98">
        <v>5953.8504323613297</v>
      </c>
      <c r="AW274" s="98">
        <v>225.7683866666666</v>
      </c>
      <c r="AX274" s="98">
        <v>781.54007329404033</v>
      </c>
      <c r="AY274" s="98">
        <v>10.208333333333337</v>
      </c>
      <c r="AZ274" s="98">
        <v>35.338081204977094</v>
      </c>
      <c r="BA274" s="100">
        <v>5591369.8630136987</v>
      </c>
      <c r="BB274" s="100">
        <v>19355586.834243882</v>
      </c>
      <c r="BC274" s="101">
        <v>7.1684229012996134E-2</v>
      </c>
      <c r="BD274" s="101">
        <v>0.24814854915697285</v>
      </c>
      <c r="BE274" s="96">
        <v>0</v>
      </c>
      <c r="BF274" s="96">
        <v>0</v>
      </c>
      <c r="BG274" s="95">
        <v>3.461689587426326</v>
      </c>
      <c r="BH274" s="95">
        <v>3.461689587426326</v>
      </c>
      <c r="BI274" s="96" t="s">
        <v>326</v>
      </c>
      <c r="BV274"/>
      <c r="BW274"/>
      <c r="BX274"/>
      <c r="BZ274"/>
      <c r="CA274"/>
      <c r="CB274"/>
      <c r="CC274"/>
      <c r="CD274" s="34"/>
      <c r="CE274" s="13" t="s">
        <v>150</v>
      </c>
      <c r="CF274" s="13" t="s">
        <v>40</v>
      </c>
      <c r="CG274" s="17">
        <f t="shared" si="25"/>
        <v>0</v>
      </c>
      <c r="CH274" s="17">
        <f t="shared" si="26"/>
        <v>0</v>
      </c>
      <c r="CI274" s="17">
        <f t="shared" si="27"/>
        <v>0</v>
      </c>
      <c r="CJ274" s="17">
        <f t="shared" si="28"/>
        <v>0</v>
      </c>
      <c r="CK274" s="34"/>
      <c r="CO274" s="34"/>
      <c r="CP274" s="34"/>
      <c r="CQ274" s="34"/>
    </row>
    <row r="275" spans="2:95" x14ac:dyDescent="0.3">
      <c r="B275" s="34">
        <v>273</v>
      </c>
      <c r="C275" s="34">
        <v>2023</v>
      </c>
      <c r="D275" s="34" t="s">
        <v>110</v>
      </c>
      <c r="E275" s="34">
        <v>35</v>
      </c>
      <c r="F275" s="34" t="s">
        <v>78</v>
      </c>
      <c r="G275" s="34" t="s">
        <v>152</v>
      </c>
      <c r="H275" s="34" t="s">
        <v>151</v>
      </c>
      <c r="I275" s="34" t="s">
        <v>86</v>
      </c>
      <c r="J275" s="34" t="s">
        <v>93</v>
      </c>
      <c r="K275" s="34" t="s">
        <v>325</v>
      </c>
      <c r="L275" s="34" t="s">
        <v>174</v>
      </c>
      <c r="M275" s="34" t="s">
        <v>471</v>
      </c>
      <c r="N275" s="123">
        <v>0.29166666666666669</v>
      </c>
      <c r="O275" s="123">
        <v>0.30555555555555552</v>
      </c>
      <c r="P275" s="123" t="s">
        <v>59</v>
      </c>
      <c r="Q275" s="123">
        <v>0.79166666666666663</v>
      </c>
      <c r="R275" s="123" t="s">
        <v>71</v>
      </c>
      <c r="S275" s="123">
        <v>0.80555555555555547</v>
      </c>
      <c r="T275" s="34" t="s">
        <v>26</v>
      </c>
      <c r="U275" s="34" t="s">
        <v>48</v>
      </c>
      <c r="V275" s="34" t="s">
        <v>43</v>
      </c>
      <c r="W275" s="34" t="s">
        <v>326</v>
      </c>
      <c r="X275" s="34" t="s">
        <v>326</v>
      </c>
      <c r="Y275" s="34" t="s">
        <v>326</v>
      </c>
      <c r="Z275" s="34" t="s">
        <v>26</v>
      </c>
      <c r="AA275" s="34" t="s">
        <v>43</v>
      </c>
      <c r="AB275" s="95">
        <v>0</v>
      </c>
      <c r="AC275" s="34" t="s">
        <v>26</v>
      </c>
      <c r="AD275" s="34" t="s">
        <v>43</v>
      </c>
      <c r="AE275" s="95">
        <v>0</v>
      </c>
      <c r="AF275" s="96">
        <v>11.666666666666666</v>
      </c>
      <c r="AG275" s="97">
        <v>0</v>
      </c>
      <c r="AH275" s="96">
        <v>0</v>
      </c>
      <c r="AI275" s="97" t="s">
        <v>326</v>
      </c>
      <c r="AJ275" s="96">
        <v>19.999999999999929</v>
      </c>
      <c r="AK275" s="96">
        <v>69.233791748526272</v>
      </c>
      <c r="AL275" s="96" t="s">
        <v>94</v>
      </c>
      <c r="AM275" s="95">
        <v>6.9233791748526521</v>
      </c>
      <c r="AN275" s="95">
        <v>0</v>
      </c>
      <c r="AO275" s="98" t="s">
        <v>326</v>
      </c>
      <c r="AP275" s="98">
        <v>0</v>
      </c>
      <c r="AQ275" s="98" t="s">
        <v>326</v>
      </c>
      <c r="AR275" s="98">
        <v>6.1</v>
      </c>
      <c r="AS275" s="98">
        <v>21.116306483300587</v>
      </c>
      <c r="AT275" s="99" t="s">
        <v>100</v>
      </c>
      <c r="AU275" s="98">
        <v>1084.3095666666666</v>
      </c>
      <c r="AV275" s="98">
        <v>3753.5431364767514</v>
      </c>
      <c r="AW275" s="98">
        <v>142.33333333333331</v>
      </c>
      <c r="AX275" s="98">
        <v>492.71381794368034</v>
      </c>
      <c r="AY275" s="98">
        <v>6.8055555555555314</v>
      </c>
      <c r="AZ275" s="98">
        <v>23.558720803317968</v>
      </c>
      <c r="BA275" s="100">
        <v>10325799.08675799</v>
      </c>
      <c r="BB275" s="100">
        <v>35744711.180486396</v>
      </c>
      <c r="BC275" s="101">
        <v>6.8838660578386598E-2</v>
      </c>
      <c r="BD275" s="101">
        <v>0.238298074536576</v>
      </c>
      <c r="BE275" s="96">
        <v>0</v>
      </c>
      <c r="BF275" s="96">
        <v>0</v>
      </c>
      <c r="BG275" s="95">
        <v>3.461689587426326</v>
      </c>
      <c r="BH275" s="95">
        <v>3.461689587426326</v>
      </c>
      <c r="BI275" s="96" t="s">
        <v>326</v>
      </c>
      <c r="BV275"/>
      <c r="BW275"/>
      <c r="BX275"/>
      <c r="BZ275"/>
      <c r="CA275"/>
      <c r="CB275"/>
      <c r="CC275"/>
      <c r="CD275" s="34"/>
      <c r="CE275" s="13" t="s">
        <v>37</v>
      </c>
      <c r="CF275" s="13" t="s">
        <v>37</v>
      </c>
      <c r="CG275" s="17">
        <f t="shared" si="25"/>
        <v>0</v>
      </c>
      <c r="CH275" s="17">
        <f t="shared" si="26"/>
        <v>0</v>
      </c>
      <c r="CI275" s="17">
        <f t="shared" si="27"/>
        <v>0</v>
      </c>
      <c r="CJ275" s="17">
        <f t="shared" si="28"/>
        <v>0</v>
      </c>
      <c r="CK275" s="34"/>
      <c r="CO275" s="34"/>
      <c r="CP275" s="34"/>
      <c r="CQ275" s="34"/>
    </row>
    <row r="276" spans="2:95" x14ac:dyDescent="0.3">
      <c r="B276" s="34">
        <v>274</v>
      </c>
      <c r="C276" s="34">
        <v>2023</v>
      </c>
      <c r="D276" s="34" t="s">
        <v>110</v>
      </c>
      <c r="E276" s="34">
        <v>37</v>
      </c>
      <c r="F276" s="34" t="s">
        <v>78</v>
      </c>
      <c r="G276" s="34" t="s">
        <v>152</v>
      </c>
      <c r="H276" s="34" t="s">
        <v>151</v>
      </c>
      <c r="I276" s="34" t="s">
        <v>85</v>
      </c>
      <c r="J276" s="34" t="s">
        <v>91</v>
      </c>
      <c r="K276" s="34" t="s">
        <v>330</v>
      </c>
      <c r="L276" s="34" t="s">
        <v>170</v>
      </c>
      <c r="M276" s="34" t="s">
        <v>471</v>
      </c>
      <c r="N276" s="123">
        <v>0.27083333333333331</v>
      </c>
      <c r="O276" s="123">
        <v>0.3125</v>
      </c>
      <c r="P276" s="123" t="s">
        <v>59</v>
      </c>
      <c r="Q276" s="123">
        <v>0.6875</v>
      </c>
      <c r="R276" s="123" t="s">
        <v>68</v>
      </c>
      <c r="S276" s="123">
        <v>0.75</v>
      </c>
      <c r="T276" s="34" t="s">
        <v>26</v>
      </c>
      <c r="U276" s="34" t="s">
        <v>48</v>
      </c>
      <c r="V276" s="34" t="s">
        <v>43</v>
      </c>
      <c r="W276" s="34" t="s">
        <v>326</v>
      </c>
      <c r="X276" s="34" t="s">
        <v>326</v>
      </c>
      <c r="Y276" s="34" t="s">
        <v>326</v>
      </c>
      <c r="Z276" s="34" t="s">
        <v>26</v>
      </c>
      <c r="AA276" s="34" t="s">
        <v>43</v>
      </c>
      <c r="AB276" s="95">
        <v>0</v>
      </c>
      <c r="AC276" s="34" t="s">
        <v>26</v>
      </c>
      <c r="AD276" s="34" t="s">
        <v>43</v>
      </c>
      <c r="AE276" s="95">
        <v>0</v>
      </c>
      <c r="AF276" s="96">
        <v>9</v>
      </c>
      <c r="AG276" s="97">
        <v>0</v>
      </c>
      <c r="AH276" s="96">
        <v>0</v>
      </c>
      <c r="AI276" s="97" t="s">
        <v>326</v>
      </c>
      <c r="AJ276" s="96">
        <v>75.000000000000014</v>
      </c>
      <c r="AK276" s="96">
        <v>259.62671905697448</v>
      </c>
      <c r="AL276" s="96" t="s">
        <v>96</v>
      </c>
      <c r="AM276" s="95">
        <v>6.9233791748526521</v>
      </c>
      <c r="AN276" s="95">
        <v>0</v>
      </c>
      <c r="AO276" s="98" t="s">
        <v>326</v>
      </c>
      <c r="AP276" s="98">
        <v>0</v>
      </c>
      <c r="AQ276" s="98" t="s">
        <v>326</v>
      </c>
      <c r="AR276" s="98">
        <v>24.896168500000002</v>
      </c>
      <c r="AS276" s="98">
        <v>86.182807263261296</v>
      </c>
      <c r="AT276" s="99" t="s">
        <v>102</v>
      </c>
      <c r="AU276" s="98">
        <v>1770.1740116652666</v>
      </c>
      <c r="AV276" s="98">
        <v>6127.7929441143415</v>
      </c>
      <c r="AW276" s="98">
        <v>232.36423933333333</v>
      </c>
      <c r="AX276" s="98">
        <v>804.3728677904387</v>
      </c>
      <c r="AY276" s="98">
        <v>25.520833333333339</v>
      </c>
      <c r="AZ276" s="98">
        <v>88.34520301244271</v>
      </c>
      <c r="BA276" s="100">
        <v>1248493.1506849315</v>
      </c>
      <c r="BB276" s="100">
        <v>4321895.739699115</v>
      </c>
      <c r="BC276" s="101">
        <v>1.600632244467861E-2</v>
      </c>
      <c r="BD276" s="101">
        <v>5.5408919739732242E-2</v>
      </c>
      <c r="BE276" s="96">
        <v>0</v>
      </c>
      <c r="BF276" s="96">
        <v>0</v>
      </c>
      <c r="BG276" s="95">
        <v>3.461689587426326</v>
      </c>
      <c r="BH276" s="95">
        <v>3.461689587426326</v>
      </c>
      <c r="BI276" s="96" t="s">
        <v>326</v>
      </c>
      <c r="BV276"/>
      <c r="BW276"/>
      <c r="BX276"/>
      <c r="BZ276"/>
      <c r="CA276"/>
      <c r="CB276"/>
      <c r="CC276"/>
      <c r="CD276" s="34"/>
      <c r="CE276" s="13" t="s">
        <v>227</v>
      </c>
      <c r="CF276" s="13" t="s">
        <v>34</v>
      </c>
      <c r="CG276" s="17">
        <f t="shared" si="25"/>
        <v>0</v>
      </c>
      <c r="CH276" s="17">
        <f t="shared" si="26"/>
        <v>0</v>
      </c>
      <c r="CI276" s="17">
        <f t="shared" si="27"/>
        <v>3.461689587426326</v>
      </c>
      <c r="CJ276" s="17">
        <f t="shared" si="28"/>
        <v>3.461689587426326</v>
      </c>
      <c r="CK276" s="34"/>
      <c r="CO276" s="34"/>
      <c r="CP276" s="34"/>
      <c r="CQ276" s="34"/>
    </row>
    <row r="277" spans="2:95" x14ac:dyDescent="0.3">
      <c r="B277" s="34">
        <v>275</v>
      </c>
      <c r="C277" s="34">
        <v>2023</v>
      </c>
      <c r="D277" s="34" t="s">
        <v>109</v>
      </c>
      <c r="E277" s="34">
        <v>42</v>
      </c>
      <c r="F277" s="34" t="s">
        <v>79</v>
      </c>
      <c r="G277" s="34" t="s">
        <v>154</v>
      </c>
      <c r="H277" s="34" t="s">
        <v>151</v>
      </c>
      <c r="I277" s="34" t="s">
        <v>84</v>
      </c>
      <c r="J277" s="34" t="s">
        <v>90</v>
      </c>
      <c r="K277" s="34" t="s">
        <v>325</v>
      </c>
      <c r="L277" s="34" t="s">
        <v>168</v>
      </c>
      <c r="M277" s="34" t="s">
        <v>471</v>
      </c>
      <c r="N277" s="123">
        <v>0.33333333333333331</v>
      </c>
      <c r="O277" s="123">
        <v>0.35416666666666669</v>
      </c>
      <c r="P277" s="123" t="s">
        <v>60</v>
      </c>
      <c r="Q277" s="123">
        <v>0.70833333333333337</v>
      </c>
      <c r="R277" s="123" t="s">
        <v>69</v>
      </c>
      <c r="S277" s="123">
        <v>0.72916666666666663</v>
      </c>
      <c r="T277" s="34" t="s">
        <v>32</v>
      </c>
      <c r="U277" s="34" t="s">
        <v>47</v>
      </c>
      <c r="V277" s="34" t="s">
        <v>45</v>
      </c>
      <c r="W277" s="34" t="s">
        <v>31</v>
      </c>
      <c r="X277" s="34" t="s">
        <v>42</v>
      </c>
      <c r="Y277" s="34" t="s">
        <v>326</v>
      </c>
      <c r="Z277" s="34" t="s">
        <v>32</v>
      </c>
      <c r="AA277" s="34" t="s">
        <v>45</v>
      </c>
      <c r="AB277" s="95">
        <v>0</v>
      </c>
      <c r="AC277" s="34" t="s">
        <v>32</v>
      </c>
      <c r="AD277" s="34" t="s">
        <v>45</v>
      </c>
      <c r="AE277" s="95">
        <v>0</v>
      </c>
      <c r="AF277" s="96">
        <v>8.5</v>
      </c>
      <c r="AG277" s="97">
        <v>7.5</v>
      </c>
      <c r="AH277" s="96">
        <v>25.962671905697444</v>
      </c>
      <c r="AI277" s="97" t="s">
        <v>148</v>
      </c>
      <c r="AJ277" s="96">
        <v>29.999999999999972</v>
      </c>
      <c r="AK277" s="96">
        <v>103.85068762278968</v>
      </c>
      <c r="AL277" s="96" t="s">
        <v>94</v>
      </c>
      <c r="AM277" s="95">
        <v>6.9233791748526521</v>
      </c>
      <c r="AN277" s="95">
        <v>6.9233791748526521</v>
      </c>
      <c r="AO277" s="98">
        <v>2.0362499999999999</v>
      </c>
      <c r="AP277" s="98">
        <v>7.0488654223968563</v>
      </c>
      <c r="AQ277" s="98" t="s">
        <v>107</v>
      </c>
      <c r="AR277" s="98">
        <v>7.6612499999999937</v>
      </c>
      <c r="AS277" s="98">
        <v>26.520869351669919</v>
      </c>
      <c r="AT277" s="99" t="s">
        <v>100</v>
      </c>
      <c r="AU277" s="98">
        <v>6.1371464318181808</v>
      </c>
      <c r="AV277" s="98">
        <v>21.244895899535628</v>
      </c>
      <c r="AW277" s="98">
        <v>0.75588068181818191</v>
      </c>
      <c r="AX277" s="98">
        <v>2.6166242855867123</v>
      </c>
      <c r="AY277" s="98">
        <v>10.208333333333323</v>
      </c>
      <c r="AZ277" s="98">
        <v>35.338081204977044</v>
      </c>
      <c r="BA277" s="100">
        <v>37589.04109589041</v>
      </c>
      <c r="BB277" s="100">
        <v>130121.59216298409</v>
      </c>
      <c r="BC277" s="101">
        <v>7.8310502283105018E-4</v>
      </c>
      <c r="BD277" s="101">
        <v>2.7108665033955016E-3</v>
      </c>
      <c r="BE277" s="96">
        <v>59.999999999999943</v>
      </c>
      <c r="BF277" s="96">
        <v>207.70137524557936</v>
      </c>
      <c r="BG277" s="95">
        <v>0</v>
      </c>
      <c r="BH277" s="95">
        <v>3.461689587426326</v>
      </c>
      <c r="BI277" s="96" t="s">
        <v>326</v>
      </c>
      <c r="CD277" s="34"/>
      <c r="CE277" s="13" t="s">
        <v>31</v>
      </c>
      <c r="CF277" s="13" t="s">
        <v>31</v>
      </c>
      <c r="CG277" s="17">
        <f t="shared" si="25"/>
        <v>0</v>
      </c>
      <c r="CH277" s="17">
        <f t="shared" si="26"/>
        <v>0</v>
      </c>
      <c r="CI277" s="17">
        <f t="shared" si="27"/>
        <v>0</v>
      </c>
      <c r="CJ277" s="17">
        <f t="shared" si="28"/>
        <v>0</v>
      </c>
      <c r="CK277" s="35"/>
      <c r="CO277" s="34"/>
      <c r="CP277" s="34"/>
      <c r="CQ277" s="34"/>
    </row>
    <row r="278" spans="2:95" x14ac:dyDescent="0.3">
      <c r="B278" s="34">
        <v>276</v>
      </c>
      <c r="C278" s="34">
        <v>2023</v>
      </c>
      <c r="D278" s="34" t="s">
        <v>110</v>
      </c>
      <c r="E278" s="34">
        <v>29</v>
      </c>
      <c r="F278" s="34" t="s">
        <v>77</v>
      </c>
      <c r="G278" s="34" t="s">
        <v>152</v>
      </c>
      <c r="H278" s="34" t="s">
        <v>151</v>
      </c>
      <c r="I278" s="34" t="s">
        <v>84</v>
      </c>
      <c r="J278" s="34" t="s">
        <v>90</v>
      </c>
      <c r="K278" s="34" t="s">
        <v>325</v>
      </c>
      <c r="L278" s="34" t="s">
        <v>169</v>
      </c>
      <c r="M278" s="34" t="s">
        <v>471</v>
      </c>
      <c r="N278" s="123">
        <v>0.3125</v>
      </c>
      <c r="O278" s="123">
        <v>0.375</v>
      </c>
      <c r="P278" s="123" t="s">
        <v>61</v>
      </c>
      <c r="Q278" s="123">
        <v>0.66666666666666663</v>
      </c>
      <c r="R278" s="123" t="s">
        <v>68</v>
      </c>
      <c r="S278" s="123">
        <v>0.75</v>
      </c>
      <c r="T278" s="34" t="s">
        <v>24</v>
      </c>
      <c r="U278" s="34" t="s">
        <v>326</v>
      </c>
      <c r="V278" s="34" t="s">
        <v>42</v>
      </c>
      <c r="W278" s="34" t="s">
        <v>31</v>
      </c>
      <c r="X278" s="34" t="s">
        <v>42</v>
      </c>
      <c r="Y278" s="34" t="s">
        <v>326</v>
      </c>
      <c r="Z278" s="34" t="s">
        <v>24</v>
      </c>
      <c r="AA278" s="34" t="s">
        <v>42</v>
      </c>
      <c r="AB278" s="95">
        <v>0</v>
      </c>
      <c r="AC278" s="34" t="s">
        <v>24</v>
      </c>
      <c r="AD278" s="34" t="s">
        <v>42</v>
      </c>
      <c r="AE278" s="95">
        <v>0</v>
      </c>
      <c r="AF278" s="96">
        <v>6.9999999999999991</v>
      </c>
      <c r="AG278" s="97">
        <v>15</v>
      </c>
      <c r="AH278" s="96">
        <v>51.925343811394889</v>
      </c>
      <c r="AI278" s="97" t="s">
        <v>103</v>
      </c>
      <c r="AJ278" s="96">
        <v>105.00000000000003</v>
      </c>
      <c r="AK278" s="96">
        <v>363.47740667976433</v>
      </c>
      <c r="AL278" s="96" t="s">
        <v>96</v>
      </c>
      <c r="AM278" s="95">
        <v>6.9233791748526521</v>
      </c>
      <c r="AN278" s="95">
        <v>6.9233791748526521</v>
      </c>
      <c r="AO278" s="98">
        <v>4.0724999999999998</v>
      </c>
      <c r="AP278" s="98">
        <v>14.097730844793713</v>
      </c>
      <c r="AQ278" s="98" t="s">
        <v>99</v>
      </c>
      <c r="AR278" s="98">
        <v>17.594754999999992</v>
      </c>
      <c r="AS278" s="98">
        <v>60.907580176817262</v>
      </c>
      <c r="AT278" s="99" t="s">
        <v>102</v>
      </c>
      <c r="AU278" s="98">
        <v>22.302124637960002</v>
      </c>
      <c r="AV278" s="98">
        <v>77.203032636710262</v>
      </c>
      <c r="AW278" s="98">
        <v>2.7468376980441422</v>
      </c>
      <c r="AX278" s="98">
        <v>9.5086994576695059</v>
      </c>
      <c r="AY278" s="98">
        <v>35.729166666666679</v>
      </c>
      <c r="AZ278" s="98">
        <v>123.68328421741981</v>
      </c>
      <c r="BA278" s="100">
        <v>289100</v>
      </c>
      <c r="BB278" s="100">
        <v>1000774.4597249508</v>
      </c>
      <c r="BC278" s="101">
        <v>6.0229166666666669E-3</v>
      </c>
      <c r="BD278" s="101">
        <v>2.0849467910936476E-2</v>
      </c>
      <c r="BE278" s="96">
        <v>30</v>
      </c>
      <c r="BF278" s="96">
        <v>103.85068762278978</v>
      </c>
      <c r="BG278" s="95">
        <v>0</v>
      </c>
      <c r="BH278" s="95">
        <v>3.461689587426326</v>
      </c>
      <c r="BI278" s="96" t="s">
        <v>326</v>
      </c>
      <c r="CD278" s="34"/>
      <c r="CE278" s="13" t="s">
        <v>39</v>
      </c>
      <c r="CF278" s="13" t="s">
        <v>39</v>
      </c>
      <c r="CG278" s="17">
        <f t="shared" si="25"/>
        <v>0</v>
      </c>
      <c r="CH278" s="17">
        <f t="shared" si="26"/>
        <v>0</v>
      </c>
      <c r="CI278" s="17">
        <f t="shared" si="27"/>
        <v>0</v>
      </c>
      <c r="CJ278" s="17">
        <f t="shared" si="28"/>
        <v>0</v>
      </c>
      <c r="CK278" s="34"/>
      <c r="CO278" s="34"/>
      <c r="CP278" s="34"/>
      <c r="CQ278" s="34"/>
    </row>
    <row r="279" spans="2:95" x14ac:dyDescent="0.3">
      <c r="B279" s="34">
        <v>277</v>
      </c>
      <c r="C279" s="34">
        <v>2023</v>
      </c>
      <c r="D279" s="34" t="s">
        <v>109</v>
      </c>
      <c r="E279" s="34">
        <v>53</v>
      </c>
      <c r="F279" s="34" t="s">
        <v>80</v>
      </c>
      <c r="G279" s="34" t="s">
        <v>153</v>
      </c>
      <c r="H279" s="34" t="s">
        <v>151</v>
      </c>
      <c r="I279" s="34" t="s">
        <v>85</v>
      </c>
      <c r="J279" s="34" t="s">
        <v>89</v>
      </c>
      <c r="K279" s="34" t="s">
        <v>325</v>
      </c>
      <c r="L279" s="34" t="s">
        <v>167</v>
      </c>
      <c r="M279" s="34" t="s">
        <v>471</v>
      </c>
      <c r="N279" s="123">
        <v>0.23958333333333334</v>
      </c>
      <c r="O279" s="123">
        <v>0.29166666666666669</v>
      </c>
      <c r="P279" s="123" t="s">
        <v>59</v>
      </c>
      <c r="Q279" s="123">
        <v>0.69791666666666663</v>
      </c>
      <c r="R279" s="123" t="s">
        <v>68</v>
      </c>
      <c r="S279" s="123">
        <v>0.76388888888888884</v>
      </c>
      <c r="T279" s="34" t="s">
        <v>24</v>
      </c>
      <c r="U279" s="34" t="s">
        <v>326</v>
      </c>
      <c r="V279" s="34" t="s">
        <v>42</v>
      </c>
      <c r="W279" s="34" t="s">
        <v>326</v>
      </c>
      <c r="X279" s="34" t="s">
        <v>326</v>
      </c>
      <c r="Y279" s="34" t="s">
        <v>326</v>
      </c>
      <c r="Z279" s="34" t="s">
        <v>24</v>
      </c>
      <c r="AA279" s="34" t="s">
        <v>42</v>
      </c>
      <c r="AB279" s="95">
        <v>0</v>
      </c>
      <c r="AC279" s="34" t="s">
        <v>24</v>
      </c>
      <c r="AD279" s="34" t="s">
        <v>42</v>
      </c>
      <c r="AE279" s="95">
        <v>0</v>
      </c>
      <c r="AF279" s="96">
        <v>9.7499999999999982</v>
      </c>
      <c r="AG279" s="97">
        <v>0</v>
      </c>
      <c r="AH279" s="96">
        <v>0</v>
      </c>
      <c r="AI279" s="97" t="s">
        <v>326</v>
      </c>
      <c r="AJ279" s="96">
        <v>85</v>
      </c>
      <c r="AK279" s="96">
        <v>294.24361493123769</v>
      </c>
      <c r="AL279" s="96" t="s">
        <v>96</v>
      </c>
      <c r="AM279" s="95">
        <v>6.9233791748526521</v>
      </c>
      <c r="AN279" s="95">
        <v>0</v>
      </c>
      <c r="AO279" s="98" t="s">
        <v>326</v>
      </c>
      <c r="AP279" s="98">
        <v>0</v>
      </c>
      <c r="AQ279" s="98" t="s">
        <v>326</v>
      </c>
      <c r="AR279" s="98">
        <v>14.600259999999992</v>
      </c>
      <c r="AS279" s="98">
        <v>50.541568015717061</v>
      </c>
      <c r="AT279" s="99" t="s">
        <v>101</v>
      </c>
      <c r="AU279" s="98">
        <v>87.268316084855726</v>
      </c>
      <c r="AV279" s="98">
        <v>302.09582110317444</v>
      </c>
      <c r="AW279" s="98">
        <v>10.74838852163461</v>
      </c>
      <c r="AX279" s="98">
        <v>37.207584626955168</v>
      </c>
      <c r="AY279" s="98">
        <v>28.923611111111114</v>
      </c>
      <c r="AZ279" s="98">
        <v>100.12456341410173</v>
      </c>
      <c r="BA279" s="100">
        <v>1470000</v>
      </c>
      <c r="BB279" s="100">
        <v>5088683.6935166996</v>
      </c>
      <c r="BC279" s="101">
        <v>6.1249999999999999E-2</v>
      </c>
      <c r="BD279" s="101">
        <v>0.21202848722986248</v>
      </c>
      <c r="BE279" s="96">
        <v>0</v>
      </c>
      <c r="BF279" s="96">
        <v>0</v>
      </c>
      <c r="BG279" s="95">
        <v>3.461689587426326</v>
      </c>
      <c r="BH279" s="95">
        <v>3.461689587426326</v>
      </c>
      <c r="BI279" s="96" t="s">
        <v>326</v>
      </c>
      <c r="CD279" s="34"/>
      <c r="CE279" s="13" t="s">
        <v>36</v>
      </c>
      <c r="CF279" s="13" t="s">
        <v>36</v>
      </c>
      <c r="CG279" s="17">
        <f t="shared" si="25"/>
        <v>0</v>
      </c>
      <c r="CH279" s="17">
        <f t="shared" si="26"/>
        <v>0</v>
      </c>
      <c r="CI279" s="17">
        <f t="shared" si="27"/>
        <v>0</v>
      </c>
      <c r="CJ279" s="17">
        <f t="shared" si="28"/>
        <v>0</v>
      </c>
      <c r="CK279" s="34"/>
      <c r="CO279" s="34"/>
      <c r="CP279" s="34"/>
      <c r="CQ279" s="34"/>
    </row>
    <row r="280" spans="2:95" x14ac:dyDescent="0.3">
      <c r="B280" s="34">
        <v>278</v>
      </c>
      <c r="C280" s="34">
        <v>2023</v>
      </c>
      <c r="D280" s="34" t="s">
        <v>109</v>
      </c>
      <c r="E280" s="34">
        <v>55</v>
      </c>
      <c r="F280" s="34" t="s">
        <v>80</v>
      </c>
      <c r="G280" s="34" t="s">
        <v>152</v>
      </c>
      <c r="H280" s="34" t="s">
        <v>151</v>
      </c>
      <c r="I280" s="34" t="s">
        <v>84</v>
      </c>
      <c r="J280" s="34" t="s">
        <v>91</v>
      </c>
      <c r="K280" s="34" t="s">
        <v>501</v>
      </c>
      <c r="L280" s="34" t="s">
        <v>170</v>
      </c>
      <c r="M280" s="34" t="s">
        <v>471</v>
      </c>
      <c r="N280" s="123">
        <v>0.19791666666666666</v>
      </c>
      <c r="O280" s="123">
        <v>0.29166666666666669</v>
      </c>
      <c r="P280" s="123" t="s">
        <v>59</v>
      </c>
      <c r="Q280" s="123">
        <v>0.70833333333333337</v>
      </c>
      <c r="R280" s="123" t="s">
        <v>69</v>
      </c>
      <c r="S280" s="123">
        <v>0.8125</v>
      </c>
      <c r="T280" s="34" t="s">
        <v>33</v>
      </c>
      <c r="U280" s="34" t="s">
        <v>326</v>
      </c>
      <c r="V280" s="34" t="s">
        <v>42</v>
      </c>
      <c r="W280" s="34" t="s">
        <v>24</v>
      </c>
      <c r="X280" s="34" t="s">
        <v>42</v>
      </c>
      <c r="Y280" s="34" t="s">
        <v>326</v>
      </c>
      <c r="Z280" s="34" t="s">
        <v>33</v>
      </c>
      <c r="AA280" s="34" t="s">
        <v>42</v>
      </c>
      <c r="AB280" s="95">
        <v>0</v>
      </c>
      <c r="AC280" s="34" t="s">
        <v>33</v>
      </c>
      <c r="AD280" s="34" t="s">
        <v>42</v>
      </c>
      <c r="AE280" s="95">
        <v>0</v>
      </c>
      <c r="AF280" s="96">
        <v>10</v>
      </c>
      <c r="AG280" s="97">
        <v>45</v>
      </c>
      <c r="AH280" s="96">
        <v>155.77603143418466</v>
      </c>
      <c r="AI280" s="97" t="s">
        <v>95</v>
      </c>
      <c r="AJ280" s="96">
        <v>142.5</v>
      </c>
      <c r="AK280" s="96">
        <v>493.29076620825145</v>
      </c>
      <c r="AL280" s="96" t="s">
        <v>97</v>
      </c>
      <c r="AM280" s="95">
        <v>6.9233791748526521</v>
      </c>
      <c r="AN280" s="95">
        <v>6.9233791748526521</v>
      </c>
      <c r="AO280" s="98">
        <v>20.504999999999999</v>
      </c>
      <c r="AP280" s="98">
        <v>70.981944990176814</v>
      </c>
      <c r="AQ280" s="98" t="s">
        <v>108</v>
      </c>
      <c r="AR280" s="98">
        <v>24.553001999999992</v>
      </c>
      <c r="AS280" s="98">
        <v>84.994871363457733</v>
      </c>
      <c r="AT280" s="99" t="s">
        <v>102</v>
      </c>
      <c r="AU280" s="98">
        <v>131.88720276894722</v>
      </c>
      <c r="AV280" s="98">
        <v>456.55255654004912</v>
      </c>
      <c r="AW280" s="98">
        <v>16.243866731814371</v>
      </c>
      <c r="AX280" s="98">
        <v>56.231224325062712</v>
      </c>
      <c r="AY280" s="98">
        <v>48.489583333333336</v>
      </c>
      <c r="AZ280" s="98">
        <v>167.85588572364114</v>
      </c>
      <c r="BA280" s="100">
        <v>3248700</v>
      </c>
      <c r="BB280" s="100">
        <v>11245990.962671906</v>
      </c>
      <c r="BC280" s="101">
        <v>4.165E-2</v>
      </c>
      <c r="BD280" s="101">
        <v>0.14417937131630648</v>
      </c>
      <c r="BE280" s="96">
        <v>0</v>
      </c>
      <c r="BF280" s="96">
        <v>0</v>
      </c>
      <c r="BG280" s="95">
        <v>3.461689587426326</v>
      </c>
      <c r="BH280" s="95">
        <v>3.461689587426326</v>
      </c>
      <c r="BI280" s="96" t="s">
        <v>326</v>
      </c>
      <c r="BZ280"/>
      <c r="CA280"/>
      <c r="CB280"/>
      <c r="CC280"/>
      <c r="CD280" s="34"/>
      <c r="CE280" s="13" t="s">
        <v>225</v>
      </c>
      <c r="CF280" s="13" t="s">
        <v>224</v>
      </c>
      <c r="CG280" s="17">
        <f t="shared" si="25"/>
        <v>0</v>
      </c>
      <c r="CH280" s="17">
        <f t="shared" si="26"/>
        <v>0</v>
      </c>
      <c r="CI280" s="17">
        <f t="shared" si="27"/>
        <v>0</v>
      </c>
      <c r="CJ280" s="17">
        <f t="shared" si="28"/>
        <v>0</v>
      </c>
      <c r="CK280" s="34"/>
      <c r="CO280" s="34"/>
      <c r="CP280" s="34"/>
      <c r="CQ280" s="34"/>
    </row>
    <row r="281" spans="2:95" x14ac:dyDescent="0.3">
      <c r="B281" s="34">
        <v>279</v>
      </c>
      <c r="C281" s="34">
        <v>2023</v>
      </c>
      <c r="D281" s="34" t="s">
        <v>110</v>
      </c>
      <c r="E281" s="34">
        <v>34</v>
      </c>
      <c r="F281" s="34" t="s">
        <v>78</v>
      </c>
      <c r="G281" s="34" t="s">
        <v>152</v>
      </c>
      <c r="H281" s="34" t="s">
        <v>151</v>
      </c>
      <c r="I281" s="34" t="s">
        <v>83</v>
      </c>
      <c r="J281" s="34" t="s">
        <v>91</v>
      </c>
      <c r="K281" s="34" t="s">
        <v>325</v>
      </c>
      <c r="L281" s="34" t="s">
        <v>172</v>
      </c>
      <c r="M281" s="34" t="s">
        <v>472</v>
      </c>
      <c r="N281" s="123">
        <v>0.25</v>
      </c>
      <c r="O281" s="123">
        <v>0.29166666666666669</v>
      </c>
      <c r="P281" s="123" t="s">
        <v>59</v>
      </c>
      <c r="Q281" s="123">
        <v>0.6875</v>
      </c>
      <c r="R281" s="123" t="s">
        <v>68</v>
      </c>
      <c r="S281" s="123">
        <v>0.72916666666666663</v>
      </c>
      <c r="T281" s="34" t="s">
        <v>26</v>
      </c>
      <c r="U281" s="34" t="s">
        <v>48</v>
      </c>
      <c r="V281" s="34" t="s">
        <v>43</v>
      </c>
      <c r="W281" s="34" t="s">
        <v>326</v>
      </c>
      <c r="X281" s="34" t="s">
        <v>326</v>
      </c>
      <c r="Y281" s="34" t="s">
        <v>326</v>
      </c>
      <c r="Z281" s="34" t="s">
        <v>26</v>
      </c>
      <c r="AA281" s="34" t="s">
        <v>43</v>
      </c>
      <c r="AB281" s="95">
        <v>0</v>
      </c>
      <c r="AC281" s="34" t="s">
        <v>32</v>
      </c>
      <c r="AD281" s="34" t="s">
        <v>45</v>
      </c>
      <c r="AE281" s="95">
        <v>3.461689587426326</v>
      </c>
      <c r="AF281" s="96">
        <v>9.5</v>
      </c>
      <c r="AG281" s="97">
        <v>0</v>
      </c>
      <c r="AH281" s="96">
        <v>0</v>
      </c>
      <c r="AI281" s="97" t="s">
        <v>326</v>
      </c>
      <c r="AJ281" s="96">
        <v>59.999999999999986</v>
      </c>
      <c r="AK281" s="96">
        <v>207.70137524557953</v>
      </c>
      <c r="AL281" s="96" t="s">
        <v>95</v>
      </c>
      <c r="AM281" s="95">
        <v>6.9233791748526521</v>
      </c>
      <c r="AN281" s="95">
        <v>0</v>
      </c>
      <c r="AO281" s="98" t="s">
        <v>326</v>
      </c>
      <c r="AP281" s="98">
        <v>0</v>
      </c>
      <c r="AQ281" s="98" t="s">
        <v>326</v>
      </c>
      <c r="AR281" s="98">
        <v>6.1208019999999976</v>
      </c>
      <c r="AS281" s="98">
        <v>21.188316550098222</v>
      </c>
      <c r="AT281" s="99" t="s">
        <v>100</v>
      </c>
      <c r="AU281" s="98">
        <v>362.66908001488866</v>
      </c>
      <c r="AV281" s="98">
        <v>1255.4477779690251</v>
      </c>
      <c r="AW281" s="98">
        <v>47.606237777777757</v>
      </c>
      <c r="AX281" s="98">
        <v>164.79801761187505</v>
      </c>
      <c r="AY281" s="98">
        <v>20.416666666666661</v>
      </c>
      <c r="AZ281" s="98">
        <v>70.676162409954131</v>
      </c>
      <c r="BA281" s="100">
        <v>30753652.968036532</v>
      </c>
      <c r="BB281" s="100">
        <v>106459600.25477479</v>
      </c>
      <c r="BC281" s="101">
        <v>0.39427760215431451</v>
      </c>
      <c r="BD281" s="101">
        <v>1.3648666699330101</v>
      </c>
      <c r="BE281" s="96">
        <v>0</v>
      </c>
      <c r="BF281" s="96">
        <v>0</v>
      </c>
      <c r="BG281" s="95">
        <v>3.461689587426326</v>
      </c>
      <c r="BH281" s="95">
        <v>3.461689587426326</v>
      </c>
      <c r="BI281" s="96" t="s">
        <v>326</v>
      </c>
      <c r="BZ281"/>
      <c r="CA281"/>
      <c r="CB281"/>
      <c r="CC281"/>
      <c r="CD281" s="34"/>
      <c r="CE281" s="34"/>
      <c r="CF281" s="34"/>
      <c r="CG281" s="34"/>
      <c r="CH281" s="34"/>
      <c r="CI281" s="34"/>
      <c r="CJ281" s="34"/>
      <c r="CK281" s="34"/>
      <c r="CO281" s="34"/>
      <c r="CP281" s="34"/>
      <c r="CQ281" s="34"/>
    </row>
    <row r="282" spans="2:95" x14ac:dyDescent="0.3">
      <c r="B282" s="34">
        <v>280</v>
      </c>
      <c r="C282" s="34">
        <v>2023</v>
      </c>
      <c r="D282" s="34" t="s">
        <v>110</v>
      </c>
      <c r="E282" s="34">
        <v>35</v>
      </c>
      <c r="F282" s="34" t="s">
        <v>78</v>
      </c>
      <c r="G282" s="34" t="s">
        <v>152</v>
      </c>
      <c r="H282" s="34" t="s">
        <v>151</v>
      </c>
      <c r="I282" s="34" t="s">
        <v>83</v>
      </c>
      <c r="J282" s="34" t="s">
        <v>89</v>
      </c>
      <c r="K282" s="34" t="s">
        <v>325</v>
      </c>
      <c r="L282" s="34" t="s">
        <v>178</v>
      </c>
      <c r="M282" s="34" t="s">
        <v>471</v>
      </c>
      <c r="N282" s="123">
        <v>0.28125</v>
      </c>
      <c r="O282" s="123">
        <v>0.34375</v>
      </c>
      <c r="P282" s="123" t="s">
        <v>60</v>
      </c>
      <c r="Q282" s="123">
        <v>0.6875</v>
      </c>
      <c r="R282" s="123" t="s">
        <v>68</v>
      </c>
      <c r="S282" s="123">
        <v>0.73958333333333337</v>
      </c>
      <c r="T282" s="34" t="s">
        <v>24</v>
      </c>
      <c r="U282" s="34" t="s">
        <v>326</v>
      </c>
      <c r="V282" s="34" t="s">
        <v>42</v>
      </c>
      <c r="W282" s="34" t="s">
        <v>326</v>
      </c>
      <c r="X282" s="34" t="s">
        <v>326</v>
      </c>
      <c r="Y282" s="34" t="s">
        <v>326</v>
      </c>
      <c r="Z282" s="34" t="s">
        <v>24</v>
      </c>
      <c r="AA282" s="34" t="s">
        <v>42</v>
      </c>
      <c r="AB282" s="95">
        <v>0</v>
      </c>
      <c r="AC282" s="34" t="s">
        <v>24</v>
      </c>
      <c r="AD282" s="34" t="s">
        <v>42</v>
      </c>
      <c r="AE282" s="95">
        <v>0</v>
      </c>
      <c r="AF282" s="96">
        <v>8.25</v>
      </c>
      <c r="AG282" s="97">
        <v>0</v>
      </c>
      <c r="AH282" s="96">
        <v>0</v>
      </c>
      <c r="AI282" s="97" t="s">
        <v>326</v>
      </c>
      <c r="AJ282" s="96">
        <v>82.500000000000028</v>
      </c>
      <c r="AK282" s="96">
        <v>285.58939096267198</v>
      </c>
      <c r="AL282" s="96" t="s">
        <v>96</v>
      </c>
      <c r="AM282" s="95">
        <v>6.9233791748526521</v>
      </c>
      <c r="AN282" s="95">
        <v>0</v>
      </c>
      <c r="AO282" s="98" t="s">
        <v>326</v>
      </c>
      <c r="AP282" s="98">
        <v>0</v>
      </c>
      <c r="AQ282" s="98" t="s">
        <v>326</v>
      </c>
      <c r="AR282" s="98">
        <v>26.017185000000012</v>
      </c>
      <c r="AS282" s="98">
        <v>90.063418408644438</v>
      </c>
      <c r="AT282" s="99" t="s">
        <v>102</v>
      </c>
      <c r="AU282" s="98">
        <v>155.50928026063707</v>
      </c>
      <c r="AV282" s="98">
        <v>538.32485622640968</v>
      </c>
      <c r="AW282" s="98">
        <v>19.153276216947123</v>
      </c>
      <c r="AX282" s="98">
        <v>66.302696845306144</v>
      </c>
      <c r="AY282" s="98">
        <v>28.072916666666675</v>
      </c>
      <c r="AZ282" s="98">
        <v>97.179723313686992</v>
      </c>
      <c r="BA282" s="100">
        <v>1445500</v>
      </c>
      <c r="BB282" s="100">
        <v>5003872.298624754</v>
      </c>
      <c r="BC282" s="101">
        <v>6.0229166666666667E-2</v>
      </c>
      <c r="BD282" s="101">
        <v>0.20849467910936476</v>
      </c>
      <c r="BE282" s="96">
        <v>0</v>
      </c>
      <c r="BF282" s="96">
        <v>0</v>
      </c>
      <c r="BG282" s="95">
        <v>3.461689587426326</v>
      </c>
      <c r="BH282" s="95">
        <v>3.461689587426326</v>
      </c>
      <c r="BI282" s="96" t="s">
        <v>326</v>
      </c>
      <c r="BZ282" s="42" t="s">
        <v>226</v>
      </c>
      <c r="CA282" t="s">
        <v>221</v>
      </c>
      <c r="CB282" t="s">
        <v>307</v>
      </c>
      <c r="CC282" t="s">
        <v>220</v>
      </c>
      <c r="CD282" s="35"/>
      <c r="CE282" s="15" t="str">
        <f t="shared" ref="CE282:CE301" si="29">CE261</f>
        <v>Leyenda</v>
      </c>
      <c r="CF282" s="15" t="s">
        <v>203</v>
      </c>
      <c r="CG282" s="15" t="s">
        <v>18</v>
      </c>
      <c r="CH282" s="15" t="s">
        <v>19</v>
      </c>
      <c r="CI282" s="15" t="s">
        <v>20</v>
      </c>
      <c r="CJ282" s="35"/>
      <c r="CK282" s="35"/>
      <c r="CL282" s="35"/>
      <c r="CM282" s="35"/>
      <c r="CN282" s="35"/>
      <c r="CO282" s="34"/>
      <c r="CP282" s="34"/>
      <c r="CQ282" s="34"/>
    </row>
    <row r="283" spans="2:95" x14ac:dyDescent="0.3">
      <c r="B283" s="34">
        <v>281</v>
      </c>
      <c r="C283" s="34">
        <v>2023</v>
      </c>
      <c r="D283" s="34" t="s">
        <v>110</v>
      </c>
      <c r="E283" s="34">
        <v>47</v>
      </c>
      <c r="F283" s="34" t="s">
        <v>79</v>
      </c>
      <c r="G283" s="34" t="s">
        <v>152</v>
      </c>
      <c r="H283" s="34" t="s">
        <v>151</v>
      </c>
      <c r="I283" s="34" t="s">
        <v>83</v>
      </c>
      <c r="J283" s="34" t="s">
        <v>89</v>
      </c>
      <c r="K283" s="34" t="s">
        <v>481</v>
      </c>
      <c r="L283" s="34" t="s">
        <v>170</v>
      </c>
      <c r="M283" s="34" t="s">
        <v>471</v>
      </c>
      <c r="N283" s="123">
        <v>0.1875</v>
      </c>
      <c r="O283" s="123">
        <v>0.28472222222222221</v>
      </c>
      <c r="P283" s="123" t="s">
        <v>58</v>
      </c>
      <c r="Q283" s="123">
        <v>0.70833333333333337</v>
      </c>
      <c r="R283" s="123" t="s">
        <v>69</v>
      </c>
      <c r="S283" s="123">
        <v>0.83333333333333337</v>
      </c>
      <c r="T283" s="34" t="s">
        <v>33</v>
      </c>
      <c r="U283" s="34" t="s">
        <v>326</v>
      </c>
      <c r="V283" s="34" t="s">
        <v>42</v>
      </c>
      <c r="W283" s="34" t="s">
        <v>24</v>
      </c>
      <c r="X283" s="34" t="s">
        <v>42</v>
      </c>
      <c r="Y283" s="34" t="s">
        <v>326</v>
      </c>
      <c r="Z283" s="34" t="s">
        <v>33</v>
      </c>
      <c r="AA283" s="34" t="s">
        <v>42</v>
      </c>
      <c r="AB283" s="95">
        <v>0</v>
      </c>
      <c r="AC283" s="34" t="s">
        <v>33</v>
      </c>
      <c r="AD283" s="34" t="s">
        <v>42</v>
      </c>
      <c r="AE283" s="95">
        <v>0</v>
      </c>
      <c r="AF283" s="96">
        <v>10.166666666666668</v>
      </c>
      <c r="AG283" s="97">
        <v>50</v>
      </c>
      <c r="AH283" s="96">
        <v>173.08447937131629</v>
      </c>
      <c r="AI283" s="97" t="s">
        <v>95</v>
      </c>
      <c r="AJ283" s="96">
        <v>160</v>
      </c>
      <c r="AK283" s="96">
        <v>553.87033398821222</v>
      </c>
      <c r="AL283" s="96" t="s">
        <v>97</v>
      </c>
      <c r="AM283" s="95">
        <v>6.9233791748526521</v>
      </c>
      <c r="AN283" s="95">
        <v>6.9233791748526521</v>
      </c>
      <c r="AO283" s="98">
        <v>22.783333333333331</v>
      </c>
      <c r="AP283" s="98">
        <v>78.86882776686312</v>
      </c>
      <c r="AQ283" s="98" t="s">
        <v>108</v>
      </c>
      <c r="AR283" s="98">
        <v>47.330137999999991</v>
      </c>
      <c r="AS283" s="98">
        <v>163.84224588605105</v>
      </c>
      <c r="AT283" s="99" t="s">
        <v>102</v>
      </c>
      <c r="AU283" s="98">
        <v>435.53843831597032</v>
      </c>
      <c r="AV283" s="98">
        <v>1507.6988768423178</v>
      </c>
      <c r="AW283" s="98">
        <v>53.643023735832386</v>
      </c>
      <c r="AX283" s="98">
        <v>185.69549670439423</v>
      </c>
      <c r="AY283" s="98">
        <v>54.444444444444436</v>
      </c>
      <c r="AZ283" s="98">
        <v>188.4697664265444</v>
      </c>
      <c r="BA283" s="100">
        <v>6174000</v>
      </c>
      <c r="BB283" s="100">
        <v>21372471.512770139</v>
      </c>
      <c r="BC283" s="101">
        <v>0.25724999999999998</v>
      </c>
      <c r="BD283" s="101">
        <v>0.89051964636542225</v>
      </c>
      <c r="BE283" s="96">
        <v>0</v>
      </c>
      <c r="BF283" s="96">
        <v>0</v>
      </c>
      <c r="BG283" s="95">
        <v>3.461689587426326</v>
      </c>
      <c r="BH283" s="95">
        <v>3.461689587426326</v>
      </c>
      <c r="BI283" s="96" t="s">
        <v>326</v>
      </c>
      <c r="BZ283" t="s">
        <v>149</v>
      </c>
      <c r="CA283" s="44">
        <v>0</v>
      </c>
      <c r="CB283" s="44">
        <v>3.461689587426326</v>
      </c>
      <c r="CC283" s="44">
        <v>0</v>
      </c>
      <c r="CD283" s="34"/>
      <c r="CE283" s="13" t="str">
        <f t="shared" si="29"/>
        <v>Transmilenio</v>
      </c>
      <c r="CF283" s="13" t="str">
        <f t="shared" ref="CF283:CF301" si="30">CF262</f>
        <v>Transmilenio</v>
      </c>
      <c r="CG283" s="17">
        <f t="shared" ref="CG283:CG301" si="31">IFERROR(GETPIVOTDATA("Suma de Pasado_Cambia",$BZ$282,"Modo_Anterior",CF283),0)</f>
        <v>3.461689587426326</v>
      </c>
      <c r="CH283" s="17">
        <f t="shared" ref="CH283:CH301" si="32">CH262-IFERROR(GETPIVOTDATA("Suma de Pasado_Cambia",$BZ$261,"Modo_Principal",CF283),0)</f>
        <v>0</v>
      </c>
      <c r="CI283" s="17">
        <f>CH262-CH283</f>
        <v>0</v>
      </c>
      <c r="CJ283" s="34"/>
      <c r="CK283" s="34"/>
      <c r="CL283" s="34"/>
      <c r="CM283" s="34"/>
      <c r="CN283" s="34"/>
      <c r="CO283" s="34"/>
      <c r="CP283" s="35"/>
      <c r="CQ283" s="35"/>
    </row>
    <row r="284" spans="2:95" x14ac:dyDescent="0.3">
      <c r="B284" s="34">
        <v>282</v>
      </c>
      <c r="C284" s="34">
        <v>2023</v>
      </c>
      <c r="D284" s="34" t="s">
        <v>110</v>
      </c>
      <c r="E284" s="34">
        <v>51</v>
      </c>
      <c r="F284" s="34" t="s">
        <v>80</v>
      </c>
      <c r="G284" s="34" t="s">
        <v>152</v>
      </c>
      <c r="H284" s="34" t="s">
        <v>151</v>
      </c>
      <c r="I284" s="34" t="s">
        <v>85</v>
      </c>
      <c r="J284" s="34" t="s">
        <v>91</v>
      </c>
      <c r="K284" s="34" t="s">
        <v>325</v>
      </c>
      <c r="L284" s="34" t="s">
        <v>174</v>
      </c>
      <c r="M284" s="34" t="s">
        <v>471</v>
      </c>
      <c r="N284" s="123">
        <v>0.29166666666666669</v>
      </c>
      <c r="O284" s="123">
        <v>0.33333333333333331</v>
      </c>
      <c r="P284" s="123" t="s">
        <v>60</v>
      </c>
      <c r="Q284" s="123">
        <v>0.72916666666666663</v>
      </c>
      <c r="R284" s="123" t="s">
        <v>69</v>
      </c>
      <c r="S284" s="123">
        <v>0.77430555555555547</v>
      </c>
      <c r="T284" s="34" t="s">
        <v>30</v>
      </c>
      <c r="U284" s="34" t="s">
        <v>48</v>
      </c>
      <c r="V284" s="34" t="s">
        <v>44</v>
      </c>
      <c r="W284" s="34" t="s">
        <v>326</v>
      </c>
      <c r="X284" s="34" t="s">
        <v>326</v>
      </c>
      <c r="Y284" s="34" t="s">
        <v>326</v>
      </c>
      <c r="Z284" s="34" t="s">
        <v>30</v>
      </c>
      <c r="AA284" s="34" t="s">
        <v>44</v>
      </c>
      <c r="AB284" s="95">
        <v>0</v>
      </c>
      <c r="AC284" s="34" t="s">
        <v>26</v>
      </c>
      <c r="AD284" s="34" t="s">
        <v>43</v>
      </c>
      <c r="AE284" s="95">
        <v>3.461689587426326</v>
      </c>
      <c r="AF284" s="96">
        <v>9.5</v>
      </c>
      <c r="AG284" s="97">
        <v>0</v>
      </c>
      <c r="AH284" s="96">
        <v>0</v>
      </c>
      <c r="AI284" s="97" t="s">
        <v>326</v>
      </c>
      <c r="AJ284" s="96">
        <v>62.499999999999936</v>
      </c>
      <c r="AK284" s="96">
        <v>216.35559921414514</v>
      </c>
      <c r="AL284" s="96" t="s">
        <v>96</v>
      </c>
      <c r="AM284" s="95">
        <v>6.9233791748526521</v>
      </c>
      <c r="AN284" s="95">
        <v>0</v>
      </c>
      <c r="AO284" s="98" t="s">
        <v>326</v>
      </c>
      <c r="AP284" s="98">
        <v>0</v>
      </c>
      <c r="AQ284" s="98" t="s">
        <v>326</v>
      </c>
      <c r="AR284" s="98">
        <v>6.1</v>
      </c>
      <c r="AS284" s="98">
        <v>21.116306483300587</v>
      </c>
      <c r="AT284" s="99" t="s">
        <v>100</v>
      </c>
      <c r="AU284" s="98">
        <v>162.64643499999997</v>
      </c>
      <c r="AV284" s="98">
        <v>563.03147047151265</v>
      </c>
      <c r="AW284" s="98">
        <v>21.349999999999998</v>
      </c>
      <c r="AX284" s="98">
        <v>73.907072691552059</v>
      </c>
      <c r="AY284" s="98">
        <v>21.267361111111089</v>
      </c>
      <c r="AZ284" s="98">
        <v>73.621002510368839</v>
      </c>
      <c r="BA284" s="100">
        <v>2646000</v>
      </c>
      <c r="BB284" s="100">
        <v>9159630.6483300589</v>
      </c>
      <c r="BC284" s="101">
        <v>3.3923076923076924E-2</v>
      </c>
      <c r="BD284" s="101">
        <v>0.11743116215807768</v>
      </c>
      <c r="BE284" s="96">
        <v>0</v>
      </c>
      <c r="BF284" s="96">
        <v>0</v>
      </c>
      <c r="BG284" s="95">
        <v>3.461689587426326</v>
      </c>
      <c r="BH284" s="95">
        <v>3.461689587426326</v>
      </c>
      <c r="BI284" s="96" t="s">
        <v>326</v>
      </c>
      <c r="BZ284" t="s">
        <v>32</v>
      </c>
      <c r="CA284" s="44">
        <v>0</v>
      </c>
      <c r="CB284" s="44">
        <v>6.9233791748526521</v>
      </c>
      <c r="CC284" s="44">
        <v>0</v>
      </c>
      <c r="CD284" s="34"/>
      <c r="CE284" s="13" t="str">
        <f t="shared" si="29"/>
        <v>Teletrabajo</v>
      </c>
      <c r="CF284" s="13" t="str">
        <f t="shared" si="30"/>
        <v>Trabajo desde el lugar de residencia, o teletrabajo</v>
      </c>
      <c r="CG284" s="17">
        <f t="shared" si="31"/>
        <v>0</v>
      </c>
      <c r="CH284" s="17">
        <f t="shared" si="32"/>
        <v>0</v>
      </c>
      <c r="CI284" s="17">
        <f t="shared" ref="CI284:CI301" si="33">CH263-CH284</f>
        <v>0</v>
      </c>
      <c r="CJ284" s="34"/>
      <c r="CK284" s="34"/>
      <c r="CL284" s="34"/>
      <c r="CM284" s="34"/>
      <c r="CN284" s="34"/>
      <c r="CO284" s="34"/>
      <c r="CP284" s="34"/>
      <c r="CQ284" s="34"/>
    </row>
    <row r="285" spans="2:95" x14ac:dyDescent="0.3">
      <c r="B285" s="34">
        <v>283</v>
      </c>
      <c r="C285" s="34">
        <v>2023</v>
      </c>
      <c r="D285" s="34" t="s">
        <v>110</v>
      </c>
      <c r="E285" s="34">
        <v>49</v>
      </c>
      <c r="F285" s="34" t="s">
        <v>79</v>
      </c>
      <c r="G285" s="34" t="s">
        <v>152</v>
      </c>
      <c r="H285" s="34" t="s">
        <v>151</v>
      </c>
      <c r="I285" s="34" t="s">
        <v>83</v>
      </c>
      <c r="J285" s="34" t="s">
        <v>89</v>
      </c>
      <c r="K285" s="34" t="s">
        <v>325</v>
      </c>
      <c r="L285" s="34" t="s">
        <v>172</v>
      </c>
      <c r="M285" s="34" t="s">
        <v>471</v>
      </c>
      <c r="N285" s="123">
        <v>0.22916666666666666</v>
      </c>
      <c r="O285" s="123">
        <v>0.29166666666666669</v>
      </c>
      <c r="P285" s="123" t="s">
        <v>59</v>
      </c>
      <c r="Q285" s="123">
        <v>0.66666666666666663</v>
      </c>
      <c r="R285" s="123" t="s">
        <v>68</v>
      </c>
      <c r="S285" s="123">
        <v>0.72916666666666663</v>
      </c>
      <c r="T285" s="34" t="s">
        <v>27</v>
      </c>
      <c r="U285" s="34" t="s">
        <v>326</v>
      </c>
      <c r="V285" s="34" t="s">
        <v>42</v>
      </c>
      <c r="W285" s="34" t="s">
        <v>36</v>
      </c>
      <c r="X285" s="34" t="s">
        <v>42</v>
      </c>
      <c r="Y285" s="34" t="s">
        <v>326</v>
      </c>
      <c r="Z285" s="34" t="s">
        <v>27</v>
      </c>
      <c r="AA285" s="34" t="s">
        <v>42</v>
      </c>
      <c r="AB285" s="95">
        <v>0</v>
      </c>
      <c r="AC285" s="34" t="s">
        <v>28</v>
      </c>
      <c r="AD285" s="34" t="s">
        <v>43</v>
      </c>
      <c r="AE285" s="95">
        <v>3.461689587426326</v>
      </c>
      <c r="AF285" s="96">
        <v>8.9999999999999982</v>
      </c>
      <c r="AG285" s="97">
        <v>12.5</v>
      </c>
      <c r="AH285" s="96">
        <v>43.271119842829073</v>
      </c>
      <c r="AI285" s="97" t="s">
        <v>148</v>
      </c>
      <c r="AJ285" s="96">
        <v>90.000000000000028</v>
      </c>
      <c r="AK285" s="96">
        <v>311.55206286836943</v>
      </c>
      <c r="AL285" s="96" t="s">
        <v>96</v>
      </c>
      <c r="AM285" s="95">
        <v>6.9233791748526521</v>
      </c>
      <c r="AN285" s="95">
        <v>6.9233791748526521</v>
      </c>
      <c r="AO285" s="98">
        <v>3.75</v>
      </c>
      <c r="AP285" s="98">
        <v>12.981335952848722</v>
      </c>
      <c r="AQ285" s="98" t="s">
        <v>99</v>
      </c>
      <c r="AR285" s="98">
        <v>8.623818</v>
      </c>
      <c r="AS285" s="98">
        <v>29.852980974459726</v>
      </c>
      <c r="AT285" s="99" t="s">
        <v>100</v>
      </c>
      <c r="AU285" s="98">
        <v>122.74722582606522</v>
      </c>
      <c r="AV285" s="98">
        <v>424.91279352755777</v>
      </c>
      <c r="AW285" s="98">
        <v>15.543417826086955</v>
      </c>
      <c r="AX285" s="98">
        <v>53.806487641581953</v>
      </c>
      <c r="AY285" s="98">
        <v>30.625000000000011</v>
      </c>
      <c r="AZ285" s="98">
        <v>106.01424361493127</v>
      </c>
      <c r="BA285" s="100">
        <v>1690500</v>
      </c>
      <c r="BB285" s="100">
        <v>5851986.2475442039</v>
      </c>
      <c r="BC285" s="101">
        <v>7.04375E-2</v>
      </c>
      <c r="BD285" s="101">
        <v>0.24383276031434184</v>
      </c>
      <c r="BE285" s="96">
        <v>0</v>
      </c>
      <c r="BF285" s="96">
        <v>0</v>
      </c>
      <c r="BG285" s="95">
        <v>3.461689587426326</v>
      </c>
      <c r="BH285" s="95">
        <v>3.461689587426326</v>
      </c>
      <c r="BI285" s="96" t="s">
        <v>326</v>
      </c>
      <c r="BZ285" t="s">
        <v>28</v>
      </c>
      <c r="CA285" s="44">
        <v>0</v>
      </c>
      <c r="CB285" s="44">
        <v>3.461689587426326</v>
      </c>
      <c r="CC285" s="44">
        <v>3.461689587426326</v>
      </c>
      <c r="CD285" s="34"/>
      <c r="CE285" s="13" t="str">
        <f t="shared" si="29"/>
        <v>Bicicleta</v>
      </c>
      <c r="CF285" s="13" t="str">
        <f t="shared" si="30"/>
        <v>Bicicleta</v>
      </c>
      <c r="CG285" s="17">
        <f t="shared" si="31"/>
        <v>0</v>
      </c>
      <c r="CH285" s="17">
        <f t="shared" si="32"/>
        <v>6.9233791748526521</v>
      </c>
      <c r="CI285" s="17">
        <f t="shared" si="33"/>
        <v>0</v>
      </c>
      <c r="CJ285" s="34"/>
      <c r="CK285" s="34"/>
      <c r="CL285" s="34"/>
      <c r="CM285" s="34"/>
      <c r="CN285" s="34"/>
      <c r="CO285" s="34"/>
      <c r="CP285" s="34"/>
      <c r="CQ285" s="34"/>
    </row>
    <row r="286" spans="2:95" x14ac:dyDescent="0.3">
      <c r="B286" s="34">
        <v>284</v>
      </c>
      <c r="C286" s="34">
        <v>2023</v>
      </c>
      <c r="D286" s="34" t="s">
        <v>109</v>
      </c>
      <c r="E286" s="34">
        <v>48</v>
      </c>
      <c r="F286" s="34" t="s">
        <v>79</v>
      </c>
      <c r="G286" s="34" t="s">
        <v>152</v>
      </c>
      <c r="H286" s="34" t="s">
        <v>151</v>
      </c>
      <c r="I286" s="34" t="s">
        <v>84</v>
      </c>
      <c r="J286" s="34" t="s">
        <v>91</v>
      </c>
      <c r="K286" s="34" t="s">
        <v>325</v>
      </c>
      <c r="L286" s="34" t="s">
        <v>167</v>
      </c>
      <c r="M286" s="34" t="s">
        <v>471</v>
      </c>
      <c r="N286" s="123">
        <v>0.23958333333333334</v>
      </c>
      <c r="O286" s="123">
        <v>0.26041666666666669</v>
      </c>
      <c r="P286" s="123" t="s">
        <v>58</v>
      </c>
      <c r="Q286" s="123">
        <v>0.66666666666666663</v>
      </c>
      <c r="R286" s="123" t="s">
        <v>68</v>
      </c>
      <c r="S286" s="123">
        <v>0.72916666666666663</v>
      </c>
      <c r="T286" s="34" t="s">
        <v>24</v>
      </c>
      <c r="U286" s="34" t="s">
        <v>326</v>
      </c>
      <c r="V286" s="34" t="s">
        <v>42</v>
      </c>
      <c r="W286" s="34" t="s">
        <v>326</v>
      </c>
      <c r="X286" s="34" t="s">
        <v>326</v>
      </c>
      <c r="Y286" s="34" t="s">
        <v>326</v>
      </c>
      <c r="Z286" s="34" t="s">
        <v>26</v>
      </c>
      <c r="AA286" s="34" t="s">
        <v>43</v>
      </c>
      <c r="AB286" s="95">
        <v>0</v>
      </c>
      <c r="AC286" s="34" t="s">
        <v>24</v>
      </c>
      <c r="AD286" s="34" t="s">
        <v>42</v>
      </c>
      <c r="AE286" s="95">
        <v>0</v>
      </c>
      <c r="AF286" s="96">
        <v>9.7499999999999982</v>
      </c>
      <c r="AG286" s="97">
        <v>0</v>
      </c>
      <c r="AH286" s="96">
        <v>0</v>
      </c>
      <c r="AI286" s="97" t="s">
        <v>326</v>
      </c>
      <c r="AJ286" s="96">
        <v>60.000000000000007</v>
      </c>
      <c r="AK286" s="96">
        <v>0</v>
      </c>
      <c r="AL286" s="96" t="s">
        <v>96</v>
      </c>
      <c r="AM286" s="95">
        <v>0</v>
      </c>
      <c r="AN286" s="95">
        <v>0</v>
      </c>
      <c r="AO286" s="98" t="s">
        <v>326</v>
      </c>
      <c r="AP286" s="98">
        <v>0</v>
      </c>
      <c r="AQ286" s="98" t="s">
        <v>326</v>
      </c>
      <c r="AR286" s="98">
        <v>14.13513</v>
      </c>
      <c r="AS286" s="98">
        <v>0</v>
      </c>
      <c r="AT286" s="99" t="s">
        <v>101</v>
      </c>
      <c r="AU286" s="98">
        <v>33.795260981394229</v>
      </c>
      <c r="AV286" s="98">
        <v>0</v>
      </c>
      <c r="AW286" s="98">
        <v>4.1623880408653848</v>
      </c>
      <c r="AX286" s="98">
        <v>0</v>
      </c>
      <c r="AY286" s="98">
        <v>20.416666666666671</v>
      </c>
      <c r="AZ286" s="98">
        <v>0</v>
      </c>
      <c r="BA286" s="100">
        <v>1156400</v>
      </c>
      <c r="BB286" s="100">
        <v>0</v>
      </c>
      <c r="BC286" s="101">
        <v>1.4825641025641026E-2</v>
      </c>
      <c r="BD286" s="101">
        <v>0</v>
      </c>
      <c r="BE286" s="96">
        <v>0</v>
      </c>
      <c r="BF286" s="96">
        <v>0</v>
      </c>
      <c r="BG286" s="95">
        <v>0</v>
      </c>
      <c r="BH286" s="95">
        <v>0</v>
      </c>
      <c r="BI286" s="96" t="s">
        <v>491</v>
      </c>
      <c r="BZ286" t="s">
        <v>29</v>
      </c>
      <c r="CA286" s="44">
        <v>0</v>
      </c>
      <c r="CB286" s="44">
        <v>3.461689587426326</v>
      </c>
      <c r="CC286" s="44">
        <v>3.461689587426326</v>
      </c>
      <c r="CD286" s="34"/>
      <c r="CE286" s="13" t="str">
        <f t="shared" si="29"/>
        <v>SITP</v>
      </c>
      <c r="CF286" s="13" t="str">
        <f t="shared" si="30"/>
        <v>SITP - Zonal</v>
      </c>
      <c r="CG286" s="17">
        <f t="shared" si="31"/>
        <v>0</v>
      </c>
      <c r="CH286" s="17">
        <f t="shared" si="32"/>
        <v>0</v>
      </c>
      <c r="CI286" s="17">
        <f t="shared" si="33"/>
        <v>0</v>
      </c>
      <c r="CJ286" s="34"/>
      <c r="CK286" s="34"/>
      <c r="CL286" s="34"/>
      <c r="CM286" s="34"/>
      <c r="CN286" s="34"/>
      <c r="CO286" s="34"/>
      <c r="CP286" s="34"/>
      <c r="CQ286" s="34"/>
    </row>
    <row r="287" spans="2:95" x14ac:dyDescent="0.3">
      <c r="B287" s="34">
        <v>285</v>
      </c>
      <c r="C287" s="34">
        <v>2023</v>
      </c>
      <c r="D287" s="34" t="s">
        <v>110</v>
      </c>
      <c r="E287" s="34">
        <v>48</v>
      </c>
      <c r="F287" s="34" t="s">
        <v>79</v>
      </c>
      <c r="G287" s="34" t="s">
        <v>152</v>
      </c>
      <c r="H287" s="34" t="s">
        <v>151</v>
      </c>
      <c r="I287" s="34" t="s">
        <v>84</v>
      </c>
      <c r="J287" s="34" t="s">
        <v>89</v>
      </c>
      <c r="K287" s="34" t="s">
        <v>325</v>
      </c>
      <c r="L287" s="34" t="s">
        <v>168</v>
      </c>
      <c r="M287" s="34" t="s">
        <v>471</v>
      </c>
      <c r="N287" s="123">
        <v>0.6875</v>
      </c>
      <c r="O287" s="123">
        <v>0.27083333333333331</v>
      </c>
      <c r="P287" s="123" t="s">
        <v>58</v>
      </c>
      <c r="Q287" s="123">
        <v>0.6875</v>
      </c>
      <c r="R287" s="123" t="s">
        <v>68</v>
      </c>
      <c r="S287" s="123">
        <v>0.72916666666666663</v>
      </c>
      <c r="T287" s="34" t="s">
        <v>27</v>
      </c>
      <c r="U287" s="34" t="s">
        <v>326</v>
      </c>
      <c r="V287" s="34" t="s">
        <v>42</v>
      </c>
      <c r="W287" s="34" t="s">
        <v>326</v>
      </c>
      <c r="X287" s="34" t="s">
        <v>326</v>
      </c>
      <c r="Y287" s="34" t="s">
        <v>326</v>
      </c>
      <c r="Z287" s="34" t="s">
        <v>27</v>
      </c>
      <c r="AA287" s="34" t="s">
        <v>42</v>
      </c>
      <c r="AB287" s="95">
        <v>0</v>
      </c>
      <c r="AC287" s="34" t="s">
        <v>27</v>
      </c>
      <c r="AD287" s="34" t="s">
        <v>42</v>
      </c>
      <c r="AE287" s="95">
        <v>0</v>
      </c>
      <c r="AF287" s="96">
        <v>10</v>
      </c>
      <c r="AG287" s="97">
        <v>0</v>
      </c>
      <c r="AH287" s="96">
        <v>0</v>
      </c>
      <c r="AI287" s="97" t="s">
        <v>326</v>
      </c>
      <c r="AJ287" s="96">
        <v>449.99999999999989</v>
      </c>
      <c r="AK287" s="96">
        <v>0</v>
      </c>
      <c r="AL287" s="96" t="s">
        <v>97</v>
      </c>
      <c r="AM287" s="95">
        <v>0</v>
      </c>
      <c r="AN287" s="95">
        <v>0</v>
      </c>
      <c r="AO287" s="98" t="s">
        <v>326</v>
      </c>
      <c r="AP287" s="98">
        <v>0</v>
      </c>
      <c r="AQ287" s="98" t="s">
        <v>326</v>
      </c>
      <c r="AR287" s="98">
        <v>9.6757879999999972</v>
      </c>
      <c r="AS287" s="98">
        <v>0</v>
      </c>
      <c r="AT287" s="99" t="s">
        <v>100</v>
      </c>
      <c r="AU287" s="98">
        <v>232.45309411536223</v>
      </c>
      <c r="AV287" s="98">
        <v>0</v>
      </c>
      <c r="AW287" s="98">
        <v>28.63004903381642</v>
      </c>
      <c r="AX287" s="98">
        <v>0</v>
      </c>
      <c r="AY287" s="98">
        <v>153.12499999999997</v>
      </c>
      <c r="AZ287" s="98">
        <v>0</v>
      </c>
      <c r="BA287" s="100">
        <v>14700</v>
      </c>
      <c r="BB287" s="100">
        <v>0</v>
      </c>
      <c r="BC287" s="101">
        <v>6.1249999999999998E-4</v>
      </c>
      <c r="BD287" s="101">
        <v>0</v>
      </c>
      <c r="BE287" s="96">
        <v>0</v>
      </c>
      <c r="BF287" s="96">
        <v>0</v>
      </c>
      <c r="BG287" s="95">
        <v>0</v>
      </c>
      <c r="BH287" s="95">
        <v>0</v>
      </c>
      <c r="BI287" s="96" t="s">
        <v>491</v>
      </c>
      <c r="BZ287" t="s">
        <v>24</v>
      </c>
      <c r="CA287" s="44">
        <v>3.461689587426326</v>
      </c>
      <c r="CB287" s="44">
        <v>3.461689587426326</v>
      </c>
      <c r="CC287" s="44">
        <v>3.461689587426326</v>
      </c>
      <c r="CD287" s="34"/>
      <c r="CE287" s="13" t="str">
        <f t="shared" si="29"/>
        <v>Automóvil conductor</v>
      </c>
      <c r="CF287" s="13" t="str">
        <f t="shared" si="30"/>
        <v>Automóvil, camioneta o campero como conductor</v>
      </c>
      <c r="CG287" s="17">
        <f t="shared" si="31"/>
        <v>0</v>
      </c>
      <c r="CH287" s="17">
        <f t="shared" si="32"/>
        <v>0</v>
      </c>
      <c r="CI287" s="17">
        <f t="shared" si="33"/>
        <v>0</v>
      </c>
      <c r="CJ287" s="34"/>
      <c r="CK287" s="34"/>
      <c r="CL287" s="34"/>
      <c r="CM287" s="34"/>
      <c r="CN287" s="34"/>
      <c r="CO287" s="35"/>
      <c r="CP287" s="34"/>
      <c r="CQ287" s="34"/>
    </row>
    <row r="288" spans="2:95" x14ac:dyDescent="0.3">
      <c r="B288" s="34">
        <v>286</v>
      </c>
      <c r="C288" s="34">
        <v>2023</v>
      </c>
      <c r="D288" s="34" t="s">
        <v>110</v>
      </c>
      <c r="E288" s="34">
        <v>40</v>
      </c>
      <c r="F288" s="34" t="s">
        <v>79</v>
      </c>
      <c r="G288" s="34" t="s">
        <v>152</v>
      </c>
      <c r="H288" s="34" t="s">
        <v>151</v>
      </c>
      <c r="I288" s="34" t="s">
        <v>85</v>
      </c>
      <c r="J288" s="34" t="s">
        <v>93</v>
      </c>
      <c r="K288" s="34" t="s">
        <v>325</v>
      </c>
      <c r="L288" s="34" t="s">
        <v>173</v>
      </c>
      <c r="M288" s="34" t="s">
        <v>471</v>
      </c>
      <c r="N288" s="123">
        <v>0.35416666666666669</v>
      </c>
      <c r="O288" s="123">
        <v>0.375</v>
      </c>
      <c r="P288" s="123" t="s">
        <v>61</v>
      </c>
      <c r="Q288" s="123">
        <v>0.72916666666666663</v>
      </c>
      <c r="R288" s="123" t="s">
        <v>69</v>
      </c>
      <c r="S288" s="123">
        <v>0.75</v>
      </c>
      <c r="T288" s="34" t="s">
        <v>30</v>
      </c>
      <c r="U288" s="34" t="s">
        <v>48</v>
      </c>
      <c r="V288" s="34" t="s">
        <v>44</v>
      </c>
      <c r="W288" s="34" t="s">
        <v>326</v>
      </c>
      <c r="X288" s="34" t="s">
        <v>326</v>
      </c>
      <c r="Y288" s="34" t="s">
        <v>326</v>
      </c>
      <c r="Z288" s="34" t="s">
        <v>30</v>
      </c>
      <c r="AA288" s="34" t="s">
        <v>44</v>
      </c>
      <c r="AB288" s="95">
        <v>0</v>
      </c>
      <c r="AC288" s="34" t="s">
        <v>30</v>
      </c>
      <c r="AD288" s="34" t="s">
        <v>44</v>
      </c>
      <c r="AE288" s="95">
        <v>0</v>
      </c>
      <c r="AF288" s="96">
        <v>8.5</v>
      </c>
      <c r="AG288" s="97">
        <v>0</v>
      </c>
      <c r="AH288" s="96">
        <v>0</v>
      </c>
      <c r="AI288" s="97" t="s">
        <v>326</v>
      </c>
      <c r="AJ288" s="96">
        <v>30.000000000000014</v>
      </c>
      <c r="AK288" s="96">
        <v>103.85068762278983</v>
      </c>
      <c r="AL288" s="96" t="s">
        <v>95</v>
      </c>
      <c r="AM288" s="95">
        <v>6.9233791748526521</v>
      </c>
      <c r="AN288" s="95">
        <v>0</v>
      </c>
      <c r="AO288" s="98" t="s">
        <v>326</v>
      </c>
      <c r="AP288" s="98">
        <v>0</v>
      </c>
      <c r="AQ288" s="98" t="s">
        <v>326</v>
      </c>
      <c r="AR288" s="98">
        <v>5.8483849999999933</v>
      </c>
      <c r="AS288" s="98">
        <v>20.24529345776029</v>
      </c>
      <c r="AT288" s="99" t="s">
        <v>100</v>
      </c>
      <c r="AU288" s="98">
        <v>138.61114327977759</v>
      </c>
      <c r="AV288" s="98">
        <v>479.82875139286466</v>
      </c>
      <c r="AW288" s="98">
        <v>18.194975555555537</v>
      </c>
      <c r="AX288" s="98">
        <v>62.985357424143132</v>
      </c>
      <c r="AY288" s="98">
        <v>10.208333333333337</v>
      </c>
      <c r="AZ288" s="98">
        <v>35.338081204977094</v>
      </c>
      <c r="BA288" s="100">
        <v>0</v>
      </c>
      <c r="BB288" s="100">
        <v>0</v>
      </c>
      <c r="BC288" s="101">
        <v>0</v>
      </c>
      <c r="BD288" s="101">
        <v>0</v>
      </c>
      <c r="BE288" s="96">
        <v>0</v>
      </c>
      <c r="BF288" s="96">
        <v>0</v>
      </c>
      <c r="BG288" s="95">
        <v>3.461689587426326</v>
      </c>
      <c r="BH288" s="95">
        <v>3.461689587426326</v>
      </c>
      <c r="BI288" s="96" t="s">
        <v>326</v>
      </c>
      <c r="BZ288" t="s">
        <v>198</v>
      </c>
      <c r="CA288" s="44">
        <v>3.461689587426326</v>
      </c>
      <c r="CB288" s="44">
        <v>20.77013752455796</v>
      </c>
      <c r="CC288" s="44">
        <v>10.385068762278978</v>
      </c>
      <c r="CD288" s="34"/>
      <c r="CE288" s="13" t="str">
        <f t="shared" si="29"/>
        <v>Motocicleta conductor</v>
      </c>
      <c r="CF288" s="13" t="str">
        <f t="shared" si="30"/>
        <v>Motocicleta como conductor</v>
      </c>
      <c r="CG288" s="17">
        <f t="shared" si="31"/>
        <v>0</v>
      </c>
      <c r="CH288" s="17">
        <f t="shared" si="32"/>
        <v>3.461689587426326</v>
      </c>
      <c r="CI288" s="17">
        <f t="shared" si="33"/>
        <v>0</v>
      </c>
      <c r="CJ288" s="34"/>
      <c r="CK288" s="34"/>
      <c r="CL288" s="34"/>
      <c r="CM288" s="34"/>
      <c r="CN288" s="34"/>
      <c r="CO288" s="34"/>
      <c r="CP288" s="34"/>
      <c r="CQ288" s="34"/>
    </row>
    <row r="289" spans="2:95" x14ac:dyDescent="0.3">
      <c r="B289" s="34">
        <v>287</v>
      </c>
      <c r="C289" s="34">
        <v>2023</v>
      </c>
      <c r="D289" s="34" t="s">
        <v>110</v>
      </c>
      <c r="E289" s="34">
        <v>38</v>
      </c>
      <c r="F289" s="34" t="s">
        <v>78</v>
      </c>
      <c r="G289" s="34" t="s">
        <v>152</v>
      </c>
      <c r="H289" s="34" t="s">
        <v>151</v>
      </c>
      <c r="I289" s="34" t="s">
        <v>84</v>
      </c>
      <c r="J289" s="34" t="s">
        <v>91</v>
      </c>
      <c r="K289" s="34" t="s">
        <v>325</v>
      </c>
      <c r="L289" s="34" t="s">
        <v>172</v>
      </c>
      <c r="M289" s="34" t="s">
        <v>471</v>
      </c>
      <c r="N289" s="123">
        <v>0.3125</v>
      </c>
      <c r="O289" s="123">
        <v>0.375</v>
      </c>
      <c r="P289" s="123" t="s">
        <v>61</v>
      </c>
      <c r="Q289" s="123">
        <v>0.77083333333333337</v>
      </c>
      <c r="R289" s="123" t="s">
        <v>70</v>
      </c>
      <c r="S289" s="123">
        <v>0.83333333333333337</v>
      </c>
      <c r="T289" s="34" t="s">
        <v>27</v>
      </c>
      <c r="U289" s="34" t="s">
        <v>326</v>
      </c>
      <c r="V289" s="34" t="s">
        <v>42</v>
      </c>
      <c r="W289" s="34" t="s">
        <v>326</v>
      </c>
      <c r="X289" s="34" t="s">
        <v>326</v>
      </c>
      <c r="Y289" s="34" t="s">
        <v>326</v>
      </c>
      <c r="Z289" s="34" t="s">
        <v>27</v>
      </c>
      <c r="AA289" s="34" t="s">
        <v>42</v>
      </c>
      <c r="AB289" s="95">
        <v>0</v>
      </c>
      <c r="AC289" s="34" t="s">
        <v>27</v>
      </c>
      <c r="AD289" s="34" t="s">
        <v>42</v>
      </c>
      <c r="AE289" s="95">
        <v>0</v>
      </c>
      <c r="AF289" s="96">
        <v>9.5</v>
      </c>
      <c r="AG289" s="97">
        <v>0</v>
      </c>
      <c r="AH289" s="96">
        <v>0</v>
      </c>
      <c r="AI289" s="97" t="s">
        <v>326</v>
      </c>
      <c r="AJ289" s="96">
        <v>90</v>
      </c>
      <c r="AK289" s="96">
        <v>311.55206286836932</v>
      </c>
      <c r="AL289" s="96" t="s">
        <v>96</v>
      </c>
      <c r="AM289" s="95">
        <v>6.9233791748526521</v>
      </c>
      <c r="AN289" s="95">
        <v>0</v>
      </c>
      <c r="AO289" s="98" t="s">
        <v>326</v>
      </c>
      <c r="AP289" s="98">
        <v>0</v>
      </c>
      <c r="AQ289" s="98" t="s">
        <v>326</v>
      </c>
      <c r="AR289" s="98">
        <v>8.623818</v>
      </c>
      <c r="AS289" s="98">
        <v>29.852980974459726</v>
      </c>
      <c r="AT289" s="99" t="s">
        <v>100</v>
      </c>
      <c r="AU289" s="98">
        <v>124.30821203530435</v>
      </c>
      <c r="AV289" s="98">
        <v>430.31644323419698</v>
      </c>
      <c r="AW289" s="98">
        <v>15.310401521739129</v>
      </c>
      <c r="AX289" s="98">
        <v>52.999857527120518</v>
      </c>
      <c r="AY289" s="98">
        <v>30.625</v>
      </c>
      <c r="AZ289" s="98">
        <v>106.01424361493123</v>
      </c>
      <c r="BA289" s="100">
        <v>882000</v>
      </c>
      <c r="BB289" s="100">
        <v>3053210.2161100195</v>
      </c>
      <c r="BC289" s="101">
        <v>1.1307692307692309E-2</v>
      </c>
      <c r="BD289" s="101">
        <v>3.9143720719359225E-2</v>
      </c>
      <c r="BE289" s="96">
        <v>0</v>
      </c>
      <c r="BF289" s="96">
        <v>0</v>
      </c>
      <c r="BG289" s="95">
        <v>3.461689587426326</v>
      </c>
      <c r="BH289" s="95">
        <v>3.461689587426326</v>
      </c>
      <c r="BI289" s="96" t="s">
        <v>326</v>
      </c>
      <c r="BZ289"/>
      <c r="CA289"/>
      <c r="CB289"/>
      <c r="CC289"/>
      <c r="CD289" s="34"/>
      <c r="CE289" s="13" t="str">
        <f t="shared" si="29"/>
        <v>Ruta institucional</v>
      </c>
      <c r="CF289" s="13" t="str">
        <f t="shared" si="30"/>
        <v>Ruta institucional</v>
      </c>
      <c r="CG289" s="17">
        <f t="shared" si="31"/>
        <v>0</v>
      </c>
      <c r="CH289" s="17">
        <f t="shared" si="32"/>
        <v>0</v>
      </c>
      <c r="CI289" s="17">
        <f t="shared" si="33"/>
        <v>0</v>
      </c>
      <c r="CJ289" s="34"/>
      <c r="CK289" s="34"/>
      <c r="CL289" s="34"/>
      <c r="CM289" s="34"/>
      <c r="CN289" s="34"/>
      <c r="CO289" s="34"/>
      <c r="CP289" s="34"/>
      <c r="CQ289" s="34"/>
    </row>
    <row r="290" spans="2:95" x14ac:dyDescent="0.3">
      <c r="B290" s="34">
        <v>288</v>
      </c>
      <c r="C290" s="34">
        <v>2023</v>
      </c>
      <c r="D290" s="34" t="s">
        <v>109</v>
      </c>
      <c r="E290" s="34">
        <v>32</v>
      </c>
      <c r="F290" s="34" t="s">
        <v>78</v>
      </c>
      <c r="G290" s="34" t="s">
        <v>152</v>
      </c>
      <c r="H290" s="34" t="s">
        <v>151</v>
      </c>
      <c r="I290" s="34" t="s">
        <v>85</v>
      </c>
      <c r="J290" s="34" t="s">
        <v>92</v>
      </c>
      <c r="K290" s="34" t="s">
        <v>325</v>
      </c>
      <c r="L290" s="34" t="s">
        <v>174</v>
      </c>
      <c r="M290" s="34" t="s">
        <v>471</v>
      </c>
      <c r="N290" s="123">
        <v>0.29166666666666669</v>
      </c>
      <c r="O290" s="123">
        <v>0.79166666666666663</v>
      </c>
      <c r="P290" s="123" t="s">
        <v>71</v>
      </c>
      <c r="Q290" s="123">
        <v>0.70833333333333337</v>
      </c>
      <c r="R290" s="123" t="s">
        <v>69</v>
      </c>
      <c r="S290" s="123">
        <v>0.83333333333333337</v>
      </c>
      <c r="T290" s="34" t="s">
        <v>29</v>
      </c>
      <c r="U290" s="34" t="s">
        <v>326</v>
      </c>
      <c r="V290" s="34" t="s">
        <v>42</v>
      </c>
      <c r="W290" s="34" t="s">
        <v>326</v>
      </c>
      <c r="X290" s="34" t="s">
        <v>326</v>
      </c>
      <c r="Y290" s="34" t="s">
        <v>326</v>
      </c>
      <c r="Z290" s="34" t="s">
        <v>29</v>
      </c>
      <c r="AA290" s="34" t="s">
        <v>42</v>
      </c>
      <c r="AB290" s="95">
        <v>0</v>
      </c>
      <c r="AC290" s="34" t="s">
        <v>29</v>
      </c>
      <c r="AD290" s="34" t="s">
        <v>42</v>
      </c>
      <c r="AE290" s="95">
        <v>0</v>
      </c>
      <c r="AF290" s="96">
        <v>22</v>
      </c>
      <c r="AG290" s="97">
        <v>0</v>
      </c>
      <c r="AH290" s="96">
        <v>0</v>
      </c>
      <c r="AI290" s="97" t="s">
        <v>326</v>
      </c>
      <c r="AJ290" s="96">
        <v>449.99999999999994</v>
      </c>
      <c r="AK290" s="96">
        <v>0</v>
      </c>
      <c r="AL290" s="96" t="s">
        <v>97</v>
      </c>
      <c r="AM290" s="95">
        <v>0</v>
      </c>
      <c r="AN290" s="95">
        <v>0</v>
      </c>
      <c r="AO290" s="98" t="s">
        <v>326</v>
      </c>
      <c r="AP290" s="98">
        <v>0</v>
      </c>
      <c r="AQ290" s="98" t="s">
        <v>326</v>
      </c>
      <c r="AR290" s="98">
        <v>6.1</v>
      </c>
      <c r="AS290" s="98">
        <v>0</v>
      </c>
      <c r="AT290" s="99" t="s">
        <v>100</v>
      </c>
      <c r="AU290" s="98">
        <v>569.26252249999993</v>
      </c>
      <c r="AV290" s="98">
        <v>0</v>
      </c>
      <c r="AW290" s="98">
        <v>74.724999999999994</v>
      </c>
      <c r="AX290" s="98">
        <v>0</v>
      </c>
      <c r="AY290" s="98">
        <v>153.12499999999997</v>
      </c>
      <c r="AZ290" s="98">
        <v>0</v>
      </c>
      <c r="BA290" s="100">
        <v>1470</v>
      </c>
      <c r="BB290" s="100">
        <v>0</v>
      </c>
      <c r="BC290" s="101">
        <v>1.3611111111111111E-5</v>
      </c>
      <c r="BD290" s="101">
        <v>0</v>
      </c>
      <c r="BE290" s="96">
        <v>0</v>
      </c>
      <c r="BF290" s="96">
        <v>0</v>
      </c>
      <c r="BG290" s="95">
        <v>0</v>
      </c>
      <c r="BH290" s="95">
        <v>0</v>
      </c>
      <c r="BI290" s="96" t="s">
        <v>492</v>
      </c>
      <c r="BZ290"/>
      <c r="CA290"/>
      <c r="CB290"/>
      <c r="CC290"/>
      <c r="CD290" s="34"/>
      <c r="CE290" s="13" t="str">
        <f t="shared" si="29"/>
        <v>Vehiculo institucional</v>
      </c>
      <c r="CF290" s="13" t="str">
        <f t="shared" si="30"/>
        <v>Vehículo institucional</v>
      </c>
      <c r="CG290" s="17">
        <f t="shared" si="31"/>
        <v>0</v>
      </c>
      <c r="CH290" s="17">
        <f t="shared" si="32"/>
        <v>0</v>
      </c>
      <c r="CI290" s="17">
        <f t="shared" si="33"/>
        <v>0</v>
      </c>
      <c r="CJ290" s="34"/>
      <c r="CK290" s="34"/>
      <c r="CL290" s="34"/>
      <c r="CM290" s="34"/>
      <c r="CN290" s="34"/>
      <c r="CO290" s="34"/>
      <c r="CP290" s="34"/>
      <c r="CQ290" s="34"/>
    </row>
    <row r="291" spans="2:95" x14ac:dyDescent="0.3">
      <c r="B291" s="34">
        <v>289</v>
      </c>
      <c r="C291" s="34">
        <v>2023</v>
      </c>
      <c r="D291" s="34" t="s">
        <v>110</v>
      </c>
      <c r="E291" s="34">
        <v>45</v>
      </c>
      <c r="F291" s="34" t="s">
        <v>79</v>
      </c>
      <c r="G291" s="34" t="s">
        <v>152</v>
      </c>
      <c r="H291" s="34" t="s">
        <v>162</v>
      </c>
      <c r="I291" s="34" t="s">
        <v>85</v>
      </c>
      <c r="J291" s="34" t="s">
        <v>91</v>
      </c>
      <c r="K291" s="34" t="s">
        <v>325</v>
      </c>
      <c r="L291" s="34" t="s">
        <v>179</v>
      </c>
      <c r="M291" s="34" t="s">
        <v>471</v>
      </c>
      <c r="N291" s="123">
        <v>0.27083333333333331</v>
      </c>
      <c r="O291" s="123">
        <v>0.28125</v>
      </c>
      <c r="P291" s="123" t="s">
        <v>58</v>
      </c>
      <c r="Q291" s="123">
        <v>0.75</v>
      </c>
      <c r="R291" s="123" t="s">
        <v>70</v>
      </c>
      <c r="S291" s="123">
        <v>0.77083333333333337</v>
      </c>
      <c r="T291" s="34" t="s">
        <v>30</v>
      </c>
      <c r="U291" s="34" t="s">
        <v>48</v>
      </c>
      <c r="V291" s="34" t="s">
        <v>44</v>
      </c>
      <c r="W291" s="34" t="s">
        <v>326</v>
      </c>
      <c r="X291" s="34" t="s">
        <v>326</v>
      </c>
      <c r="Y291" s="34" t="s">
        <v>326</v>
      </c>
      <c r="Z291" s="34" t="s">
        <v>30</v>
      </c>
      <c r="AA291" s="34" t="s">
        <v>44</v>
      </c>
      <c r="AB291" s="95">
        <v>0</v>
      </c>
      <c r="AC291" s="34" t="s">
        <v>30</v>
      </c>
      <c r="AD291" s="34" t="s">
        <v>44</v>
      </c>
      <c r="AE291" s="95">
        <v>0</v>
      </c>
      <c r="AF291" s="96">
        <v>11.25</v>
      </c>
      <c r="AG291" s="97">
        <v>0</v>
      </c>
      <c r="AH291" s="96">
        <v>0</v>
      </c>
      <c r="AI291" s="97" t="s">
        <v>326</v>
      </c>
      <c r="AJ291" s="96">
        <v>22.500000000000039</v>
      </c>
      <c r="AK291" s="96">
        <v>77.888015717092472</v>
      </c>
      <c r="AL291" s="96" t="s">
        <v>94</v>
      </c>
      <c r="AM291" s="95">
        <v>6.9233791748526521</v>
      </c>
      <c r="AN291" s="95">
        <v>0</v>
      </c>
      <c r="AO291" s="98" t="s">
        <v>326</v>
      </c>
      <c r="AP291" s="98">
        <v>0</v>
      </c>
      <c r="AQ291" s="98" t="s">
        <v>326</v>
      </c>
      <c r="AR291" s="98">
        <v>4.4969639999999913</v>
      </c>
      <c r="AS291" s="98">
        <v>15.56709345383101</v>
      </c>
      <c r="AT291" s="99" t="s">
        <v>99</v>
      </c>
      <c r="AU291" s="98">
        <v>239.80825013879948</v>
      </c>
      <c r="AV291" s="98">
        <v>830.14172248440991</v>
      </c>
      <c r="AW291" s="98">
        <v>31.478747999999932</v>
      </c>
      <c r="AX291" s="98">
        <v>108.96965417681704</v>
      </c>
      <c r="AY291" s="98">
        <v>7.6562500000000133</v>
      </c>
      <c r="AZ291" s="98">
        <v>26.503560903732854</v>
      </c>
      <c r="BA291" s="100">
        <v>0</v>
      </c>
      <c r="BB291" s="100">
        <v>0</v>
      </c>
      <c r="BC291" s="101">
        <v>0</v>
      </c>
      <c r="BD291" s="101">
        <v>0</v>
      </c>
      <c r="BE291" s="96">
        <v>0</v>
      </c>
      <c r="BF291" s="96">
        <v>0</v>
      </c>
      <c r="BG291" s="95">
        <v>3.461689587426326</v>
      </c>
      <c r="BH291" s="95">
        <v>3.461689587426326</v>
      </c>
      <c r="BI291" s="96" t="s">
        <v>326</v>
      </c>
      <c r="BZ291"/>
      <c r="CA291"/>
      <c r="CB291"/>
      <c r="CC291"/>
      <c r="CD291" s="34"/>
      <c r="CE291" s="13" t="str">
        <f t="shared" si="29"/>
        <v>Taxi</v>
      </c>
      <c r="CF291" s="13" t="str">
        <f t="shared" si="30"/>
        <v>Taxi</v>
      </c>
      <c r="CG291" s="17">
        <f t="shared" si="31"/>
        <v>0</v>
      </c>
      <c r="CH291" s="17">
        <f t="shared" si="32"/>
        <v>3.461689587426326</v>
      </c>
      <c r="CI291" s="17">
        <f t="shared" si="33"/>
        <v>0</v>
      </c>
      <c r="CJ291" s="34"/>
      <c r="CK291" s="34"/>
      <c r="CL291" s="34"/>
      <c r="CM291" s="34"/>
      <c r="CN291" s="34"/>
      <c r="CO291" s="34"/>
      <c r="CP291" s="34"/>
      <c r="CQ291" s="34"/>
    </row>
    <row r="292" spans="2:95" x14ac:dyDescent="0.3">
      <c r="B292" s="34">
        <v>290</v>
      </c>
      <c r="C292" s="34">
        <v>2023</v>
      </c>
      <c r="D292" s="34" t="s">
        <v>109</v>
      </c>
      <c r="E292" s="34">
        <v>43</v>
      </c>
      <c r="F292" s="34" t="s">
        <v>79</v>
      </c>
      <c r="G292" s="34" t="s">
        <v>152</v>
      </c>
      <c r="H292" s="34" t="s">
        <v>151</v>
      </c>
      <c r="I292" s="34" t="s">
        <v>84</v>
      </c>
      <c r="J292" s="34" t="s">
        <v>92</v>
      </c>
      <c r="K292" s="34" t="s">
        <v>325</v>
      </c>
      <c r="L292" s="34" t="s">
        <v>168</v>
      </c>
      <c r="M292" s="34" t="s">
        <v>471</v>
      </c>
      <c r="N292" s="123">
        <v>0.35416666666666669</v>
      </c>
      <c r="O292" s="123">
        <v>0.36458333333333331</v>
      </c>
      <c r="P292" s="123" t="s">
        <v>60</v>
      </c>
      <c r="Q292" s="123">
        <v>0.79166666666666663</v>
      </c>
      <c r="R292" s="123" t="s">
        <v>71</v>
      </c>
      <c r="S292" s="123">
        <v>0.80902777777777779</v>
      </c>
      <c r="T292" s="34" t="s">
        <v>28</v>
      </c>
      <c r="U292" s="34" t="s">
        <v>48</v>
      </c>
      <c r="V292" s="34" t="s">
        <v>43</v>
      </c>
      <c r="W292" s="34" t="s">
        <v>326</v>
      </c>
      <c r="X292" s="34" t="s">
        <v>326</v>
      </c>
      <c r="Y292" s="34" t="s">
        <v>326</v>
      </c>
      <c r="Z292" s="34" t="s">
        <v>28</v>
      </c>
      <c r="AA292" s="34" t="s">
        <v>43</v>
      </c>
      <c r="AB292" s="95">
        <v>0</v>
      </c>
      <c r="AC292" s="34" t="s">
        <v>28</v>
      </c>
      <c r="AD292" s="34" t="s">
        <v>43</v>
      </c>
      <c r="AE292" s="95">
        <v>0</v>
      </c>
      <c r="AF292" s="96">
        <v>10.25</v>
      </c>
      <c r="AG292" s="97">
        <v>0</v>
      </c>
      <c r="AH292" s="96">
        <v>0</v>
      </c>
      <c r="AI292" s="97" t="s">
        <v>326</v>
      </c>
      <c r="AJ292" s="96">
        <v>20.000000000000007</v>
      </c>
      <c r="AK292" s="96">
        <v>69.233791748526542</v>
      </c>
      <c r="AL292" s="96" t="s">
        <v>94</v>
      </c>
      <c r="AM292" s="95">
        <v>6.9233791748526521</v>
      </c>
      <c r="AN292" s="95">
        <v>0</v>
      </c>
      <c r="AO292" s="98" t="s">
        <v>326</v>
      </c>
      <c r="AP292" s="98">
        <v>0</v>
      </c>
      <c r="AQ292" s="98" t="s">
        <v>326</v>
      </c>
      <c r="AR292" s="98">
        <v>7.8716439999999874</v>
      </c>
      <c r="AS292" s="98">
        <v>27.24918807072687</v>
      </c>
      <c r="AT292" s="99" t="s">
        <v>100</v>
      </c>
      <c r="AU292" s="98">
        <v>226.02935282027659</v>
      </c>
      <c r="AV292" s="98">
        <v>782.44345711066273</v>
      </c>
      <c r="AW292" s="98">
        <v>29.670042769230722</v>
      </c>
      <c r="AX292" s="98">
        <v>102.70847811273974</v>
      </c>
      <c r="AY292" s="98">
        <v>6.8055555555555571</v>
      </c>
      <c r="AZ292" s="98">
        <v>23.558720803318057</v>
      </c>
      <c r="BA292" s="100">
        <v>1600219.1780821916</v>
      </c>
      <c r="BB292" s="100">
        <v>5539462.0663670367</v>
      </c>
      <c r="BC292" s="101">
        <v>1.4816844241501774E-2</v>
      </c>
      <c r="BD292" s="101">
        <v>5.1291315429324413E-2</v>
      </c>
      <c r="BE292" s="96">
        <v>0</v>
      </c>
      <c r="BF292" s="96">
        <v>0</v>
      </c>
      <c r="BG292" s="95">
        <v>3.461689587426326</v>
      </c>
      <c r="BH292" s="95">
        <v>3.461689587426326</v>
      </c>
      <c r="BI292" s="96" t="s">
        <v>326</v>
      </c>
      <c r="BZ292"/>
      <c r="CA292"/>
      <c r="CB292"/>
      <c r="CC292"/>
      <c r="CD292" s="34"/>
      <c r="CE292" s="13" t="str">
        <f t="shared" si="29"/>
        <v>A pie</v>
      </c>
      <c r="CF292" s="13" t="str">
        <f t="shared" si="30"/>
        <v>A pie o silla de ruedas</v>
      </c>
      <c r="CG292" s="17">
        <f t="shared" si="31"/>
        <v>0</v>
      </c>
      <c r="CH292" s="17">
        <f t="shared" si="32"/>
        <v>3.461689587426326</v>
      </c>
      <c r="CI292" s="17">
        <f t="shared" si="33"/>
        <v>3.461689587426326</v>
      </c>
      <c r="CJ292" s="34"/>
      <c r="CK292" s="34"/>
      <c r="CL292" s="34"/>
      <c r="CM292" s="34"/>
      <c r="CN292" s="34"/>
      <c r="CO292" s="34"/>
      <c r="CP292" s="34"/>
      <c r="CQ292" s="34"/>
    </row>
    <row r="293" spans="2:95" x14ac:dyDescent="0.3">
      <c r="B293" s="34">
        <v>291</v>
      </c>
      <c r="C293" s="34">
        <v>2023</v>
      </c>
      <c r="D293" s="34" t="s">
        <v>110</v>
      </c>
      <c r="E293" s="34">
        <v>33</v>
      </c>
      <c r="F293" s="34" t="s">
        <v>78</v>
      </c>
      <c r="G293" s="34" t="s">
        <v>152</v>
      </c>
      <c r="H293" s="34" t="s">
        <v>151</v>
      </c>
      <c r="I293" s="34" t="s">
        <v>85</v>
      </c>
      <c r="J293" s="34" t="s">
        <v>91</v>
      </c>
      <c r="K293" s="34" t="s">
        <v>325</v>
      </c>
      <c r="L293" s="34" t="s">
        <v>167</v>
      </c>
      <c r="M293" s="34" t="s">
        <v>471</v>
      </c>
      <c r="N293" s="123">
        <v>0.33333333333333331</v>
      </c>
      <c r="O293" s="123">
        <v>0.39583333333333331</v>
      </c>
      <c r="P293" s="123" t="s">
        <v>61</v>
      </c>
      <c r="Q293" s="123">
        <v>0.70833333333333337</v>
      </c>
      <c r="R293" s="123" t="s">
        <v>69</v>
      </c>
      <c r="S293" s="123">
        <v>0.77083333333333337</v>
      </c>
      <c r="T293" s="34" t="s">
        <v>24</v>
      </c>
      <c r="U293" s="34" t="s">
        <v>326</v>
      </c>
      <c r="V293" s="34" t="s">
        <v>42</v>
      </c>
      <c r="W293" s="34" t="s">
        <v>326</v>
      </c>
      <c r="X293" s="34" t="s">
        <v>326</v>
      </c>
      <c r="Y293" s="34" t="s">
        <v>326</v>
      </c>
      <c r="Z293" s="34" t="s">
        <v>24</v>
      </c>
      <c r="AA293" s="34" t="s">
        <v>42</v>
      </c>
      <c r="AB293" s="95">
        <v>0</v>
      </c>
      <c r="AC293" s="34" t="s">
        <v>24</v>
      </c>
      <c r="AD293" s="34" t="s">
        <v>42</v>
      </c>
      <c r="AE293" s="95">
        <v>0</v>
      </c>
      <c r="AF293" s="96">
        <v>7.5000000000000018</v>
      </c>
      <c r="AG293" s="97">
        <v>0</v>
      </c>
      <c r="AH293" s="96">
        <v>0</v>
      </c>
      <c r="AI293" s="97" t="s">
        <v>326</v>
      </c>
      <c r="AJ293" s="96">
        <v>90</v>
      </c>
      <c r="AK293" s="96">
        <v>311.55206286836932</v>
      </c>
      <c r="AL293" s="96" t="s">
        <v>96</v>
      </c>
      <c r="AM293" s="95">
        <v>6.9233791748526521</v>
      </c>
      <c r="AN293" s="95">
        <v>0</v>
      </c>
      <c r="AO293" s="98" t="s">
        <v>326</v>
      </c>
      <c r="AP293" s="98">
        <v>0</v>
      </c>
      <c r="AQ293" s="98" t="s">
        <v>326</v>
      </c>
      <c r="AR293" s="98">
        <v>14.600259999999992</v>
      </c>
      <c r="AS293" s="98">
        <v>50.541568015717061</v>
      </c>
      <c r="AT293" s="99" t="s">
        <v>101</v>
      </c>
      <c r="AU293" s="98">
        <v>34.907326433942288</v>
      </c>
      <c r="AV293" s="98">
        <v>120.83832844126977</v>
      </c>
      <c r="AW293" s="98">
        <v>4.2993554086538435</v>
      </c>
      <c r="AX293" s="98">
        <v>14.883033850782066</v>
      </c>
      <c r="AY293" s="98">
        <v>30.625</v>
      </c>
      <c r="AZ293" s="98">
        <v>106.01424361493123</v>
      </c>
      <c r="BA293" s="100">
        <v>588000</v>
      </c>
      <c r="BB293" s="100">
        <v>2035473.4774066797</v>
      </c>
      <c r="BC293" s="101">
        <v>7.5384615384615382E-3</v>
      </c>
      <c r="BD293" s="101">
        <v>2.6095813812906148E-2</v>
      </c>
      <c r="BE293" s="96">
        <v>0</v>
      </c>
      <c r="BF293" s="96">
        <v>0</v>
      </c>
      <c r="BG293" s="95">
        <v>3.461689587426326</v>
      </c>
      <c r="BH293" s="95">
        <v>3.461689587426326</v>
      </c>
      <c r="BI293" s="96" t="s">
        <v>326</v>
      </c>
      <c r="BZ293"/>
      <c r="CA293"/>
      <c r="CB293"/>
      <c r="CC293"/>
      <c r="CD293" s="34"/>
      <c r="CE293" s="13" t="str">
        <f t="shared" si="29"/>
        <v>Bus intermunicipal</v>
      </c>
      <c r="CF293" s="13" t="str">
        <f t="shared" si="30"/>
        <v>Bus Intermunicipal</v>
      </c>
      <c r="CG293" s="17">
        <f t="shared" si="31"/>
        <v>0</v>
      </c>
      <c r="CH293" s="17">
        <f t="shared" si="32"/>
        <v>0</v>
      </c>
      <c r="CI293" s="17">
        <f t="shared" si="33"/>
        <v>0</v>
      </c>
      <c r="CJ293" s="34"/>
      <c r="CK293" s="34"/>
      <c r="CL293" s="34"/>
      <c r="CM293" s="34"/>
      <c r="CN293" s="34"/>
      <c r="CO293" s="34"/>
      <c r="CP293" s="34"/>
      <c r="CQ293" s="34"/>
    </row>
    <row r="294" spans="2:95" x14ac:dyDescent="0.3">
      <c r="B294" s="34">
        <v>292</v>
      </c>
      <c r="C294" s="34">
        <v>2023</v>
      </c>
      <c r="D294" s="34" t="s">
        <v>110</v>
      </c>
      <c r="E294" s="34">
        <v>59</v>
      </c>
      <c r="F294" s="34" t="s">
        <v>80</v>
      </c>
      <c r="G294" s="34" t="s">
        <v>152</v>
      </c>
      <c r="H294" s="34" t="s">
        <v>151</v>
      </c>
      <c r="I294" s="34" t="s">
        <v>85</v>
      </c>
      <c r="J294" s="34" t="s">
        <v>89</v>
      </c>
      <c r="K294" s="34" t="s">
        <v>325</v>
      </c>
      <c r="L294" s="34" t="s">
        <v>173</v>
      </c>
      <c r="M294" s="34" t="s">
        <v>471</v>
      </c>
      <c r="N294" s="123">
        <v>0.25</v>
      </c>
      <c r="O294" s="123">
        <v>0.29166666666666669</v>
      </c>
      <c r="P294" s="123" t="s">
        <v>59</v>
      </c>
      <c r="Q294" s="123">
        <v>0.6875</v>
      </c>
      <c r="R294" s="123" t="s">
        <v>68</v>
      </c>
      <c r="S294" s="123">
        <v>0.73958333333333337</v>
      </c>
      <c r="T294" s="34" t="s">
        <v>27</v>
      </c>
      <c r="U294" s="34" t="s">
        <v>326</v>
      </c>
      <c r="V294" s="34" t="s">
        <v>42</v>
      </c>
      <c r="W294" s="34" t="s">
        <v>149</v>
      </c>
      <c r="X294" s="34" t="s">
        <v>149</v>
      </c>
      <c r="Y294" s="34" t="s">
        <v>326</v>
      </c>
      <c r="Z294" s="34" t="s">
        <v>27</v>
      </c>
      <c r="AA294" s="34" t="s">
        <v>42</v>
      </c>
      <c r="AB294" s="95">
        <v>0</v>
      </c>
      <c r="AC294" s="34" t="s">
        <v>27</v>
      </c>
      <c r="AD294" s="34" t="s">
        <v>42</v>
      </c>
      <c r="AE294" s="95">
        <v>0</v>
      </c>
      <c r="AF294" s="96">
        <v>9.5</v>
      </c>
      <c r="AG294" s="97">
        <v>15</v>
      </c>
      <c r="AH294" s="96">
        <v>51.925343811394889</v>
      </c>
      <c r="AI294" s="97" t="s">
        <v>103</v>
      </c>
      <c r="AJ294" s="96">
        <v>67.500000000000043</v>
      </c>
      <c r="AK294" s="96">
        <v>233.66404715127715</v>
      </c>
      <c r="AL294" s="96" t="s">
        <v>96</v>
      </c>
      <c r="AM294" s="95">
        <v>6.9233791748526521</v>
      </c>
      <c r="AN294" s="95">
        <v>6.9233791748526521</v>
      </c>
      <c r="AO294" s="98">
        <v>0.84999999999999987</v>
      </c>
      <c r="AP294" s="98">
        <v>2.9424361493123765</v>
      </c>
      <c r="AQ294" s="98" t="s">
        <v>106</v>
      </c>
      <c r="AR294" s="98">
        <v>5.8483849999999933</v>
      </c>
      <c r="AS294" s="98">
        <v>20.24529345776029</v>
      </c>
      <c r="AT294" s="99" t="s">
        <v>100</v>
      </c>
      <c r="AU294" s="98">
        <v>72.049329243043388</v>
      </c>
      <c r="AV294" s="98">
        <v>249.4124128216944</v>
      </c>
      <c r="AW294" s="98">
        <v>8.8739443840579604</v>
      </c>
      <c r="AX294" s="98">
        <v>30.718840873693765</v>
      </c>
      <c r="AY294" s="98">
        <v>22.968750000000014</v>
      </c>
      <c r="AZ294" s="98">
        <v>79.51068271119847</v>
      </c>
      <c r="BA294" s="100">
        <v>882000</v>
      </c>
      <c r="BB294" s="100">
        <v>3053210.2161100195</v>
      </c>
      <c r="BC294" s="101">
        <v>3.6749999999999998E-2</v>
      </c>
      <c r="BD294" s="101">
        <v>0.12721709233791748</v>
      </c>
      <c r="BE294" s="96">
        <v>30</v>
      </c>
      <c r="BF294" s="96">
        <v>103.85068762278978</v>
      </c>
      <c r="BG294" s="95">
        <v>0</v>
      </c>
      <c r="BH294" s="95">
        <v>3.461689587426326</v>
      </c>
      <c r="BI294" s="96" t="s">
        <v>326</v>
      </c>
      <c r="BZ294"/>
      <c r="CA294"/>
      <c r="CB294"/>
      <c r="CC294"/>
      <c r="CD294" s="34"/>
      <c r="CE294" s="13" t="str">
        <f t="shared" si="29"/>
        <v>Automóvil pasajero</v>
      </c>
      <c r="CF294" s="13" t="str">
        <f t="shared" si="30"/>
        <v>Automóvil, camioneta o campero como pasajero</v>
      </c>
      <c r="CG294" s="17">
        <f t="shared" si="31"/>
        <v>0</v>
      </c>
      <c r="CH294" s="17">
        <f t="shared" si="32"/>
        <v>0</v>
      </c>
      <c r="CI294" s="17">
        <f t="shared" si="33"/>
        <v>0</v>
      </c>
      <c r="CJ294" s="34"/>
      <c r="CK294" s="34"/>
      <c r="CL294" s="34"/>
      <c r="CM294" s="34"/>
      <c r="CN294" s="34"/>
      <c r="CO294" s="34"/>
      <c r="CP294" s="34"/>
      <c r="CQ294" s="34"/>
    </row>
    <row r="295" spans="2:95" x14ac:dyDescent="0.3">
      <c r="B295" s="34">
        <v>293</v>
      </c>
      <c r="C295" s="34">
        <v>2023</v>
      </c>
      <c r="D295" s="34" t="s">
        <v>110</v>
      </c>
      <c r="E295" s="34">
        <v>45</v>
      </c>
      <c r="F295" s="34" t="s">
        <v>79</v>
      </c>
      <c r="G295" s="34" t="s">
        <v>152</v>
      </c>
      <c r="H295" s="34" t="s">
        <v>151</v>
      </c>
      <c r="I295" s="34" t="s">
        <v>85</v>
      </c>
      <c r="J295" s="34" t="s">
        <v>93</v>
      </c>
      <c r="K295" s="34" t="s">
        <v>325</v>
      </c>
      <c r="L295" s="34" t="s">
        <v>171</v>
      </c>
      <c r="M295" s="34" t="s">
        <v>471</v>
      </c>
      <c r="N295" s="123">
        <v>0.29166666666666669</v>
      </c>
      <c r="O295" s="123">
        <v>0.3263888888888889</v>
      </c>
      <c r="P295" s="123" t="s">
        <v>59</v>
      </c>
      <c r="Q295" s="123">
        <v>0.75</v>
      </c>
      <c r="R295" s="123" t="s">
        <v>70</v>
      </c>
      <c r="S295" s="123">
        <v>0.79513888888888884</v>
      </c>
      <c r="T295" s="34" t="s">
        <v>24</v>
      </c>
      <c r="U295" s="34" t="s">
        <v>326</v>
      </c>
      <c r="V295" s="34" t="s">
        <v>42</v>
      </c>
      <c r="W295" s="34" t="s">
        <v>27</v>
      </c>
      <c r="X295" s="34" t="s">
        <v>42</v>
      </c>
      <c r="Y295" s="34" t="s">
        <v>326</v>
      </c>
      <c r="Z295" s="34" t="s">
        <v>24</v>
      </c>
      <c r="AA295" s="34" t="s">
        <v>42</v>
      </c>
      <c r="AB295" s="95">
        <v>0</v>
      </c>
      <c r="AC295" s="34" t="s">
        <v>24</v>
      </c>
      <c r="AD295" s="34" t="s">
        <v>42</v>
      </c>
      <c r="AE295" s="95">
        <v>0</v>
      </c>
      <c r="AF295" s="96">
        <v>10.166666666666666</v>
      </c>
      <c r="AG295" s="97">
        <v>10</v>
      </c>
      <c r="AH295" s="96">
        <v>34.616895874263264</v>
      </c>
      <c r="AI295" s="97" t="s">
        <v>148</v>
      </c>
      <c r="AJ295" s="96">
        <v>57.499999999999957</v>
      </c>
      <c r="AK295" s="96">
        <v>199.0471512770136</v>
      </c>
      <c r="AL295" s="96" t="s">
        <v>95</v>
      </c>
      <c r="AM295" s="95">
        <v>6.9233791748526521</v>
      </c>
      <c r="AN295" s="95">
        <v>6.9233791748526521</v>
      </c>
      <c r="AO295" s="98">
        <v>2.7666666666666666</v>
      </c>
      <c r="AP295" s="98">
        <v>9.5773411918795013</v>
      </c>
      <c r="AQ295" s="98" t="s">
        <v>107</v>
      </c>
      <c r="AR295" s="98">
        <v>10.130378999999991</v>
      </c>
      <c r="AS295" s="98">
        <v>35.068227500982282</v>
      </c>
      <c r="AT295" s="99" t="s">
        <v>101</v>
      </c>
      <c r="AU295" s="98">
        <v>110.48116215889492</v>
      </c>
      <c r="AV295" s="98">
        <v>382.45148865220597</v>
      </c>
      <c r="AW295" s="98">
        <v>13.607395083123329</v>
      </c>
      <c r="AX295" s="98">
        <v>47.104577871244217</v>
      </c>
      <c r="AY295" s="98">
        <v>19.565972222222207</v>
      </c>
      <c r="AZ295" s="98">
        <v>67.731322309539351</v>
      </c>
      <c r="BA295" s="100">
        <v>1641500</v>
      </c>
      <c r="BB295" s="100">
        <v>5682363.4577603145</v>
      </c>
      <c r="BC295" s="101">
        <v>1.0943333333333333E-2</v>
      </c>
      <c r="BD295" s="101">
        <v>3.7882423051735427E-2</v>
      </c>
      <c r="BE295" s="96">
        <v>0</v>
      </c>
      <c r="BF295" s="96">
        <v>0</v>
      </c>
      <c r="BG295" s="95">
        <v>3.461689587426326</v>
      </c>
      <c r="BH295" s="95">
        <v>3.461689587426326</v>
      </c>
      <c r="BI295" s="96" t="s">
        <v>326</v>
      </c>
      <c r="BZ295"/>
      <c r="CA295"/>
      <c r="CB295"/>
      <c r="CC295"/>
      <c r="CD295" s="34"/>
      <c r="CE295" s="13" t="str">
        <f t="shared" si="29"/>
        <v>TPC</v>
      </c>
      <c r="CF295" s="13" t="str">
        <f t="shared" si="30"/>
        <v>Transporte Público Colectivo (TPC), ejecutivos</v>
      </c>
      <c r="CG295" s="17">
        <f t="shared" si="31"/>
        <v>0</v>
      </c>
      <c r="CH295" s="17">
        <f t="shared" si="32"/>
        <v>0</v>
      </c>
      <c r="CI295" s="17">
        <f t="shared" si="33"/>
        <v>0</v>
      </c>
      <c r="CJ295" s="34"/>
      <c r="CK295" s="34"/>
      <c r="CL295" s="34"/>
      <c r="CM295" s="34"/>
      <c r="CN295" s="34"/>
      <c r="CO295" s="34"/>
      <c r="CP295" s="34"/>
      <c r="CQ295" s="34"/>
    </row>
    <row r="296" spans="2:95" x14ac:dyDescent="0.3">
      <c r="B296" s="34">
        <v>294</v>
      </c>
      <c r="C296" s="34">
        <v>2023</v>
      </c>
      <c r="D296" s="34" t="s">
        <v>110</v>
      </c>
      <c r="E296" s="34">
        <v>53</v>
      </c>
      <c r="F296" s="34" t="s">
        <v>80</v>
      </c>
      <c r="G296" s="34" t="s">
        <v>155</v>
      </c>
      <c r="H296" s="34" t="s">
        <v>151</v>
      </c>
      <c r="I296" s="34" t="s">
        <v>86</v>
      </c>
      <c r="J296" s="34" t="s">
        <v>91</v>
      </c>
      <c r="K296" s="34" t="s">
        <v>508</v>
      </c>
      <c r="L296" s="34" t="s">
        <v>170</v>
      </c>
      <c r="M296" s="34" t="s">
        <v>471</v>
      </c>
      <c r="N296" s="123">
        <v>0.27083333333333331</v>
      </c>
      <c r="O296" s="123">
        <v>0.33333333333333331</v>
      </c>
      <c r="P296" s="123" t="s">
        <v>60</v>
      </c>
      <c r="Q296" s="123">
        <v>0.70833333333333337</v>
      </c>
      <c r="R296" s="123" t="s">
        <v>69</v>
      </c>
      <c r="S296" s="123">
        <v>0.77083333333333337</v>
      </c>
      <c r="T296" s="34" t="s">
        <v>30</v>
      </c>
      <c r="U296" s="34" t="s">
        <v>48</v>
      </c>
      <c r="V296" s="34" t="s">
        <v>44</v>
      </c>
      <c r="W296" s="34" t="s">
        <v>24</v>
      </c>
      <c r="X296" s="34" t="s">
        <v>42</v>
      </c>
      <c r="Y296" s="34" t="s">
        <v>326</v>
      </c>
      <c r="Z296" s="34" t="s">
        <v>24</v>
      </c>
      <c r="AA296" s="34" t="s">
        <v>42</v>
      </c>
      <c r="AB296" s="95">
        <v>3.461689587426326</v>
      </c>
      <c r="AC296" s="34" t="s">
        <v>149</v>
      </c>
      <c r="AD296" s="34" t="s">
        <v>149</v>
      </c>
      <c r="AE296" s="95">
        <v>3.461689587426326</v>
      </c>
      <c r="AF296" s="96">
        <v>9.0000000000000018</v>
      </c>
      <c r="AG296" s="97">
        <v>22.5</v>
      </c>
      <c r="AH296" s="96">
        <v>77.88801571709233</v>
      </c>
      <c r="AI296" s="97" t="s">
        <v>103</v>
      </c>
      <c r="AJ296" s="96">
        <v>90</v>
      </c>
      <c r="AK296" s="96">
        <v>311.55206286836932</v>
      </c>
      <c r="AL296" s="96" t="s">
        <v>96</v>
      </c>
      <c r="AM296" s="95">
        <v>6.9233791748526521</v>
      </c>
      <c r="AN296" s="95">
        <v>6.9233791748526521</v>
      </c>
      <c r="AO296" s="98">
        <v>10.2525</v>
      </c>
      <c r="AP296" s="98">
        <v>35.490972495088407</v>
      </c>
      <c r="AQ296" s="98" t="s">
        <v>108</v>
      </c>
      <c r="AR296" s="98">
        <v>21.308419000000001</v>
      </c>
      <c r="AS296" s="98">
        <v>73.763132176817294</v>
      </c>
      <c r="AT296" s="99" t="s">
        <v>102</v>
      </c>
      <c r="AU296" s="98">
        <v>331.55643283860195</v>
      </c>
      <c r="AV296" s="98">
        <v>1147.7454512016043</v>
      </c>
      <c r="AW296" s="98">
        <v>43.224314757211538</v>
      </c>
      <c r="AX296" s="98">
        <v>149.62916031867726</v>
      </c>
      <c r="AY296" s="98">
        <v>30.625</v>
      </c>
      <c r="AZ296" s="98">
        <v>106.01424361493123</v>
      </c>
      <c r="BA296" s="100">
        <v>2499000</v>
      </c>
      <c r="BB296" s="100">
        <v>8650762.2789783888</v>
      </c>
      <c r="BC296" s="101">
        <v>3.2038461538461536E-2</v>
      </c>
      <c r="BD296" s="101">
        <v>0.11090720870485113</v>
      </c>
      <c r="BE296" s="96">
        <v>0</v>
      </c>
      <c r="BF296" s="96">
        <v>0</v>
      </c>
      <c r="BG296" s="95">
        <v>3.461689587426326</v>
      </c>
      <c r="BH296" s="95">
        <v>3.461689587426326</v>
      </c>
      <c r="BI296" s="96" t="s">
        <v>326</v>
      </c>
      <c r="BZ296"/>
      <c r="CA296"/>
      <c r="CB296"/>
      <c r="CC296"/>
      <c r="CD296" s="35"/>
      <c r="CE296" s="13" t="str">
        <f t="shared" si="29"/>
        <v>Patineta</v>
      </c>
      <c r="CF296" s="13" t="str">
        <f t="shared" si="30"/>
        <v>Patineta</v>
      </c>
      <c r="CG296" s="17">
        <f t="shared" si="31"/>
        <v>0</v>
      </c>
      <c r="CH296" s="17">
        <f t="shared" si="32"/>
        <v>0</v>
      </c>
      <c r="CI296" s="17">
        <f t="shared" si="33"/>
        <v>0</v>
      </c>
      <c r="CJ296" s="35"/>
      <c r="CK296" s="35"/>
      <c r="CL296" s="34"/>
      <c r="CM296" s="34"/>
      <c r="CN296" s="34"/>
      <c r="CO296" s="34"/>
      <c r="CP296" s="34"/>
      <c r="CQ296" s="34"/>
    </row>
    <row r="297" spans="2:95" x14ac:dyDescent="0.3">
      <c r="B297" s="34">
        <v>295</v>
      </c>
      <c r="C297" s="34">
        <v>2023</v>
      </c>
      <c r="D297" s="34" t="s">
        <v>110</v>
      </c>
      <c r="E297" s="34">
        <v>38</v>
      </c>
      <c r="F297" s="34" t="s">
        <v>78</v>
      </c>
      <c r="G297" s="34" t="s">
        <v>152</v>
      </c>
      <c r="H297" s="34" t="s">
        <v>151</v>
      </c>
      <c r="I297" s="34" t="s">
        <v>84</v>
      </c>
      <c r="J297" s="34" t="s">
        <v>89</v>
      </c>
      <c r="K297" s="34" t="s">
        <v>325</v>
      </c>
      <c r="L297" s="34" t="s">
        <v>168</v>
      </c>
      <c r="M297" s="34" t="s">
        <v>471</v>
      </c>
      <c r="N297" s="123">
        <v>0.33333333333333331</v>
      </c>
      <c r="O297" s="123">
        <v>0.35416666666666669</v>
      </c>
      <c r="P297" s="123" t="s">
        <v>60</v>
      </c>
      <c r="Q297" s="123">
        <v>0.75</v>
      </c>
      <c r="R297" s="123" t="s">
        <v>70</v>
      </c>
      <c r="S297" s="123">
        <v>0.79166666666666663</v>
      </c>
      <c r="T297" s="34" t="s">
        <v>27</v>
      </c>
      <c r="U297" s="34" t="s">
        <v>326</v>
      </c>
      <c r="V297" s="34" t="s">
        <v>42</v>
      </c>
      <c r="W297" s="34" t="s">
        <v>326</v>
      </c>
      <c r="X297" s="34" t="s">
        <v>326</v>
      </c>
      <c r="Y297" s="34" t="s">
        <v>326</v>
      </c>
      <c r="Z297" s="34" t="s">
        <v>24</v>
      </c>
      <c r="AA297" s="34" t="s">
        <v>42</v>
      </c>
      <c r="AB297" s="95">
        <v>3.461689587426326</v>
      </c>
      <c r="AC297" s="34" t="s">
        <v>27</v>
      </c>
      <c r="AD297" s="34" t="s">
        <v>42</v>
      </c>
      <c r="AE297" s="95">
        <v>0</v>
      </c>
      <c r="AF297" s="96">
        <v>9.5</v>
      </c>
      <c r="AG297" s="97">
        <v>0</v>
      </c>
      <c r="AH297" s="96">
        <v>0</v>
      </c>
      <c r="AI297" s="97" t="s">
        <v>326</v>
      </c>
      <c r="AJ297" s="96">
        <v>45</v>
      </c>
      <c r="AK297" s="96">
        <v>155.77603143418466</v>
      </c>
      <c r="AL297" s="96" t="s">
        <v>95</v>
      </c>
      <c r="AM297" s="95">
        <v>6.9233791748526521</v>
      </c>
      <c r="AN297" s="95">
        <v>0</v>
      </c>
      <c r="AO297" s="98" t="s">
        <v>326</v>
      </c>
      <c r="AP297" s="98">
        <v>0</v>
      </c>
      <c r="AQ297" s="98" t="s">
        <v>326</v>
      </c>
      <c r="AR297" s="98">
        <v>8.987894000000006</v>
      </c>
      <c r="AS297" s="98">
        <v>31.113299072691571</v>
      </c>
      <c r="AT297" s="99" t="s">
        <v>100</v>
      </c>
      <c r="AU297" s="98">
        <v>215.92698908666677</v>
      </c>
      <c r="AV297" s="98">
        <v>747.47220976563233</v>
      </c>
      <c r="AW297" s="98">
        <v>26.594613888888908</v>
      </c>
      <c r="AX297" s="98">
        <v>92.062297980790291</v>
      </c>
      <c r="AY297" s="98">
        <v>15.3125</v>
      </c>
      <c r="AZ297" s="98">
        <v>53.007121807465616</v>
      </c>
      <c r="BA297" s="100">
        <v>1372000</v>
      </c>
      <c r="BB297" s="100">
        <v>4749438.1139489189</v>
      </c>
      <c r="BC297" s="101">
        <v>5.7166666666666664E-2</v>
      </c>
      <c r="BD297" s="101">
        <v>0.19789325474787164</v>
      </c>
      <c r="BE297" s="96">
        <v>0</v>
      </c>
      <c r="BF297" s="96">
        <v>0</v>
      </c>
      <c r="BG297" s="95">
        <v>3.461689587426326</v>
      </c>
      <c r="BH297" s="95">
        <v>3.461689587426326</v>
      </c>
      <c r="BI297" s="96" t="s">
        <v>326</v>
      </c>
      <c r="BZ297"/>
      <c r="CA297"/>
      <c r="CB297"/>
      <c r="CC297"/>
      <c r="CD297" s="34"/>
      <c r="CE297" s="13" t="str">
        <f t="shared" si="29"/>
        <v>Motocicleta pasajero</v>
      </c>
      <c r="CF297" s="13" t="str">
        <f t="shared" si="30"/>
        <v>Motocicleta como pasajero</v>
      </c>
      <c r="CG297" s="17">
        <f t="shared" si="31"/>
        <v>0</v>
      </c>
      <c r="CH297" s="17">
        <f t="shared" si="32"/>
        <v>0</v>
      </c>
      <c r="CI297" s="17">
        <f t="shared" si="33"/>
        <v>0</v>
      </c>
      <c r="CJ297" s="34"/>
      <c r="CK297" s="34"/>
      <c r="CL297" s="34"/>
      <c r="CM297" s="34"/>
      <c r="CN297" s="34"/>
      <c r="CO297" s="34"/>
      <c r="CP297" s="34"/>
      <c r="CQ297" s="34"/>
    </row>
    <row r="298" spans="2:95" x14ac:dyDescent="0.3">
      <c r="B298" s="34">
        <v>296</v>
      </c>
      <c r="C298" s="34">
        <v>2023</v>
      </c>
      <c r="D298" s="34" t="s">
        <v>110</v>
      </c>
      <c r="E298" s="34">
        <v>35</v>
      </c>
      <c r="F298" s="34" t="s">
        <v>78</v>
      </c>
      <c r="G298" s="34" t="s">
        <v>152</v>
      </c>
      <c r="H298" s="34" t="s">
        <v>151</v>
      </c>
      <c r="I298" s="34" t="s">
        <v>84</v>
      </c>
      <c r="J298" s="34" t="s">
        <v>92</v>
      </c>
      <c r="K298" s="34" t="s">
        <v>325</v>
      </c>
      <c r="L298" s="34" t="s">
        <v>171</v>
      </c>
      <c r="M298" s="34" t="s">
        <v>471</v>
      </c>
      <c r="N298" s="123">
        <v>0.25</v>
      </c>
      <c r="O298" s="123">
        <v>0.28472222222222221</v>
      </c>
      <c r="P298" s="123" t="s">
        <v>58</v>
      </c>
      <c r="Q298" s="123">
        <v>0.70833333333333337</v>
      </c>
      <c r="R298" s="123" t="s">
        <v>69</v>
      </c>
      <c r="S298" s="123">
        <v>0.77083333333333337</v>
      </c>
      <c r="T298" s="34" t="s">
        <v>34</v>
      </c>
      <c r="U298" s="34" t="s">
        <v>48</v>
      </c>
      <c r="V298" s="34" t="s">
        <v>44</v>
      </c>
      <c r="W298" s="34" t="s">
        <v>326</v>
      </c>
      <c r="X298" s="34" t="s">
        <v>326</v>
      </c>
      <c r="Y298" s="34" t="s">
        <v>326</v>
      </c>
      <c r="Z298" s="34" t="s">
        <v>34</v>
      </c>
      <c r="AA298" s="34" t="s">
        <v>44</v>
      </c>
      <c r="AB298" s="95">
        <v>0</v>
      </c>
      <c r="AC298" s="34" t="s">
        <v>34</v>
      </c>
      <c r="AD298" s="34" t="s">
        <v>44</v>
      </c>
      <c r="AE298" s="95">
        <v>0</v>
      </c>
      <c r="AF298" s="96">
        <v>10.166666666666668</v>
      </c>
      <c r="AG298" s="97">
        <v>0</v>
      </c>
      <c r="AH298" s="96">
        <v>0</v>
      </c>
      <c r="AI298" s="97" t="s">
        <v>326</v>
      </c>
      <c r="AJ298" s="96">
        <v>70</v>
      </c>
      <c r="AK298" s="96">
        <v>242.31827111984282</v>
      </c>
      <c r="AL298" s="96" t="s">
        <v>96</v>
      </c>
      <c r="AM298" s="95">
        <v>6.9233791748526521</v>
      </c>
      <c r="AN298" s="95">
        <v>0</v>
      </c>
      <c r="AO298" s="98" t="s">
        <v>326</v>
      </c>
      <c r="AP298" s="98">
        <v>0</v>
      </c>
      <c r="AQ298" s="98" t="s">
        <v>326</v>
      </c>
      <c r="AR298" s="98">
        <v>10.130378999999991</v>
      </c>
      <c r="AS298" s="98">
        <v>35.068227500982282</v>
      </c>
      <c r="AT298" s="99" t="s">
        <v>101</v>
      </c>
      <c r="AU298" s="98">
        <v>193.92501398641519</v>
      </c>
      <c r="AV298" s="98">
        <v>671.30820165827811</v>
      </c>
      <c r="AW298" s="98">
        <v>25.455824153846127</v>
      </c>
      <c r="AX298" s="98">
        <v>88.120161412724698</v>
      </c>
      <c r="AY298" s="98">
        <v>23.819444444444446</v>
      </c>
      <c r="AZ298" s="98">
        <v>82.455522811613193</v>
      </c>
      <c r="BA298" s="100">
        <v>588000</v>
      </c>
      <c r="BB298" s="100">
        <v>2035473.4774066797</v>
      </c>
      <c r="BC298" s="101">
        <v>5.4444444444444445E-3</v>
      </c>
      <c r="BD298" s="101">
        <v>1.8846976642654441E-2</v>
      </c>
      <c r="BE298" s="96">
        <v>0</v>
      </c>
      <c r="BF298" s="96">
        <v>0</v>
      </c>
      <c r="BG298" s="95">
        <v>3.461689587426326</v>
      </c>
      <c r="BH298" s="95">
        <v>3.461689587426326</v>
      </c>
      <c r="BI298" s="96" t="s">
        <v>326</v>
      </c>
      <c r="BZ298"/>
      <c r="CA298"/>
      <c r="CB298"/>
      <c r="CC298"/>
      <c r="CD298" s="34"/>
      <c r="CE298" s="13" t="str">
        <f t="shared" si="29"/>
        <v>Alimentador</v>
      </c>
      <c r="CF298" s="13" t="str">
        <f t="shared" si="30"/>
        <v>Alimentador</v>
      </c>
      <c r="CG298" s="17">
        <f t="shared" si="31"/>
        <v>0</v>
      </c>
      <c r="CH298" s="17">
        <f t="shared" si="32"/>
        <v>0</v>
      </c>
      <c r="CI298" s="17">
        <f t="shared" si="33"/>
        <v>0</v>
      </c>
      <c r="CJ298" s="34"/>
      <c r="CK298" s="34"/>
      <c r="CL298" s="34"/>
      <c r="CM298" s="34"/>
      <c r="CN298" s="34"/>
      <c r="CO298" s="34"/>
      <c r="CP298" s="34"/>
      <c r="CQ298" s="34"/>
    </row>
    <row r="299" spans="2:95" x14ac:dyDescent="0.3">
      <c r="B299" s="34">
        <v>297</v>
      </c>
      <c r="C299" s="34">
        <v>2023</v>
      </c>
      <c r="D299" s="34" t="s">
        <v>110</v>
      </c>
      <c r="E299" s="34">
        <v>37</v>
      </c>
      <c r="F299" s="34" t="s">
        <v>78</v>
      </c>
      <c r="G299" s="34" t="s">
        <v>152</v>
      </c>
      <c r="H299" s="34" t="s">
        <v>151</v>
      </c>
      <c r="I299" s="34" t="s">
        <v>85</v>
      </c>
      <c r="J299" s="34" t="s">
        <v>93</v>
      </c>
      <c r="K299" s="34" t="s">
        <v>325</v>
      </c>
      <c r="L299" s="34" t="s">
        <v>167</v>
      </c>
      <c r="M299" s="34" t="s">
        <v>471</v>
      </c>
      <c r="N299" s="123">
        <v>0.29166666666666669</v>
      </c>
      <c r="O299" s="123">
        <v>0.35416666666666669</v>
      </c>
      <c r="P299" s="123" t="s">
        <v>60</v>
      </c>
      <c r="Q299" s="123">
        <v>0.79166666666666663</v>
      </c>
      <c r="R299" s="123" t="s">
        <v>71</v>
      </c>
      <c r="S299" s="123">
        <v>0.85416666666666663</v>
      </c>
      <c r="T299" s="34" t="s">
        <v>26</v>
      </c>
      <c r="U299" s="34" t="s">
        <v>48</v>
      </c>
      <c r="V299" s="34" t="s">
        <v>43</v>
      </c>
      <c r="W299" s="34" t="s">
        <v>326</v>
      </c>
      <c r="X299" s="34" t="s">
        <v>326</v>
      </c>
      <c r="Y299" s="34" t="s">
        <v>326</v>
      </c>
      <c r="Z299" s="34" t="s">
        <v>26</v>
      </c>
      <c r="AA299" s="34" t="s">
        <v>43</v>
      </c>
      <c r="AB299" s="95">
        <v>0</v>
      </c>
      <c r="AC299" s="34" t="s">
        <v>26</v>
      </c>
      <c r="AD299" s="34" t="s">
        <v>43</v>
      </c>
      <c r="AE299" s="95">
        <v>0</v>
      </c>
      <c r="AF299" s="96">
        <v>10.499999999999998</v>
      </c>
      <c r="AG299" s="97">
        <v>0</v>
      </c>
      <c r="AH299" s="96">
        <v>0</v>
      </c>
      <c r="AI299" s="97" t="s">
        <v>326</v>
      </c>
      <c r="AJ299" s="96">
        <v>90</v>
      </c>
      <c r="AK299" s="96">
        <v>311.55206286836932</v>
      </c>
      <c r="AL299" s="96" t="s">
        <v>96</v>
      </c>
      <c r="AM299" s="95">
        <v>6.9233791748526521</v>
      </c>
      <c r="AN299" s="95">
        <v>0</v>
      </c>
      <c r="AO299" s="98" t="s">
        <v>326</v>
      </c>
      <c r="AP299" s="98">
        <v>0</v>
      </c>
      <c r="AQ299" s="98" t="s">
        <v>326</v>
      </c>
      <c r="AR299" s="98">
        <v>14.600259999999992</v>
      </c>
      <c r="AS299" s="98">
        <v>50.541568015717061</v>
      </c>
      <c r="AT299" s="99" t="s">
        <v>101</v>
      </c>
      <c r="AU299" s="98">
        <v>2595.278949806665</v>
      </c>
      <c r="AV299" s="98">
        <v>8984.0501170124626</v>
      </c>
      <c r="AW299" s="98">
        <v>340.6727333333331</v>
      </c>
      <c r="AX299" s="98">
        <v>1179.3032537000647</v>
      </c>
      <c r="AY299" s="98">
        <v>30.625</v>
      </c>
      <c r="AZ299" s="98">
        <v>106.01424361493123</v>
      </c>
      <c r="BA299" s="100">
        <v>2712899.5433789957</v>
      </c>
      <c r="BB299" s="100">
        <v>9391216.1010487042</v>
      </c>
      <c r="BC299" s="101">
        <v>1.8085996955859971E-2</v>
      </c>
      <c r="BD299" s="101">
        <v>6.2608107340324695E-2</v>
      </c>
      <c r="BE299" s="96">
        <v>0</v>
      </c>
      <c r="BF299" s="96">
        <v>0</v>
      </c>
      <c r="BG299" s="95">
        <v>3.461689587426326</v>
      </c>
      <c r="BH299" s="95">
        <v>3.461689587426326</v>
      </c>
      <c r="BI299" s="96" t="s">
        <v>326</v>
      </c>
      <c r="BZ299"/>
      <c r="CA299"/>
      <c r="CB299"/>
      <c r="CC299"/>
      <c r="CD299" s="34"/>
      <c r="CE299" s="13" t="str">
        <f t="shared" si="29"/>
        <v>Transmicable</v>
      </c>
      <c r="CF299" s="13" t="str">
        <f t="shared" si="30"/>
        <v>Transmicable</v>
      </c>
      <c r="CG299" s="17">
        <f t="shared" si="31"/>
        <v>0</v>
      </c>
      <c r="CH299" s="17">
        <f t="shared" si="32"/>
        <v>0</v>
      </c>
      <c r="CI299" s="17">
        <f t="shared" si="33"/>
        <v>0</v>
      </c>
      <c r="CJ299" s="34"/>
      <c r="CK299" s="34"/>
      <c r="CL299" s="34"/>
      <c r="CM299" s="34"/>
      <c r="CN299" s="34"/>
      <c r="CO299" s="34"/>
      <c r="CP299" s="34"/>
      <c r="CQ299" s="34"/>
    </row>
    <row r="300" spans="2:95" x14ac:dyDescent="0.3">
      <c r="B300" s="34">
        <v>298</v>
      </c>
      <c r="C300" s="34">
        <v>2023</v>
      </c>
      <c r="D300" s="34" t="s">
        <v>110</v>
      </c>
      <c r="E300" s="34">
        <v>53</v>
      </c>
      <c r="F300" s="34" t="s">
        <v>80</v>
      </c>
      <c r="G300" s="34" t="s">
        <v>153</v>
      </c>
      <c r="H300" s="34" t="s">
        <v>151</v>
      </c>
      <c r="I300" s="34" t="s">
        <v>85</v>
      </c>
      <c r="J300" s="34" t="s">
        <v>93</v>
      </c>
      <c r="K300" s="34" t="s">
        <v>325</v>
      </c>
      <c r="L300" s="34" t="s">
        <v>179</v>
      </c>
      <c r="M300" s="34" t="s">
        <v>471</v>
      </c>
      <c r="N300" s="123">
        <v>0.3263888888888889</v>
      </c>
      <c r="O300" s="123">
        <v>0.34027777777777773</v>
      </c>
      <c r="P300" s="123" t="s">
        <v>60</v>
      </c>
      <c r="Q300" s="123">
        <v>0.8125</v>
      </c>
      <c r="R300" s="123" t="s">
        <v>71</v>
      </c>
      <c r="S300" s="123">
        <v>0.82291666666666663</v>
      </c>
      <c r="T300" s="34" t="s">
        <v>29</v>
      </c>
      <c r="U300" s="34" t="s">
        <v>326</v>
      </c>
      <c r="V300" s="34" t="s">
        <v>42</v>
      </c>
      <c r="W300" s="34" t="s">
        <v>326</v>
      </c>
      <c r="X300" s="34" t="s">
        <v>326</v>
      </c>
      <c r="Y300" s="34" t="s">
        <v>326</v>
      </c>
      <c r="Z300" s="34" t="s">
        <v>35</v>
      </c>
      <c r="AA300" s="34" t="s">
        <v>2</v>
      </c>
      <c r="AB300" s="95">
        <v>3.461689587426326</v>
      </c>
      <c r="AC300" s="34" t="s">
        <v>29</v>
      </c>
      <c r="AD300" s="34" t="s">
        <v>42</v>
      </c>
      <c r="AE300" s="95">
        <v>0</v>
      </c>
      <c r="AF300" s="96">
        <v>11.333333333333334</v>
      </c>
      <c r="AG300" s="97">
        <v>0</v>
      </c>
      <c r="AH300" s="96">
        <v>0</v>
      </c>
      <c r="AI300" s="97" t="s">
        <v>326</v>
      </c>
      <c r="AJ300" s="96">
        <v>17.499999999999936</v>
      </c>
      <c r="AK300" s="96">
        <v>60.579567779960485</v>
      </c>
      <c r="AL300" s="96" t="s">
        <v>94</v>
      </c>
      <c r="AM300" s="95">
        <v>6.9233791748526521</v>
      </c>
      <c r="AN300" s="95">
        <v>0</v>
      </c>
      <c r="AO300" s="98" t="s">
        <v>326</v>
      </c>
      <c r="AP300" s="98">
        <v>0</v>
      </c>
      <c r="AQ300" s="98" t="s">
        <v>326</v>
      </c>
      <c r="AR300" s="98">
        <v>4.4969639999999913</v>
      </c>
      <c r="AS300" s="98">
        <v>15.56709345383101</v>
      </c>
      <c r="AT300" s="99" t="s">
        <v>99</v>
      </c>
      <c r="AU300" s="98">
        <v>699.44072957149865</v>
      </c>
      <c r="AV300" s="98">
        <v>2421.2466905795295</v>
      </c>
      <c r="AW300" s="98">
        <v>91.813014999999822</v>
      </c>
      <c r="AX300" s="98">
        <v>317.8281580157165</v>
      </c>
      <c r="AY300" s="98">
        <v>5.9548611111110894</v>
      </c>
      <c r="AZ300" s="98">
        <v>20.61388070290322</v>
      </c>
      <c r="BA300" s="100">
        <v>6125000</v>
      </c>
      <c r="BB300" s="100">
        <v>21202848.722986247</v>
      </c>
      <c r="BC300" s="101">
        <v>4.0833333333333333E-2</v>
      </c>
      <c r="BD300" s="101">
        <v>0.14135232481990831</v>
      </c>
      <c r="BE300" s="96">
        <v>0</v>
      </c>
      <c r="BF300" s="96">
        <v>0</v>
      </c>
      <c r="BG300" s="95">
        <v>3.461689587426326</v>
      </c>
      <c r="BH300" s="95">
        <v>3.461689587426326</v>
      </c>
      <c r="BI300" s="96" t="s">
        <v>326</v>
      </c>
      <c r="BZ300"/>
      <c r="CA300"/>
      <c r="CB300"/>
      <c r="CC300"/>
      <c r="CD300" s="34"/>
      <c r="CE300" s="13" t="str">
        <f t="shared" si="29"/>
        <v>Bicitaxi</v>
      </c>
      <c r="CF300" s="13" t="str">
        <f t="shared" si="30"/>
        <v>Bicitaxi</v>
      </c>
      <c r="CG300" s="17">
        <f t="shared" si="31"/>
        <v>0</v>
      </c>
      <c r="CH300" s="17">
        <f t="shared" si="32"/>
        <v>0</v>
      </c>
      <c r="CI300" s="17">
        <f t="shared" si="33"/>
        <v>0</v>
      </c>
      <c r="CJ300" s="34"/>
      <c r="CK300" s="34"/>
      <c r="CL300" s="34"/>
      <c r="CM300" s="34"/>
      <c r="CN300" s="34"/>
      <c r="CO300" s="34"/>
      <c r="CP300" s="34"/>
      <c r="CQ300" s="34"/>
    </row>
    <row r="301" spans="2:95" x14ac:dyDescent="0.3">
      <c r="B301" s="34">
        <v>299</v>
      </c>
      <c r="C301" s="34">
        <v>2023</v>
      </c>
      <c r="D301" s="34" t="s">
        <v>110</v>
      </c>
      <c r="E301" s="34">
        <v>33</v>
      </c>
      <c r="F301" s="34" t="s">
        <v>78</v>
      </c>
      <c r="G301" s="34" t="s">
        <v>152</v>
      </c>
      <c r="H301" s="34" t="s">
        <v>151</v>
      </c>
      <c r="I301" s="34" t="s">
        <v>85</v>
      </c>
      <c r="J301" s="34" t="s">
        <v>91</v>
      </c>
      <c r="K301" s="34" t="s">
        <v>325</v>
      </c>
      <c r="L301" s="34" t="s">
        <v>171</v>
      </c>
      <c r="M301" s="34" t="s">
        <v>471</v>
      </c>
      <c r="N301" s="123">
        <v>0.375</v>
      </c>
      <c r="O301" s="123">
        <v>0.39930555555555558</v>
      </c>
      <c r="P301" s="123" t="s">
        <v>61</v>
      </c>
      <c r="Q301" s="123">
        <v>0.60416666666666663</v>
      </c>
      <c r="R301" s="123" t="s">
        <v>66</v>
      </c>
      <c r="S301" s="123">
        <v>0.63194444444444442</v>
      </c>
      <c r="T301" s="34" t="s">
        <v>24</v>
      </c>
      <c r="U301" s="34" t="s">
        <v>326</v>
      </c>
      <c r="V301" s="34" t="s">
        <v>42</v>
      </c>
      <c r="W301" s="34" t="s">
        <v>149</v>
      </c>
      <c r="X301" s="34" t="s">
        <v>149</v>
      </c>
      <c r="Y301" s="34" t="s">
        <v>326</v>
      </c>
      <c r="Z301" s="34" t="s">
        <v>32</v>
      </c>
      <c r="AA301" s="34" t="s">
        <v>45</v>
      </c>
      <c r="AB301" s="95">
        <v>3.461689587426326</v>
      </c>
      <c r="AC301" s="34" t="s">
        <v>32</v>
      </c>
      <c r="AD301" s="34" t="s">
        <v>45</v>
      </c>
      <c r="AE301" s="95">
        <v>3.461689587426326</v>
      </c>
      <c r="AF301" s="96">
        <v>4.9166666666666652</v>
      </c>
      <c r="AG301" s="97">
        <v>15</v>
      </c>
      <c r="AH301" s="96">
        <v>51.925343811394889</v>
      </c>
      <c r="AI301" s="97" t="s">
        <v>103</v>
      </c>
      <c r="AJ301" s="96">
        <v>37.500000000000028</v>
      </c>
      <c r="AK301" s="96">
        <v>129.81335952848733</v>
      </c>
      <c r="AL301" s="96" t="s">
        <v>95</v>
      </c>
      <c r="AM301" s="95">
        <v>6.9233791748526521</v>
      </c>
      <c r="AN301" s="95">
        <v>6.9233791748526521</v>
      </c>
      <c r="AO301" s="98">
        <v>0.84999999999999987</v>
      </c>
      <c r="AP301" s="98">
        <v>2.9424361493123765</v>
      </c>
      <c r="AQ301" s="98" t="s">
        <v>106</v>
      </c>
      <c r="AR301" s="98">
        <v>10.130378999999991</v>
      </c>
      <c r="AS301" s="98">
        <v>35.068227500982282</v>
      </c>
      <c r="AT301" s="99" t="s">
        <v>101</v>
      </c>
      <c r="AU301" s="98">
        <v>22.188181524418248</v>
      </c>
      <c r="AV301" s="98">
        <v>76.808596947003835</v>
      </c>
      <c r="AW301" s="98">
        <v>2.7328039122596128</v>
      </c>
      <c r="AX301" s="98">
        <v>9.4601188475470295</v>
      </c>
      <c r="AY301" s="98">
        <v>12.760416666666677</v>
      </c>
      <c r="AZ301" s="98">
        <v>44.172601506221383</v>
      </c>
      <c r="BA301" s="100">
        <v>568400</v>
      </c>
      <c r="BB301" s="100">
        <v>1967624.3614931237</v>
      </c>
      <c r="BC301" s="101">
        <v>7.2871794871794873E-3</v>
      </c>
      <c r="BD301" s="101">
        <v>2.5225953352475947E-2</v>
      </c>
      <c r="BE301" s="96">
        <v>30</v>
      </c>
      <c r="BF301" s="96">
        <v>103.85068762278978</v>
      </c>
      <c r="BG301" s="95">
        <v>0</v>
      </c>
      <c r="BH301" s="95">
        <v>3.461689587426326</v>
      </c>
      <c r="BI301" s="96" t="s">
        <v>326</v>
      </c>
      <c r="BZ301"/>
      <c r="CA301"/>
      <c r="CB301"/>
      <c r="CC301"/>
      <c r="CD301" s="34"/>
      <c r="CE301" s="13" t="str">
        <f t="shared" si="29"/>
        <v>Provisional</v>
      </c>
      <c r="CF301" s="13" t="str">
        <f t="shared" si="30"/>
        <v>SITP - Provisional</v>
      </c>
      <c r="CG301" s="17">
        <f t="shared" si="31"/>
        <v>0</v>
      </c>
      <c r="CH301" s="17">
        <f t="shared" si="32"/>
        <v>0</v>
      </c>
      <c r="CI301" s="17">
        <f t="shared" si="33"/>
        <v>0</v>
      </c>
      <c r="CJ301" s="34"/>
      <c r="CK301" s="34"/>
      <c r="CL301" s="34"/>
      <c r="CM301" s="34"/>
      <c r="CN301" s="34"/>
      <c r="CO301" s="34"/>
      <c r="CP301" s="34"/>
      <c r="CQ301" s="34"/>
    </row>
    <row r="302" spans="2:95" x14ac:dyDescent="0.3">
      <c r="B302" s="34">
        <v>300</v>
      </c>
      <c r="C302" s="34">
        <v>2023</v>
      </c>
      <c r="D302" s="34" t="s">
        <v>109</v>
      </c>
      <c r="E302" s="34">
        <v>39</v>
      </c>
      <c r="F302" s="34" t="s">
        <v>78</v>
      </c>
      <c r="G302" s="34" t="s">
        <v>154</v>
      </c>
      <c r="H302" s="34" t="s">
        <v>151</v>
      </c>
      <c r="I302" s="34" t="s">
        <v>85</v>
      </c>
      <c r="J302" s="34" t="s">
        <v>91</v>
      </c>
      <c r="K302" s="34" t="s">
        <v>325</v>
      </c>
      <c r="L302" s="34" t="s">
        <v>174</v>
      </c>
      <c r="M302" s="34" t="s">
        <v>471</v>
      </c>
      <c r="N302" s="123">
        <v>0.3263888888888889</v>
      </c>
      <c r="O302" s="123">
        <v>0.33333333333333331</v>
      </c>
      <c r="P302" s="123" t="s">
        <v>60</v>
      </c>
      <c r="Q302" s="123">
        <v>0.70138888888888884</v>
      </c>
      <c r="R302" s="123" t="s">
        <v>68</v>
      </c>
      <c r="S302" s="123">
        <v>0.71180555555555547</v>
      </c>
      <c r="T302" s="34" t="s">
        <v>24</v>
      </c>
      <c r="U302" s="34" t="s">
        <v>326</v>
      </c>
      <c r="V302" s="34" t="s">
        <v>42</v>
      </c>
      <c r="W302" s="34" t="s">
        <v>326</v>
      </c>
      <c r="X302" s="34" t="s">
        <v>326</v>
      </c>
      <c r="Y302" s="34" t="s">
        <v>326</v>
      </c>
      <c r="Z302" s="34" t="s">
        <v>32</v>
      </c>
      <c r="AA302" s="34" t="s">
        <v>45</v>
      </c>
      <c r="AB302" s="95">
        <v>3.461689587426326</v>
      </c>
      <c r="AC302" s="34" t="s">
        <v>24</v>
      </c>
      <c r="AD302" s="34" t="s">
        <v>42</v>
      </c>
      <c r="AE302" s="95">
        <v>0</v>
      </c>
      <c r="AF302" s="96">
        <v>8.8333333333333321</v>
      </c>
      <c r="AG302" s="97">
        <v>0</v>
      </c>
      <c r="AH302" s="96">
        <v>0</v>
      </c>
      <c r="AI302" s="97" t="s">
        <v>326</v>
      </c>
      <c r="AJ302" s="96">
        <v>12.499999999999956</v>
      </c>
      <c r="AK302" s="96">
        <v>43.271119842828924</v>
      </c>
      <c r="AL302" s="96" t="s">
        <v>94</v>
      </c>
      <c r="AM302" s="95">
        <v>6.9233791748526521</v>
      </c>
      <c r="AN302" s="95">
        <v>0</v>
      </c>
      <c r="AO302" s="98" t="s">
        <v>326</v>
      </c>
      <c r="AP302" s="98">
        <v>0</v>
      </c>
      <c r="AQ302" s="98" t="s">
        <v>326</v>
      </c>
      <c r="AR302" s="98">
        <v>5.3283333333333243</v>
      </c>
      <c r="AS302" s="98">
        <v>18.445036018336577</v>
      </c>
      <c r="AT302" s="99" t="s">
        <v>100</v>
      </c>
      <c r="AU302" s="98">
        <v>12.739353341346133</v>
      </c>
      <c r="AV302" s="98">
        <v>44.099686812282684</v>
      </c>
      <c r="AW302" s="98">
        <v>1.5690404647435872</v>
      </c>
      <c r="AX302" s="98">
        <v>5.4315310390534393</v>
      </c>
      <c r="AY302" s="98">
        <v>4.2534722222222072</v>
      </c>
      <c r="AZ302" s="98">
        <v>14.72420050207373</v>
      </c>
      <c r="BA302" s="100">
        <v>578200</v>
      </c>
      <c r="BB302" s="100">
        <v>2001548.9194499017</v>
      </c>
      <c r="BC302" s="101">
        <v>7.4128205128205131E-3</v>
      </c>
      <c r="BD302" s="101">
        <v>2.5660883582691047E-2</v>
      </c>
      <c r="BE302" s="96">
        <v>0</v>
      </c>
      <c r="BF302" s="96">
        <v>0</v>
      </c>
      <c r="BG302" s="95">
        <v>3.461689587426326</v>
      </c>
      <c r="BH302" s="95">
        <v>3.461689587426326</v>
      </c>
      <c r="BI302" s="96" t="s">
        <v>326</v>
      </c>
      <c r="BZ302"/>
      <c r="CA302"/>
      <c r="CB302"/>
      <c r="CC302"/>
      <c r="CD302" s="34"/>
      <c r="CE302" s="34"/>
      <c r="CF302" s="34"/>
      <c r="CG302" s="34"/>
      <c r="CH302" s="34"/>
      <c r="CI302" s="34"/>
      <c r="CJ302" s="34"/>
      <c r="CK302" s="34"/>
      <c r="CL302" s="34"/>
      <c r="CM302" s="34"/>
      <c r="CN302" s="34"/>
      <c r="CO302" s="34"/>
      <c r="CP302" s="35"/>
      <c r="CQ302" s="35"/>
    </row>
    <row r="303" spans="2:95" ht="27.6" x14ac:dyDescent="0.3">
      <c r="B303" s="34">
        <v>301</v>
      </c>
      <c r="C303" s="34">
        <v>2023</v>
      </c>
      <c r="D303" s="34" t="s">
        <v>110</v>
      </c>
      <c r="E303" s="34">
        <v>44</v>
      </c>
      <c r="F303" s="34" t="s">
        <v>79</v>
      </c>
      <c r="G303" s="34" t="s">
        <v>152</v>
      </c>
      <c r="H303" s="34" t="s">
        <v>151</v>
      </c>
      <c r="I303" s="34" t="s">
        <v>86</v>
      </c>
      <c r="J303" s="34" t="s">
        <v>93</v>
      </c>
      <c r="K303" s="34" t="s">
        <v>325</v>
      </c>
      <c r="L303" s="34" t="s">
        <v>169</v>
      </c>
      <c r="M303" s="34" t="s">
        <v>471</v>
      </c>
      <c r="N303" s="123">
        <v>0.3125</v>
      </c>
      <c r="O303" s="123">
        <v>0.35416666666666669</v>
      </c>
      <c r="P303" s="123" t="s">
        <v>60</v>
      </c>
      <c r="Q303" s="123">
        <v>0.66666666666666663</v>
      </c>
      <c r="R303" s="123" t="s">
        <v>68</v>
      </c>
      <c r="S303" s="123">
        <v>0.72916666666666663</v>
      </c>
      <c r="T303" s="34" t="s">
        <v>24</v>
      </c>
      <c r="U303" s="34" t="s">
        <v>326</v>
      </c>
      <c r="V303" s="34" t="s">
        <v>42</v>
      </c>
      <c r="W303" s="34" t="s">
        <v>149</v>
      </c>
      <c r="X303" s="34" t="s">
        <v>149</v>
      </c>
      <c r="Y303" s="34" t="s">
        <v>326</v>
      </c>
      <c r="Z303" s="34" t="s">
        <v>24</v>
      </c>
      <c r="AA303" s="34" t="s">
        <v>42</v>
      </c>
      <c r="AB303" s="95">
        <v>0</v>
      </c>
      <c r="AC303" s="34" t="s">
        <v>24</v>
      </c>
      <c r="AD303" s="34" t="s">
        <v>42</v>
      </c>
      <c r="AE303" s="95">
        <v>0</v>
      </c>
      <c r="AF303" s="96">
        <v>7.4999999999999982</v>
      </c>
      <c r="AG303" s="97">
        <v>10</v>
      </c>
      <c r="AH303" s="96">
        <v>34.616895874263264</v>
      </c>
      <c r="AI303" s="97" t="s">
        <v>148</v>
      </c>
      <c r="AJ303" s="96">
        <v>75.000000000000014</v>
      </c>
      <c r="AK303" s="96">
        <v>259.62671905697448</v>
      </c>
      <c r="AL303" s="96" t="s">
        <v>96</v>
      </c>
      <c r="AM303" s="95">
        <v>6.9233791748526521</v>
      </c>
      <c r="AN303" s="95">
        <v>6.9233791748526521</v>
      </c>
      <c r="AO303" s="98">
        <v>0.56666666666666665</v>
      </c>
      <c r="AP303" s="98">
        <v>1.9616240995415848</v>
      </c>
      <c r="AQ303" s="98" t="s">
        <v>106</v>
      </c>
      <c r="AR303" s="98">
        <v>17.594754999999992</v>
      </c>
      <c r="AS303" s="98">
        <v>60.907580176817262</v>
      </c>
      <c r="AT303" s="99" t="s">
        <v>102</v>
      </c>
      <c r="AU303" s="98">
        <v>40.711948828149019</v>
      </c>
      <c r="AV303" s="98">
        <v>140.93212934223686</v>
      </c>
      <c r="AW303" s="98">
        <v>5.014280819310895</v>
      </c>
      <c r="AX303" s="98">
        <v>17.357883700640073</v>
      </c>
      <c r="AY303" s="98">
        <v>25.520833333333339</v>
      </c>
      <c r="AZ303" s="98">
        <v>88.34520301244271</v>
      </c>
      <c r="BA303" s="100">
        <v>588000</v>
      </c>
      <c r="BB303" s="100">
        <v>2035473.4774066797</v>
      </c>
      <c r="BC303" s="101">
        <v>3.9199999999999999E-3</v>
      </c>
      <c r="BD303" s="101">
        <v>1.3569823182711197E-2</v>
      </c>
      <c r="BE303" s="96">
        <v>20</v>
      </c>
      <c r="BF303" s="96">
        <v>69.233791748526528</v>
      </c>
      <c r="BG303" s="95">
        <v>3.461689587426326</v>
      </c>
      <c r="BH303" s="95">
        <v>3.461689587426326</v>
      </c>
      <c r="BI303" s="96" t="s">
        <v>326</v>
      </c>
      <c r="BZ303"/>
      <c r="CA303"/>
      <c r="CB303"/>
      <c r="CC303"/>
      <c r="CD303" s="34"/>
      <c r="CE303" s="34"/>
      <c r="CF303" s="34"/>
      <c r="CG303" s="18" t="s">
        <v>219</v>
      </c>
      <c r="CH303" s="18" t="s">
        <v>19</v>
      </c>
      <c r="CI303" s="18" t="s">
        <v>20</v>
      </c>
      <c r="CJ303" s="34"/>
      <c r="CK303" s="34"/>
      <c r="CL303" s="34"/>
      <c r="CM303" s="34"/>
      <c r="CN303" s="34"/>
      <c r="CO303" s="34"/>
      <c r="CP303" s="34"/>
      <c r="CQ303" s="34"/>
    </row>
    <row r="304" spans="2:95" x14ac:dyDescent="0.3">
      <c r="B304" s="34">
        <v>302</v>
      </c>
      <c r="C304" s="34">
        <v>2023</v>
      </c>
      <c r="D304" s="34" t="s">
        <v>110</v>
      </c>
      <c r="E304" s="34">
        <v>48</v>
      </c>
      <c r="F304" s="34" t="s">
        <v>79</v>
      </c>
      <c r="G304" s="34" t="s">
        <v>152</v>
      </c>
      <c r="H304" s="34" t="s">
        <v>151</v>
      </c>
      <c r="I304" s="34" t="s">
        <v>84</v>
      </c>
      <c r="J304" s="34" t="s">
        <v>90</v>
      </c>
      <c r="K304" s="34" t="s">
        <v>325</v>
      </c>
      <c r="L304" s="34" t="s">
        <v>172</v>
      </c>
      <c r="M304" s="34" t="s">
        <v>471</v>
      </c>
      <c r="N304" s="123">
        <v>0.3125</v>
      </c>
      <c r="O304" s="123">
        <v>0.34375</v>
      </c>
      <c r="P304" s="123" t="s">
        <v>60</v>
      </c>
      <c r="Q304" s="123">
        <v>0.66666666666666663</v>
      </c>
      <c r="R304" s="123" t="s">
        <v>68</v>
      </c>
      <c r="S304" s="123">
        <v>0.71527777777777779</v>
      </c>
      <c r="T304" s="34" t="s">
        <v>26</v>
      </c>
      <c r="U304" s="34" t="s">
        <v>48</v>
      </c>
      <c r="V304" s="34" t="s">
        <v>43</v>
      </c>
      <c r="W304" s="34" t="s">
        <v>326</v>
      </c>
      <c r="X304" s="34" t="s">
        <v>326</v>
      </c>
      <c r="Y304" s="34" t="s">
        <v>326</v>
      </c>
      <c r="Z304" s="34" t="s">
        <v>26</v>
      </c>
      <c r="AA304" s="34" t="s">
        <v>43</v>
      </c>
      <c r="AB304" s="95">
        <v>0</v>
      </c>
      <c r="AC304" s="34" t="s">
        <v>26</v>
      </c>
      <c r="AD304" s="34" t="s">
        <v>43</v>
      </c>
      <c r="AE304" s="95">
        <v>0</v>
      </c>
      <c r="AF304" s="96">
        <v>7.7499999999999991</v>
      </c>
      <c r="AG304" s="97">
        <v>0</v>
      </c>
      <c r="AH304" s="96">
        <v>0</v>
      </c>
      <c r="AI304" s="97" t="s">
        <v>326</v>
      </c>
      <c r="AJ304" s="96">
        <v>57.500000000000036</v>
      </c>
      <c r="AK304" s="96">
        <v>199.04715127701388</v>
      </c>
      <c r="AL304" s="96" t="s">
        <v>95</v>
      </c>
      <c r="AM304" s="95">
        <v>6.9233791748526521</v>
      </c>
      <c r="AN304" s="95">
        <v>0</v>
      </c>
      <c r="AO304" s="98" t="s">
        <v>326</v>
      </c>
      <c r="AP304" s="98">
        <v>0</v>
      </c>
      <c r="AQ304" s="98" t="s">
        <v>326</v>
      </c>
      <c r="AR304" s="98">
        <v>8.623818</v>
      </c>
      <c r="AS304" s="98">
        <v>29.852980974459726</v>
      </c>
      <c r="AT304" s="99" t="s">
        <v>100</v>
      </c>
      <c r="AU304" s="98">
        <v>1226.3460142415997</v>
      </c>
      <c r="AV304" s="98">
        <v>4245.2292280819229</v>
      </c>
      <c r="AW304" s="98">
        <v>160.977936</v>
      </c>
      <c r="AX304" s="98">
        <v>557.25564485658151</v>
      </c>
      <c r="AY304" s="98">
        <v>19.565972222222232</v>
      </c>
      <c r="AZ304" s="98">
        <v>67.731322309539436</v>
      </c>
      <c r="BA304" s="100">
        <v>8071799.0867579915</v>
      </c>
      <c r="BB304" s="100">
        <v>27942062.850427467</v>
      </c>
      <c r="BC304" s="101">
        <v>0.16816248097412481</v>
      </c>
      <c r="BD304" s="101">
        <v>0.58212630938390553</v>
      </c>
      <c r="BE304" s="96">
        <v>0</v>
      </c>
      <c r="BF304" s="96">
        <v>0</v>
      </c>
      <c r="BG304" s="95">
        <v>3.461689587426326</v>
      </c>
      <c r="BH304" s="95">
        <v>3.461689587426326</v>
      </c>
      <c r="BI304" s="96" t="s">
        <v>326</v>
      </c>
      <c r="BZ304"/>
      <c r="CA304"/>
      <c r="CB304"/>
      <c r="CC304"/>
      <c r="CD304" s="34"/>
      <c r="CE304" s="34"/>
      <c r="CF304" s="34"/>
      <c r="CG304" s="17">
        <f>SUM(CG283:CG301)</f>
        <v>3.461689587426326</v>
      </c>
      <c r="CH304" s="17">
        <f>SUM(CH283:CH301)</f>
        <v>17.308447937131632</v>
      </c>
      <c r="CI304" s="17">
        <f>SUM(CI283:CI301)</f>
        <v>3.461689587426326</v>
      </c>
      <c r="CJ304" s="34"/>
      <c r="CK304" s="34"/>
      <c r="CL304" s="34"/>
      <c r="CM304" s="34"/>
      <c r="CN304" s="34"/>
      <c r="CO304" s="34"/>
      <c r="CP304" s="34"/>
      <c r="CQ304" s="34"/>
    </row>
    <row r="305" spans="2:95" x14ac:dyDescent="0.3">
      <c r="B305" s="34">
        <v>303</v>
      </c>
      <c r="C305" s="34">
        <v>2023</v>
      </c>
      <c r="D305" s="34" t="s">
        <v>110</v>
      </c>
      <c r="E305" s="34">
        <v>42</v>
      </c>
      <c r="F305" s="34" t="s">
        <v>79</v>
      </c>
      <c r="G305" s="34" t="s">
        <v>152</v>
      </c>
      <c r="H305" s="34" t="s">
        <v>151</v>
      </c>
      <c r="I305" s="34" t="s">
        <v>86</v>
      </c>
      <c r="J305" s="34" t="s">
        <v>91</v>
      </c>
      <c r="K305" s="34" t="s">
        <v>325</v>
      </c>
      <c r="L305" s="34" t="s">
        <v>167</v>
      </c>
      <c r="M305" s="34" t="s">
        <v>471</v>
      </c>
      <c r="N305" s="123">
        <v>0.3125</v>
      </c>
      <c r="O305" s="123">
        <v>0.34375</v>
      </c>
      <c r="P305" s="123" t="s">
        <v>60</v>
      </c>
      <c r="Q305" s="123">
        <v>0.70833333333333337</v>
      </c>
      <c r="R305" s="123" t="s">
        <v>69</v>
      </c>
      <c r="S305" s="123">
        <v>0.73611111111111116</v>
      </c>
      <c r="T305" s="34" t="s">
        <v>26</v>
      </c>
      <c r="U305" s="34" t="s">
        <v>48</v>
      </c>
      <c r="V305" s="34" t="s">
        <v>43</v>
      </c>
      <c r="W305" s="34" t="s">
        <v>326</v>
      </c>
      <c r="X305" s="34" t="s">
        <v>326</v>
      </c>
      <c r="Y305" s="34" t="s">
        <v>326</v>
      </c>
      <c r="Z305" s="34" t="s">
        <v>26</v>
      </c>
      <c r="AA305" s="34" t="s">
        <v>43</v>
      </c>
      <c r="AB305" s="95">
        <v>0</v>
      </c>
      <c r="AC305" s="34" t="s">
        <v>26</v>
      </c>
      <c r="AD305" s="34" t="s">
        <v>43</v>
      </c>
      <c r="AE305" s="95">
        <v>0</v>
      </c>
      <c r="AF305" s="96">
        <v>8.75</v>
      </c>
      <c r="AG305" s="97">
        <v>0</v>
      </c>
      <c r="AH305" s="96">
        <v>0</v>
      </c>
      <c r="AI305" s="97" t="s">
        <v>326</v>
      </c>
      <c r="AJ305" s="96">
        <v>42.500000000000007</v>
      </c>
      <c r="AK305" s="96">
        <v>147.12180746561887</v>
      </c>
      <c r="AL305" s="96" t="s">
        <v>95</v>
      </c>
      <c r="AM305" s="95">
        <v>6.9233791748526521</v>
      </c>
      <c r="AN305" s="95">
        <v>0</v>
      </c>
      <c r="AO305" s="98" t="s">
        <v>326</v>
      </c>
      <c r="AP305" s="98">
        <v>0</v>
      </c>
      <c r="AQ305" s="98" t="s">
        <v>326</v>
      </c>
      <c r="AR305" s="98">
        <v>14.600259999999992</v>
      </c>
      <c r="AS305" s="98">
        <v>50.541568015717061</v>
      </c>
      <c r="AT305" s="99" t="s">
        <v>101</v>
      </c>
      <c r="AU305" s="98">
        <v>1557.1673698839988</v>
      </c>
      <c r="AV305" s="98">
        <v>5390.430070207477</v>
      </c>
      <c r="AW305" s="98">
        <v>204.40363999999988</v>
      </c>
      <c r="AX305" s="98">
        <v>707.58195222003883</v>
      </c>
      <c r="AY305" s="98">
        <v>14.461805555555559</v>
      </c>
      <c r="AZ305" s="98">
        <v>50.062281707050872</v>
      </c>
      <c r="BA305" s="100">
        <v>2590958.9041095888</v>
      </c>
      <c r="BB305" s="100">
        <v>8969095.4598056879</v>
      </c>
      <c r="BC305" s="101">
        <v>3.3217421847558833E-2</v>
      </c>
      <c r="BD305" s="101">
        <v>0.11498840333084216</v>
      </c>
      <c r="BE305" s="96">
        <v>0</v>
      </c>
      <c r="BF305" s="96">
        <v>0</v>
      </c>
      <c r="BG305" s="95">
        <v>3.461689587426326</v>
      </c>
      <c r="BH305" s="95">
        <v>3.461689587426326</v>
      </c>
      <c r="BI305" s="96" t="s">
        <v>326</v>
      </c>
      <c r="BZ305"/>
      <c r="CA305"/>
      <c r="CB305"/>
      <c r="CC305"/>
      <c r="CD305" s="35"/>
      <c r="CE305" s="35"/>
      <c r="CF305" s="35"/>
      <c r="CG305" s="35"/>
      <c r="CH305" s="35"/>
      <c r="CI305" s="35"/>
      <c r="CJ305" s="35"/>
      <c r="CK305" s="35"/>
      <c r="CL305" s="35"/>
      <c r="CM305" s="35"/>
      <c r="CN305" s="35"/>
      <c r="CO305" s="34"/>
      <c r="CP305" s="34"/>
      <c r="CQ305" s="34"/>
    </row>
    <row r="306" spans="2:95" x14ac:dyDescent="0.3">
      <c r="B306" s="34">
        <v>304</v>
      </c>
      <c r="C306" s="34">
        <v>2023</v>
      </c>
      <c r="D306" s="34" t="s">
        <v>110</v>
      </c>
      <c r="E306" s="34">
        <v>43</v>
      </c>
      <c r="F306" s="34" t="s">
        <v>79</v>
      </c>
      <c r="G306" s="34" t="s">
        <v>152</v>
      </c>
      <c r="H306" s="34" t="s">
        <v>151</v>
      </c>
      <c r="I306" s="34" t="s">
        <v>83</v>
      </c>
      <c r="J306" s="34" t="s">
        <v>89</v>
      </c>
      <c r="K306" s="34" t="s">
        <v>325</v>
      </c>
      <c r="L306" s="34" t="s">
        <v>182</v>
      </c>
      <c r="M306" s="34" t="s">
        <v>254</v>
      </c>
      <c r="N306" s="123">
        <v>0</v>
      </c>
      <c r="O306" s="123">
        <v>0</v>
      </c>
      <c r="P306" s="123" t="s">
        <v>59</v>
      </c>
      <c r="Q306" s="123">
        <v>0</v>
      </c>
      <c r="R306" s="123" t="s">
        <v>69</v>
      </c>
      <c r="S306" s="123">
        <v>0</v>
      </c>
      <c r="T306" s="34" t="s">
        <v>35</v>
      </c>
      <c r="U306" s="34" t="s">
        <v>326</v>
      </c>
      <c r="V306" s="34" t="s">
        <v>2</v>
      </c>
      <c r="W306" s="34" t="s">
        <v>326</v>
      </c>
      <c r="X306" s="34" t="s">
        <v>326</v>
      </c>
      <c r="Y306" s="34" t="s">
        <v>326</v>
      </c>
      <c r="Z306" s="34" t="s">
        <v>24</v>
      </c>
      <c r="AA306" s="34" t="s">
        <v>42</v>
      </c>
      <c r="AB306" s="95">
        <v>3.461689587426326</v>
      </c>
      <c r="AC306" s="34" t="s">
        <v>24</v>
      </c>
      <c r="AD306" s="34" t="s">
        <v>42</v>
      </c>
      <c r="AE306" s="95">
        <v>3.461689587426326</v>
      </c>
      <c r="AF306" s="96">
        <v>10</v>
      </c>
      <c r="AG306" s="97">
        <v>0</v>
      </c>
      <c r="AH306" s="96">
        <v>0</v>
      </c>
      <c r="AI306" s="97" t="s">
        <v>326</v>
      </c>
      <c r="AJ306" s="96">
        <v>0</v>
      </c>
      <c r="AK306" s="96">
        <v>0</v>
      </c>
      <c r="AL306" s="96" t="s">
        <v>94</v>
      </c>
      <c r="AM306" s="95">
        <v>0</v>
      </c>
      <c r="AN306" s="95">
        <v>0</v>
      </c>
      <c r="AO306" s="98" t="s">
        <v>326</v>
      </c>
      <c r="AP306" s="98">
        <v>0</v>
      </c>
      <c r="AQ306" s="98" t="s">
        <v>326</v>
      </c>
      <c r="AR306" s="98">
        <v>0</v>
      </c>
      <c r="AS306" s="98">
        <v>0</v>
      </c>
      <c r="AT306" s="99" t="s">
        <v>98</v>
      </c>
      <c r="AU306" s="98">
        <v>0</v>
      </c>
      <c r="AV306" s="98">
        <v>0</v>
      </c>
      <c r="AW306" s="98">
        <v>0</v>
      </c>
      <c r="AX306" s="98">
        <v>0</v>
      </c>
      <c r="AY306" s="98">
        <v>0</v>
      </c>
      <c r="AZ306" s="98">
        <v>0</v>
      </c>
      <c r="BA306" s="100">
        <v>0</v>
      </c>
      <c r="BB306" s="100">
        <v>0</v>
      </c>
      <c r="BC306" s="101">
        <v>0</v>
      </c>
      <c r="BD306" s="101">
        <v>0</v>
      </c>
      <c r="BE306" s="96">
        <v>0</v>
      </c>
      <c r="BF306" s="96">
        <v>0</v>
      </c>
      <c r="BG306" s="95">
        <v>3.461689587426326</v>
      </c>
      <c r="BH306" s="95">
        <v>3.461689587426326</v>
      </c>
      <c r="BI306" s="96" t="s">
        <v>326</v>
      </c>
      <c r="BZ306" s="42" t="s">
        <v>222</v>
      </c>
      <c r="CA306" t="s">
        <v>221</v>
      </c>
      <c r="CB306" t="s">
        <v>307</v>
      </c>
      <c r="CC306" t="s">
        <v>220</v>
      </c>
      <c r="CD306" s="35"/>
      <c r="CE306" s="16" t="str">
        <f t="shared" ref="CE306:CE325" si="34">CE261</f>
        <v>Leyenda</v>
      </c>
      <c r="CF306" s="15" t="s">
        <v>203</v>
      </c>
      <c r="CG306" s="15" t="s">
        <v>218</v>
      </c>
      <c r="CH306" s="15" t="s">
        <v>217</v>
      </c>
      <c r="CI306" s="15" t="s">
        <v>216</v>
      </c>
      <c r="CJ306" s="35"/>
      <c r="CK306" s="35"/>
      <c r="CL306" s="35"/>
      <c r="CM306" s="35"/>
      <c r="CN306" s="35"/>
      <c r="CO306" s="35"/>
      <c r="CP306" s="35"/>
      <c r="CQ306" s="35"/>
    </row>
    <row r="307" spans="2:95" x14ac:dyDescent="0.3">
      <c r="B307" s="34">
        <v>305</v>
      </c>
      <c r="C307" s="34">
        <v>2023</v>
      </c>
      <c r="D307" s="34" t="s">
        <v>109</v>
      </c>
      <c r="E307" s="34">
        <v>43</v>
      </c>
      <c r="F307" s="34" t="s">
        <v>79</v>
      </c>
      <c r="G307" s="34" t="s">
        <v>152</v>
      </c>
      <c r="H307" s="34" t="s">
        <v>151</v>
      </c>
      <c r="I307" s="34" t="s">
        <v>85</v>
      </c>
      <c r="J307" s="34" t="s">
        <v>91</v>
      </c>
      <c r="K307" s="34" t="s">
        <v>325</v>
      </c>
      <c r="L307" s="34" t="s">
        <v>167</v>
      </c>
      <c r="M307" s="34" t="s">
        <v>471</v>
      </c>
      <c r="N307" s="123">
        <v>0.29166666666666669</v>
      </c>
      <c r="O307" s="123">
        <v>0.33333333333333331</v>
      </c>
      <c r="P307" s="123" t="s">
        <v>60</v>
      </c>
      <c r="Q307" s="123">
        <v>0.6875</v>
      </c>
      <c r="R307" s="123" t="s">
        <v>68</v>
      </c>
      <c r="S307" s="123">
        <v>0.72916666666666663</v>
      </c>
      <c r="T307" s="34" t="s">
        <v>24</v>
      </c>
      <c r="U307" s="34" t="s">
        <v>326</v>
      </c>
      <c r="V307" s="34" t="s">
        <v>42</v>
      </c>
      <c r="W307" s="34" t="s">
        <v>31</v>
      </c>
      <c r="X307" s="34" t="s">
        <v>42</v>
      </c>
      <c r="Y307" s="34" t="s">
        <v>326</v>
      </c>
      <c r="Z307" s="34" t="s">
        <v>24</v>
      </c>
      <c r="AA307" s="34" t="s">
        <v>42</v>
      </c>
      <c r="AB307" s="95">
        <v>0</v>
      </c>
      <c r="AC307" s="34" t="s">
        <v>24</v>
      </c>
      <c r="AD307" s="34" t="s">
        <v>42</v>
      </c>
      <c r="AE307" s="95">
        <v>0</v>
      </c>
      <c r="AF307" s="96">
        <v>8.5</v>
      </c>
      <c r="AG307" s="97">
        <v>12.5</v>
      </c>
      <c r="AH307" s="96">
        <v>43.271119842829073</v>
      </c>
      <c r="AI307" s="97" t="s">
        <v>148</v>
      </c>
      <c r="AJ307" s="96">
        <v>59.999999999999943</v>
      </c>
      <c r="AK307" s="96">
        <v>207.70137524557936</v>
      </c>
      <c r="AL307" s="96" t="s">
        <v>95</v>
      </c>
      <c r="AM307" s="95">
        <v>6.9233791748526521</v>
      </c>
      <c r="AN307" s="95">
        <v>6.9233791748526521</v>
      </c>
      <c r="AO307" s="98">
        <v>3.3937499999999998</v>
      </c>
      <c r="AP307" s="98">
        <v>11.748109037328094</v>
      </c>
      <c r="AQ307" s="98" t="s">
        <v>99</v>
      </c>
      <c r="AR307" s="98">
        <v>14.600259999999992</v>
      </c>
      <c r="AS307" s="98">
        <v>50.541568015717061</v>
      </c>
      <c r="AT307" s="99" t="s">
        <v>101</v>
      </c>
      <c r="AU307" s="98">
        <v>37.021888105161686</v>
      </c>
      <c r="AV307" s="98">
        <v>128.15828456050076</v>
      </c>
      <c r="AW307" s="98">
        <v>4.5597950666520957</v>
      </c>
      <c r="AX307" s="98">
        <v>15.78459510302749</v>
      </c>
      <c r="AY307" s="98">
        <v>20.416666666666647</v>
      </c>
      <c r="AZ307" s="98">
        <v>70.676162409954088</v>
      </c>
      <c r="BA307" s="100">
        <v>578200</v>
      </c>
      <c r="BB307" s="100">
        <v>2001548.9194499017</v>
      </c>
      <c r="BC307" s="101">
        <v>7.4128205128205131E-3</v>
      </c>
      <c r="BD307" s="101">
        <v>2.5660883582691047E-2</v>
      </c>
      <c r="BE307" s="96">
        <v>25</v>
      </c>
      <c r="BF307" s="96">
        <v>86.542239685658146</v>
      </c>
      <c r="BG307" s="95">
        <v>3.461689587426326</v>
      </c>
      <c r="BH307" s="95">
        <v>3.461689587426326</v>
      </c>
      <c r="BI307" s="96" t="s">
        <v>326</v>
      </c>
      <c r="BZ307" t="s">
        <v>149</v>
      </c>
      <c r="CA307" s="44">
        <v>0</v>
      </c>
      <c r="CB307" s="44">
        <v>3.461689587426326</v>
      </c>
      <c r="CC307" s="44">
        <v>0</v>
      </c>
      <c r="CD307" s="35"/>
      <c r="CE307" s="14" t="str">
        <f t="shared" si="34"/>
        <v>Transmilenio</v>
      </c>
      <c r="CF307" s="14" t="str">
        <f t="shared" ref="CF307:CF325" si="35">CF262</f>
        <v>Transmilenio</v>
      </c>
      <c r="CG307" s="48">
        <f t="shared" ref="CG307:CG325" si="36">IFERROR(GETPIVOTDATA("Suma de Futuro_Cambia",$BZ$261,"Modo_Principal",CF307),0)</f>
        <v>0</v>
      </c>
      <c r="CH307" s="48">
        <f>CH262-CG307</f>
        <v>0</v>
      </c>
      <c r="CI307" s="48">
        <f t="shared" ref="CI307:CI325" si="37">IFERROR(GETPIVOTDATA("Suma de Futuro_Cambia",$BZ$306,"Modo_Futuro",CF307),0)</f>
        <v>3.461689587426326</v>
      </c>
      <c r="CJ307" s="35"/>
      <c r="CK307" s="35"/>
      <c r="CL307" s="35"/>
      <c r="CM307" s="35"/>
      <c r="CN307" s="35"/>
      <c r="CO307" s="34"/>
      <c r="CP307" s="34"/>
      <c r="CQ307" s="34"/>
    </row>
    <row r="308" spans="2:95" x14ac:dyDescent="0.3">
      <c r="B308" s="34">
        <v>306</v>
      </c>
      <c r="C308" s="34">
        <v>2023</v>
      </c>
      <c r="D308" s="34" t="s">
        <v>110</v>
      </c>
      <c r="E308" s="34">
        <v>45</v>
      </c>
      <c r="F308" s="34" t="s">
        <v>79</v>
      </c>
      <c r="G308" s="34" t="s">
        <v>152</v>
      </c>
      <c r="H308" s="34" t="s">
        <v>151</v>
      </c>
      <c r="I308" s="34" t="s">
        <v>85</v>
      </c>
      <c r="J308" s="34" t="s">
        <v>92</v>
      </c>
      <c r="K308" s="34" t="s">
        <v>325</v>
      </c>
      <c r="L308" s="34" t="s">
        <v>174</v>
      </c>
      <c r="M308" s="34" t="s">
        <v>471</v>
      </c>
      <c r="N308" s="123">
        <v>0.33333333333333331</v>
      </c>
      <c r="O308" s="123">
        <v>0.34027777777777773</v>
      </c>
      <c r="P308" s="123" t="s">
        <v>60</v>
      </c>
      <c r="Q308" s="123">
        <v>0.75</v>
      </c>
      <c r="R308" s="123" t="s">
        <v>70</v>
      </c>
      <c r="S308" s="123">
        <v>0.75694444444444453</v>
      </c>
      <c r="T308" s="34" t="s">
        <v>29</v>
      </c>
      <c r="U308" s="34" t="s">
        <v>326</v>
      </c>
      <c r="V308" s="34" t="s">
        <v>42</v>
      </c>
      <c r="W308" s="34" t="s">
        <v>326</v>
      </c>
      <c r="X308" s="34" t="s">
        <v>326</v>
      </c>
      <c r="Y308" s="34" t="s">
        <v>326</v>
      </c>
      <c r="Z308" s="34" t="s">
        <v>29</v>
      </c>
      <c r="AA308" s="34" t="s">
        <v>42</v>
      </c>
      <c r="AB308" s="95">
        <v>0</v>
      </c>
      <c r="AC308" s="34" t="s">
        <v>29</v>
      </c>
      <c r="AD308" s="34" t="s">
        <v>42</v>
      </c>
      <c r="AE308" s="95">
        <v>0</v>
      </c>
      <c r="AF308" s="96">
        <v>9.8333333333333339</v>
      </c>
      <c r="AG308" s="97">
        <v>0</v>
      </c>
      <c r="AH308" s="96">
        <v>0</v>
      </c>
      <c r="AI308" s="97" t="s">
        <v>326</v>
      </c>
      <c r="AJ308" s="96">
        <v>10.000000000000044</v>
      </c>
      <c r="AK308" s="96">
        <v>34.616895874263413</v>
      </c>
      <c r="AL308" s="96" t="s">
        <v>94</v>
      </c>
      <c r="AM308" s="95">
        <v>6.9233791748526521</v>
      </c>
      <c r="AN308" s="95">
        <v>0</v>
      </c>
      <c r="AO308" s="98" t="s">
        <v>326</v>
      </c>
      <c r="AP308" s="98">
        <v>0</v>
      </c>
      <c r="AQ308" s="98" t="s">
        <v>326</v>
      </c>
      <c r="AR308" s="98">
        <v>4.0450000000000177</v>
      </c>
      <c r="AS308" s="98">
        <v>14.002534381139551</v>
      </c>
      <c r="AT308" s="99" t="s">
        <v>99</v>
      </c>
      <c r="AU308" s="98">
        <v>251.65758508333442</v>
      </c>
      <c r="AV308" s="98">
        <v>871.16044187983346</v>
      </c>
      <c r="AW308" s="98">
        <v>33.034166666666806</v>
      </c>
      <c r="AX308" s="98">
        <v>114.35403077930631</v>
      </c>
      <c r="AY308" s="98">
        <v>3.4027777777777928</v>
      </c>
      <c r="AZ308" s="98">
        <v>11.779360401659078</v>
      </c>
      <c r="BA308" s="100">
        <v>1176000</v>
      </c>
      <c r="BB308" s="100">
        <v>4070946.9548133593</v>
      </c>
      <c r="BC308" s="101">
        <v>1.0888888888888889E-2</v>
      </c>
      <c r="BD308" s="101">
        <v>3.7693953285308883E-2</v>
      </c>
      <c r="BE308" s="96">
        <v>0</v>
      </c>
      <c r="BF308" s="96">
        <v>0</v>
      </c>
      <c r="BG308" s="95">
        <v>3.461689587426326</v>
      </c>
      <c r="BH308" s="95">
        <v>3.461689587426326</v>
      </c>
      <c r="BI308" s="96" t="s">
        <v>326</v>
      </c>
      <c r="BZ308" t="s">
        <v>32</v>
      </c>
      <c r="CA308" s="44">
        <v>0</v>
      </c>
      <c r="CB308" s="44">
        <v>6.9233791748526521</v>
      </c>
      <c r="CC308" s="44">
        <v>0</v>
      </c>
      <c r="CD308" s="34"/>
      <c r="CE308" s="13" t="str">
        <f t="shared" si="34"/>
        <v>Teletrabajo</v>
      </c>
      <c r="CF308" s="13" t="str">
        <f t="shared" si="35"/>
        <v>Trabajo desde el lugar de residencia, o teletrabajo</v>
      </c>
      <c r="CG308" s="17">
        <f t="shared" si="36"/>
        <v>0</v>
      </c>
      <c r="CH308" s="17">
        <f t="shared" ref="CH308:CH325" si="38">CH263-CG308</f>
        <v>0</v>
      </c>
      <c r="CI308" s="17">
        <f t="shared" si="37"/>
        <v>0</v>
      </c>
      <c r="CJ308" s="34"/>
      <c r="CK308" s="34"/>
      <c r="CL308" s="34"/>
      <c r="CM308" s="34"/>
      <c r="CN308" s="34"/>
      <c r="CO308" s="34"/>
      <c r="CP308" s="34"/>
      <c r="CQ308" s="34"/>
    </row>
    <row r="309" spans="2:95" x14ac:dyDescent="0.3">
      <c r="B309" s="34">
        <v>307</v>
      </c>
      <c r="C309" s="34">
        <v>2023</v>
      </c>
      <c r="D309" s="34" t="s">
        <v>109</v>
      </c>
      <c r="E309" s="34">
        <v>36</v>
      </c>
      <c r="F309" s="34" t="s">
        <v>78</v>
      </c>
      <c r="G309" s="34" t="s">
        <v>152</v>
      </c>
      <c r="H309" s="34" t="s">
        <v>151</v>
      </c>
      <c r="I309" s="34" t="s">
        <v>85</v>
      </c>
      <c r="J309" s="34" t="s">
        <v>92</v>
      </c>
      <c r="K309" s="34" t="s">
        <v>325</v>
      </c>
      <c r="L309" s="34" t="s">
        <v>173</v>
      </c>
      <c r="M309" s="34" t="s">
        <v>471</v>
      </c>
      <c r="N309" s="123">
        <v>0.25</v>
      </c>
      <c r="O309" s="123">
        <v>0.29166666666666669</v>
      </c>
      <c r="P309" s="123" t="s">
        <v>59</v>
      </c>
      <c r="Q309" s="123">
        <v>0.75</v>
      </c>
      <c r="R309" s="123" t="s">
        <v>70</v>
      </c>
      <c r="S309" s="123">
        <v>0.79166666666666663</v>
      </c>
      <c r="T309" s="34" t="s">
        <v>24</v>
      </c>
      <c r="U309" s="34" t="s">
        <v>326</v>
      </c>
      <c r="V309" s="34" t="s">
        <v>42</v>
      </c>
      <c r="W309" s="34" t="s">
        <v>326</v>
      </c>
      <c r="X309" s="34" t="s">
        <v>326</v>
      </c>
      <c r="Y309" s="34" t="s">
        <v>326</v>
      </c>
      <c r="Z309" s="34" t="s">
        <v>24</v>
      </c>
      <c r="AA309" s="34" t="s">
        <v>42</v>
      </c>
      <c r="AB309" s="95">
        <v>0</v>
      </c>
      <c r="AC309" s="34" t="s">
        <v>24</v>
      </c>
      <c r="AD309" s="34" t="s">
        <v>42</v>
      </c>
      <c r="AE309" s="95">
        <v>0</v>
      </c>
      <c r="AF309" s="96">
        <v>11</v>
      </c>
      <c r="AG309" s="97">
        <v>0</v>
      </c>
      <c r="AH309" s="96">
        <v>0</v>
      </c>
      <c r="AI309" s="97" t="s">
        <v>326</v>
      </c>
      <c r="AJ309" s="96">
        <v>59.999999999999986</v>
      </c>
      <c r="AK309" s="96">
        <v>207.70137524557953</v>
      </c>
      <c r="AL309" s="96" t="s">
        <v>95</v>
      </c>
      <c r="AM309" s="95">
        <v>6.9233791748526521</v>
      </c>
      <c r="AN309" s="95">
        <v>0</v>
      </c>
      <c r="AO309" s="98" t="s">
        <v>326</v>
      </c>
      <c r="AP309" s="98">
        <v>0</v>
      </c>
      <c r="AQ309" s="98" t="s">
        <v>326</v>
      </c>
      <c r="AR309" s="98">
        <v>5.8483849999999933</v>
      </c>
      <c r="AS309" s="98">
        <v>20.24529345776029</v>
      </c>
      <c r="AT309" s="99" t="s">
        <v>100</v>
      </c>
      <c r="AU309" s="98">
        <v>20.974094054459108</v>
      </c>
      <c r="AV309" s="98">
        <v>72.605802994021502</v>
      </c>
      <c r="AW309" s="98">
        <v>2.5832710186298047</v>
      </c>
      <c r="AX309" s="98">
        <v>8.9424823866909939</v>
      </c>
      <c r="AY309" s="98">
        <v>20.416666666666661</v>
      </c>
      <c r="AZ309" s="98">
        <v>70.676162409954131</v>
      </c>
      <c r="BA309" s="100">
        <v>867300</v>
      </c>
      <c r="BB309" s="100">
        <v>3002323.3791748527</v>
      </c>
      <c r="BC309" s="101">
        <v>8.0305555555555564E-3</v>
      </c>
      <c r="BD309" s="101">
        <v>2.7799290547915304E-2</v>
      </c>
      <c r="BE309" s="96">
        <v>0</v>
      </c>
      <c r="BF309" s="96">
        <v>0</v>
      </c>
      <c r="BG309" s="95">
        <v>3.461689587426326</v>
      </c>
      <c r="BH309" s="95">
        <v>3.461689587426326</v>
      </c>
      <c r="BI309" s="96" t="s">
        <v>326</v>
      </c>
      <c r="BZ309" t="s">
        <v>34</v>
      </c>
      <c r="CA309" s="44">
        <v>0</v>
      </c>
      <c r="CB309" s="44">
        <v>3.461689587426326</v>
      </c>
      <c r="CC309" s="44">
        <v>3.461689587426326</v>
      </c>
      <c r="CD309" s="34"/>
      <c r="CE309" s="13" t="str">
        <f t="shared" si="34"/>
        <v>Bicicleta</v>
      </c>
      <c r="CF309" s="13" t="str">
        <f t="shared" si="35"/>
        <v>Bicicleta</v>
      </c>
      <c r="CG309" s="17">
        <f t="shared" si="36"/>
        <v>0</v>
      </c>
      <c r="CH309" s="17">
        <f t="shared" si="38"/>
        <v>6.9233791748526521</v>
      </c>
      <c r="CI309" s="17">
        <f t="shared" si="37"/>
        <v>0</v>
      </c>
      <c r="CJ309" s="34"/>
      <c r="CK309" s="34"/>
      <c r="CL309" s="34"/>
      <c r="CM309" s="34"/>
      <c r="CN309" s="34"/>
      <c r="CO309" s="34"/>
      <c r="CP309" s="34"/>
      <c r="CQ309" s="34"/>
    </row>
    <row r="310" spans="2:95" x14ac:dyDescent="0.3">
      <c r="B310" s="34">
        <v>308</v>
      </c>
      <c r="C310" s="34">
        <v>2023</v>
      </c>
      <c r="D310" s="34" t="s">
        <v>110</v>
      </c>
      <c r="E310" s="34">
        <v>61</v>
      </c>
      <c r="F310" s="34" t="s">
        <v>81</v>
      </c>
      <c r="G310" s="34" t="s">
        <v>152</v>
      </c>
      <c r="H310" s="34" t="s">
        <v>151</v>
      </c>
      <c r="I310" s="34" t="s">
        <v>85</v>
      </c>
      <c r="J310" s="34" t="s">
        <v>91</v>
      </c>
      <c r="K310" s="34" t="s">
        <v>325</v>
      </c>
      <c r="L310" s="34" t="s">
        <v>174</v>
      </c>
      <c r="M310" s="34" t="s">
        <v>471</v>
      </c>
      <c r="N310" s="123">
        <v>0.33333333333333331</v>
      </c>
      <c r="O310" s="123">
        <v>0.375</v>
      </c>
      <c r="P310" s="123" t="s">
        <v>61</v>
      </c>
      <c r="Q310" s="123">
        <v>0.75</v>
      </c>
      <c r="R310" s="123" t="s">
        <v>70</v>
      </c>
      <c r="S310" s="123">
        <v>0.79166666666666663</v>
      </c>
      <c r="T310" s="34" t="s">
        <v>149</v>
      </c>
      <c r="U310" s="34" t="s">
        <v>326</v>
      </c>
      <c r="V310" s="34" t="s">
        <v>149</v>
      </c>
      <c r="W310" s="34" t="s">
        <v>326</v>
      </c>
      <c r="X310" s="34" t="s">
        <v>326</v>
      </c>
      <c r="Y310" s="34" t="s">
        <v>326</v>
      </c>
      <c r="Z310" s="34" t="s">
        <v>26</v>
      </c>
      <c r="AA310" s="34" t="s">
        <v>43</v>
      </c>
      <c r="AB310" s="95">
        <v>3.461689587426326</v>
      </c>
      <c r="AC310" s="34" t="s">
        <v>149</v>
      </c>
      <c r="AD310" s="34" t="s">
        <v>149</v>
      </c>
      <c r="AE310" s="95">
        <v>0</v>
      </c>
      <c r="AF310" s="96">
        <v>9</v>
      </c>
      <c r="AG310" s="97">
        <v>0</v>
      </c>
      <c r="AH310" s="96">
        <v>0</v>
      </c>
      <c r="AI310" s="97" t="s">
        <v>326</v>
      </c>
      <c r="AJ310" s="96">
        <v>59.999999999999986</v>
      </c>
      <c r="AK310" s="96">
        <v>207.70137524557953</v>
      </c>
      <c r="AL310" s="96" t="s">
        <v>95</v>
      </c>
      <c r="AM310" s="95">
        <v>6.9233791748526521</v>
      </c>
      <c r="AN310" s="95">
        <v>0</v>
      </c>
      <c r="AO310" s="98" t="s">
        <v>326</v>
      </c>
      <c r="AP310" s="98">
        <v>0</v>
      </c>
      <c r="AQ310" s="98" t="s">
        <v>326</v>
      </c>
      <c r="AR310" s="98">
        <v>3.399999999999999</v>
      </c>
      <c r="AS310" s="98">
        <v>11.769744597249504</v>
      </c>
      <c r="AT310" s="99" t="s">
        <v>99</v>
      </c>
      <c r="AU310" s="98">
        <v>0</v>
      </c>
      <c r="AV310" s="98">
        <v>0</v>
      </c>
      <c r="AW310" s="98">
        <v>0</v>
      </c>
      <c r="AX310" s="98">
        <v>0</v>
      </c>
      <c r="AY310" s="98">
        <v>20.416666666666661</v>
      </c>
      <c r="AZ310" s="98">
        <v>70.676162409954131</v>
      </c>
      <c r="BA310" s="100">
        <v>0</v>
      </c>
      <c r="BB310" s="100">
        <v>0</v>
      </c>
      <c r="BC310" s="101">
        <v>0</v>
      </c>
      <c r="BD310" s="101">
        <v>0</v>
      </c>
      <c r="BE310" s="96">
        <v>119.99999999999997</v>
      </c>
      <c r="BF310" s="96">
        <v>415.40275049115905</v>
      </c>
      <c r="BG310" s="95">
        <v>0</v>
      </c>
      <c r="BH310" s="95">
        <v>3.461689587426326</v>
      </c>
      <c r="BI310" s="96" t="s">
        <v>326</v>
      </c>
      <c r="BZ310" t="s">
        <v>27</v>
      </c>
      <c r="CA310" s="44">
        <v>0</v>
      </c>
      <c r="CB310" s="44">
        <v>3.461689587426326</v>
      </c>
      <c r="CC310" s="44">
        <v>3.461689587426326</v>
      </c>
      <c r="CD310" s="34"/>
      <c r="CE310" s="13" t="str">
        <f t="shared" si="34"/>
        <v>SITP</v>
      </c>
      <c r="CF310" s="13" t="str">
        <f t="shared" si="35"/>
        <v>SITP - Zonal</v>
      </c>
      <c r="CG310" s="17">
        <f t="shared" si="36"/>
        <v>0</v>
      </c>
      <c r="CH310" s="17">
        <f t="shared" si="38"/>
        <v>0</v>
      </c>
      <c r="CI310" s="17">
        <f t="shared" si="37"/>
        <v>3.461689587426326</v>
      </c>
      <c r="CJ310" s="34"/>
      <c r="CK310" s="34"/>
      <c r="CL310" s="34"/>
      <c r="CM310" s="34"/>
      <c r="CN310" s="34"/>
      <c r="CO310" s="35"/>
      <c r="CP310" s="34"/>
      <c r="CQ310" s="34"/>
    </row>
    <row r="311" spans="2:95" x14ac:dyDescent="0.3">
      <c r="B311" s="34">
        <v>309</v>
      </c>
      <c r="C311" s="34">
        <v>2023</v>
      </c>
      <c r="D311" s="34" t="s">
        <v>109</v>
      </c>
      <c r="E311" s="34">
        <v>45</v>
      </c>
      <c r="F311" s="34" t="s">
        <v>79</v>
      </c>
      <c r="G311" s="34" t="s">
        <v>152</v>
      </c>
      <c r="H311" s="34" t="s">
        <v>151</v>
      </c>
      <c r="I311" s="34" t="s">
        <v>86</v>
      </c>
      <c r="J311" s="34" t="s">
        <v>91</v>
      </c>
      <c r="K311" s="34" t="s">
        <v>325</v>
      </c>
      <c r="L311" s="34" t="s">
        <v>167</v>
      </c>
      <c r="M311" s="34" t="s">
        <v>471</v>
      </c>
      <c r="N311" s="123">
        <v>0.375</v>
      </c>
      <c r="O311" s="123">
        <v>0.41666666666666669</v>
      </c>
      <c r="P311" s="123" t="s">
        <v>62</v>
      </c>
      <c r="Q311" s="123">
        <v>0.79166666666666663</v>
      </c>
      <c r="R311" s="123" t="s">
        <v>71</v>
      </c>
      <c r="S311" s="123">
        <v>0.83333333333333337</v>
      </c>
      <c r="T311" s="34" t="s">
        <v>24</v>
      </c>
      <c r="U311" s="34" t="s">
        <v>326</v>
      </c>
      <c r="V311" s="34" t="s">
        <v>42</v>
      </c>
      <c r="W311" s="34" t="s">
        <v>326</v>
      </c>
      <c r="X311" s="34" t="s">
        <v>326</v>
      </c>
      <c r="Y311" s="34" t="s">
        <v>326</v>
      </c>
      <c r="Z311" s="34" t="s">
        <v>24</v>
      </c>
      <c r="AA311" s="34" t="s">
        <v>42</v>
      </c>
      <c r="AB311" s="95">
        <v>0</v>
      </c>
      <c r="AC311" s="34" t="s">
        <v>24</v>
      </c>
      <c r="AD311" s="34" t="s">
        <v>42</v>
      </c>
      <c r="AE311" s="95">
        <v>0</v>
      </c>
      <c r="AF311" s="96">
        <v>8.9999999999999982</v>
      </c>
      <c r="AG311" s="97">
        <v>0</v>
      </c>
      <c r="AH311" s="96">
        <v>0</v>
      </c>
      <c r="AI311" s="97" t="s">
        <v>326</v>
      </c>
      <c r="AJ311" s="96">
        <v>60.000000000000071</v>
      </c>
      <c r="AK311" s="96">
        <v>207.70137524557981</v>
      </c>
      <c r="AL311" s="96" t="s">
        <v>96</v>
      </c>
      <c r="AM311" s="95">
        <v>6.9233791748526521</v>
      </c>
      <c r="AN311" s="95">
        <v>0</v>
      </c>
      <c r="AO311" s="98" t="s">
        <v>326</v>
      </c>
      <c r="AP311" s="98">
        <v>0</v>
      </c>
      <c r="AQ311" s="98" t="s">
        <v>326</v>
      </c>
      <c r="AR311" s="98">
        <v>14.600259999999992</v>
      </c>
      <c r="AS311" s="98">
        <v>50.541568015717061</v>
      </c>
      <c r="AT311" s="99" t="s">
        <v>101</v>
      </c>
      <c r="AU311" s="98">
        <v>87.268316084855726</v>
      </c>
      <c r="AV311" s="98">
        <v>302.09582110317444</v>
      </c>
      <c r="AW311" s="98">
        <v>10.74838852163461</v>
      </c>
      <c r="AX311" s="98">
        <v>37.207584626955168</v>
      </c>
      <c r="AY311" s="98">
        <v>20.416666666666689</v>
      </c>
      <c r="AZ311" s="98">
        <v>70.67616240995423</v>
      </c>
      <c r="BA311" s="100">
        <v>1470000</v>
      </c>
      <c r="BB311" s="100">
        <v>5088683.6935166996</v>
      </c>
      <c r="BC311" s="101">
        <v>1.8846153846153846E-2</v>
      </c>
      <c r="BD311" s="101">
        <v>6.5239534532265372E-2</v>
      </c>
      <c r="BE311" s="96">
        <v>0</v>
      </c>
      <c r="BF311" s="96">
        <v>0</v>
      </c>
      <c r="BG311" s="95">
        <v>3.461689587426326</v>
      </c>
      <c r="BH311" s="95">
        <v>3.461689587426326</v>
      </c>
      <c r="BI311" s="96" t="s">
        <v>326</v>
      </c>
      <c r="BZ311" t="s">
        <v>24</v>
      </c>
      <c r="CA311" s="44">
        <v>3.461689587426326</v>
      </c>
      <c r="CB311" s="44">
        <v>3.461689587426326</v>
      </c>
      <c r="CC311" s="44">
        <v>3.461689587426326</v>
      </c>
      <c r="CD311" s="34"/>
      <c r="CE311" s="13" t="str">
        <f t="shared" si="34"/>
        <v>Automóvil conductor</v>
      </c>
      <c r="CF311" s="13" t="str">
        <f t="shared" si="35"/>
        <v>Automóvil, camioneta o campero como conductor</v>
      </c>
      <c r="CG311" s="17">
        <f t="shared" si="36"/>
        <v>0</v>
      </c>
      <c r="CH311" s="17">
        <f t="shared" si="38"/>
        <v>0</v>
      </c>
      <c r="CI311" s="17">
        <f t="shared" si="37"/>
        <v>0</v>
      </c>
      <c r="CJ311" s="34"/>
      <c r="CK311" s="34"/>
      <c r="CL311" s="34"/>
      <c r="CM311" s="34"/>
      <c r="CN311" s="34"/>
      <c r="CO311" s="34"/>
      <c r="CP311" s="34"/>
      <c r="CQ311" s="34"/>
    </row>
    <row r="312" spans="2:95" x14ac:dyDescent="0.3">
      <c r="B312" s="34">
        <v>310</v>
      </c>
      <c r="C312" s="34">
        <v>2023</v>
      </c>
      <c r="D312" s="34" t="s">
        <v>110</v>
      </c>
      <c r="E312" s="34">
        <v>37</v>
      </c>
      <c r="F312" s="34" t="s">
        <v>78</v>
      </c>
      <c r="G312" s="34" t="s">
        <v>152</v>
      </c>
      <c r="H312" s="34" t="s">
        <v>151</v>
      </c>
      <c r="I312" s="34" t="s">
        <v>85</v>
      </c>
      <c r="J312" s="34" t="s">
        <v>92</v>
      </c>
      <c r="K312" s="34" t="s">
        <v>325</v>
      </c>
      <c r="L312" s="34" t="s">
        <v>169</v>
      </c>
      <c r="M312" s="34" t="s">
        <v>471</v>
      </c>
      <c r="N312" s="123">
        <v>0.3125</v>
      </c>
      <c r="O312" s="123">
        <v>0.36805555555555558</v>
      </c>
      <c r="P312" s="123" t="s">
        <v>60</v>
      </c>
      <c r="Q312" s="123">
        <v>0.77083333333333337</v>
      </c>
      <c r="R312" s="123" t="s">
        <v>70</v>
      </c>
      <c r="S312" s="123">
        <v>0.8125</v>
      </c>
      <c r="T312" s="34" t="s">
        <v>24</v>
      </c>
      <c r="U312" s="34" t="s">
        <v>326</v>
      </c>
      <c r="V312" s="34" t="s">
        <v>42</v>
      </c>
      <c r="W312" s="34" t="s">
        <v>326</v>
      </c>
      <c r="X312" s="34" t="s">
        <v>326</v>
      </c>
      <c r="Y312" s="34" t="s">
        <v>326</v>
      </c>
      <c r="Z312" s="34" t="s">
        <v>24</v>
      </c>
      <c r="AA312" s="34" t="s">
        <v>42</v>
      </c>
      <c r="AB312" s="95">
        <v>0</v>
      </c>
      <c r="AC312" s="34" t="s">
        <v>24</v>
      </c>
      <c r="AD312" s="34" t="s">
        <v>42</v>
      </c>
      <c r="AE312" s="95">
        <v>0</v>
      </c>
      <c r="AF312" s="96">
        <v>9.6666666666666679</v>
      </c>
      <c r="AG312" s="97">
        <v>0</v>
      </c>
      <c r="AH312" s="96">
        <v>0</v>
      </c>
      <c r="AI312" s="97" t="s">
        <v>326</v>
      </c>
      <c r="AJ312" s="96">
        <v>69.999999999999986</v>
      </c>
      <c r="AK312" s="96">
        <v>242.31827111984276</v>
      </c>
      <c r="AL312" s="96" t="s">
        <v>96</v>
      </c>
      <c r="AM312" s="95">
        <v>6.9233791748526521</v>
      </c>
      <c r="AN312" s="95">
        <v>0</v>
      </c>
      <c r="AO312" s="98" t="s">
        <v>326</v>
      </c>
      <c r="AP312" s="98">
        <v>0</v>
      </c>
      <c r="AQ312" s="98" t="s">
        <v>326</v>
      </c>
      <c r="AR312" s="98">
        <v>17.594754999999992</v>
      </c>
      <c r="AS312" s="98">
        <v>60.907580176817262</v>
      </c>
      <c r="AT312" s="99" t="s">
        <v>102</v>
      </c>
      <c r="AU312" s="98">
        <v>105.16693817614177</v>
      </c>
      <c r="AV312" s="98">
        <v>364.05529482585814</v>
      </c>
      <c r="AW312" s="98">
        <v>12.952869516225958</v>
      </c>
      <c r="AX312" s="98">
        <v>44.838813531611272</v>
      </c>
      <c r="AY312" s="98">
        <v>23.819444444444443</v>
      </c>
      <c r="AZ312" s="98">
        <v>82.455522811613179</v>
      </c>
      <c r="BA312" s="100">
        <v>1445500</v>
      </c>
      <c r="BB312" s="100">
        <v>5003872.298624754</v>
      </c>
      <c r="BC312" s="101">
        <v>1.3384259259259259E-2</v>
      </c>
      <c r="BD312" s="101">
        <v>4.633215091319217E-2</v>
      </c>
      <c r="BE312" s="96">
        <v>0</v>
      </c>
      <c r="BF312" s="96">
        <v>0</v>
      </c>
      <c r="BG312" s="95">
        <v>3.461689587426326</v>
      </c>
      <c r="BH312" s="95">
        <v>3.461689587426326</v>
      </c>
      <c r="BI312" s="96" t="s">
        <v>326</v>
      </c>
      <c r="BZ312" t="s">
        <v>198</v>
      </c>
      <c r="CA312" s="44">
        <v>3.461689587426326</v>
      </c>
      <c r="CB312" s="44">
        <v>20.77013752455796</v>
      </c>
      <c r="CC312" s="44">
        <v>10.385068762278978</v>
      </c>
      <c r="CD312" s="34"/>
      <c r="CE312" s="13" t="str">
        <f t="shared" si="34"/>
        <v>Motocicleta conductor</v>
      </c>
      <c r="CF312" s="13" t="str">
        <f t="shared" si="35"/>
        <v>Motocicleta como conductor</v>
      </c>
      <c r="CG312" s="17">
        <f t="shared" si="36"/>
        <v>3.461689587426326</v>
      </c>
      <c r="CH312" s="17">
        <f t="shared" si="38"/>
        <v>0</v>
      </c>
      <c r="CI312" s="17">
        <f t="shared" si="37"/>
        <v>0</v>
      </c>
      <c r="CJ312" s="34"/>
      <c r="CK312" s="34"/>
      <c r="CL312" s="34"/>
      <c r="CM312" s="34"/>
      <c r="CN312" s="34"/>
      <c r="CO312" s="34"/>
      <c r="CP312" s="34"/>
      <c r="CQ312" s="34"/>
    </row>
    <row r="313" spans="2:95" x14ac:dyDescent="0.3">
      <c r="B313" s="34">
        <v>311</v>
      </c>
      <c r="C313" s="34">
        <v>2023</v>
      </c>
      <c r="D313" s="34" t="s">
        <v>109</v>
      </c>
      <c r="E313" s="34">
        <v>44</v>
      </c>
      <c r="F313" s="34" t="s">
        <v>79</v>
      </c>
      <c r="G313" s="34" t="s">
        <v>153</v>
      </c>
      <c r="H313" s="34" t="s">
        <v>151</v>
      </c>
      <c r="I313" s="34" t="s">
        <v>84</v>
      </c>
      <c r="J313" s="34" t="s">
        <v>91</v>
      </c>
      <c r="K313" s="34" t="s">
        <v>325</v>
      </c>
      <c r="L313" s="34" t="s">
        <v>168</v>
      </c>
      <c r="M313" s="34" t="s">
        <v>471</v>
      </c>
      <c r="N313" s="123">
        <v>0.33333333333333331</v>
      </c>
      <c r="O313" s="123">
        <v>0.375</v>
      </c>
      <c r="P313" s="123" t="s">
        <v>61</v>
      </c>
      <c r="Q313" s="123">
        <v>0.70833333333333337</v>
      </c>
      <c r="R313" s="123" t="s">
        <v>69</v>
      </c>
      <c r="S313" s="123">
        <v>0.76041666666666663</v>
      </c>
      <c r="T313" s="34" t="s">
        <v>27</v>
      </c>
      <c r="U313" s="34" t="s">
        <v>326</v>
      </c>
      <c r="V313" s="34" t="s">
        <v>42</v>
      </c>
      <c r="W313" s="34" t="s">
        <v>326</v>
      </c>
      <c r="X313" s="34" t="s">
        <v>326</v>
      </c>
      <c r="Y313" s="34" t="s">
        <v>326</v>
      </c>
      <c r="Z313" s="34" t="s">
        <v>27</v>
      </c>
      <c r="AA313" s="34" t="s">
        <v>42</v>
      </c>
      <c r="AB313" s="95">
        <v>0</v>
      </c>
      <c r="AC313" s="34" t="s">
        <v>26</v>
      </c>
      <c r="AD313" s="34" t="s">
        <v>43</v>
      </c>
      <c r="AE313" s="95">
        <v>3.461689587426326</v>
      </c>
      <c r="AF313" s="96">
        <v>8</v>
      </c>
      <c r="AG313" s="97">
        <v>0</v>
      </c>
      <c r="AH313" s="96">
        <v>0</v>
      </c>
      <c r="AI313" s="97" t="s">
        <v>326</v>
      </c>
      <c r="AJ313" s="96">
        <v>67.499999999999957</v>
      </c>
      <c r="AK313" s="96">
        <v>233.66404715127686</v>
      </c>
      <c r="AL313" s="96" t="s">
        <v>96</v>
      </c>
      <c r="AM313" s="95">
        <v>6.9233791748526521</v>
      </c>
      <c r="AN313" s="95">
        <v>0</v>
      </c>
      <c r="AO313" s="98" t="s">
        <v>326</v>
      </c>
      <c r="AP313" s="98">
        <v>0</v>
      </c>
      <c r="AQ313" s="98" t="s">
        <v>326</v>
      </c>
      <c r="AR313" s="98">
        <v>9.6757879999999972</v>
      </c>
      <c r="AS313" s="98">
        <v>33.494574569744586</v>
      </c>
      <c r="AT313" s="99" t="s">
        <v>100</v>
      </c>
      <c r="AU313" s="98">
        <v>139.47185646921733</v>
      </c>
      <c r="AV313" s="98">
        <v>482.80827327850869</v>
      </c>
      <c r="AW313" s="98">
        <v>17.17802942028985</v>
      </c>
      <c r="AX313" s="98">
        <v>59.465005576720458</v>
      </c>
      <c r="AY313" s="98">
        <v>22.968749999999986</v>
      </c>
      <c r="AZ313" s="98">
        <v>79.51068271119837</v>
      </c>
      <c r="BA313" s="100">
        <v>1029000</v>
      </c>
      <c r="BB313" s="100">
        <v>3562078.5854616896</v>
      </c>
      <c r="BC313" s="101">
        <v>1.3192307692307692E-2</v>
      </c>
      <c r="BD313" s="101">
        <v>4.5667674172585764E-2</v>
      </c>
      <c r="BE313" s="96">
        <v>0</v>
      </c>
      <c r="BF313" s="96">
        <v>0</v>
      </c>
      <c r="BG313" s="95">
        <v>3.461689587426326</v>
      </c>
      <c r="BH313" s="95">
        <v>3.461689587426326</v>
      </c>
      <c r="BI313" s="96" t="s">
        <v>326</v>
      </c>
      <c r="BZ313"/>
      <c r="CA313"/>
      <c r="CB313"/>
      <c r="CC313"/>
      <c r="CD313" s="34"/>
      <c r="CE313" s="13" t="str">
        <f t="shared" si="34"/>
        <v>Ruta institucional</v>
      </c>
      <c r="CF313" s="13" t="str">
        <f t="shared" si="35"/>
        <v>Ruta institucional</v>
      </c>
      <c r="CG313" s="17">
        <f t="shared" si="36"/>
        <v>0</v>
      </c>
      <c r="CH313" s="17">
        <f t="shared" si="38"/>
        <v>0</v>
      </c>
      <c r="CI313" s="17">
        <f t="shared" si="37"/>
        <v>0</v>
      </c>
      <c r="CJ313" s="34"/>
      <c r="CK313" s="34"/>
      <c r="CL313" s="34"/>
      <c r="CM313" s="34"/>
      <c r="CN313" s="34"/>
      <c r="CO313" s="34"/>
      <c r="CP313" s="35"/>
      <c r="CQ313" s="35"/>
    </row>
    <row r="314" spans="2:95" x14ac:dyDescent="0.3">
      <c r="B314" s="34">
        <v>312</v>
      </c>
      <c r="C314" s="34">
        <v>2023</v>
      </c>
      <c r="D314" s="34" t="s">
        <v>109</v>
      </c>
      <c r="E314" s="34">
        <v>53</v>
      </c>
      <c r="F314" s="34" t="s">
        <v>80</v>
      </c>
      <c r="G314" s="34" t="s">
        <v>154</v>
      </c>
      <c r="H314" s="34" t="s">
        <v>151</v>
      </c>
      <c r="I314" s="34" t="s">
        <v>85</v>
      </c>
      <c r="J314" s="34" t="s">
        <v>93</v>
      </c>
      <c r="K314" s="34" t="s">
        <v>325</v>
      </c>
      <c r="L314" s="34" t="s">
        <v>167</v>
      </c>
      <c r="M314" s="34" t="s">
        <v>471</v>
      </c>
      <c r="N314" s="123">
        <v>0.28125</v>
      </c>
      <c r="O314" s="123">
        <v>0.32291666666666669</v>
      </c>
      <c r="P314" s="123" t="s">
        <v>59</v>
      </c>
      <c r="Q314" s="123">
        <v>0.77083333333333337</v>
      </c>
      <c r="R314" s="123" t="s">
        <v>70</v>
      </c>
      <c r="S314" s="123">
        <v>0.83333333333333337</v>
      </c>
      <c r="T314" s="34" t="s">
        <v>26</v>
      </c>
      <c r="U314" s="34" t="s">
        <v>48</v>
      </c>
      <c r="V314" s="34" t="s">
        <v>43</v>
      </c>
      <c r="W314" s="34" t="s">
        <v>326</v>
      </c>
      <c r="X314" s="34" t="s">
        <v>326</v>
      </c>
      <c r="Y314" s="34" t="s">
        <v>326</v>
      </c>
      <c r="Z314" s="34" t="s">
        <v>26</v>
      </c>
      <c r="AA314" s="34" t="s">
        <v>43</v>
      </c>
      <c r="AB314" s="95">
        <v>0</v>
      </c>
      <c r="AC314" s="34" t="s">
        <v>26</v>
      </c>
      <c r="AD314" s="34" t="s">
        <v>43</v>
      </c>
      <c r="AE314" s="95">
        <v>0</v>
      </c>
      <c r="AF314" s="96">
        <v>10.75</v>
      </c>
      <c r="AG314" s="97">
        <v>0</v>
      </c>
      <c r="AH314" s="96">
        <v>0</v>
      </c>
      <c r="AI314" s="97" t="s">
        <v>326</v>
      </c>
      <c r="AJ314" s="96">
        <v>75.000000000000014</v>
      </c>
      <c r="AK314" s="96">
        <v>259.62671905697448</v>
      </c>
      <c r="AL314" s="96" t="s">
        <v>96</v>
      </c>
      <c r="AM314" s="95">
        <v>6.9233791748526521</v>
      </c>
      <c r="AN314" s="95">
        <v>0</v>
      </c>
      <c r="AO314" s="98" t="s">
        <v>326</v>
      </c>
      <c r="AP314" s="98">
        <v>0</v>
      </c>
      <c r="AQ314" s="98" t="s">
        <v>326</v>
      </c>
      <c r="AR314" s="98">
        <v>14.600259999999992</v>
      </c>
      <c r="AS314" s="98">
        <v>50.541568015717061</v>
      </c>
      <c r="AT314" s="99" t="s">
        <v>101</v>
      </c>
      <c r="AU314" s="98">
        <v>1297.6394749033325</v>
      </c>
      <c r="AV314" s="98">
        <v>4492.0250585062313</v>
      </c>
      <c r="AW314" s="98">
        <v>170.33636666666655</v>
      </c>
      <c r="AX314" s="98">
        <v>589.65162685003236</v>
      </c>
      <c r="AY314" s="98">
        <v>25.520833333333339</v>
      </c>
      <c r="AZ314" s="98">
        <v>88.34520301244271</v>
      </c>
      <c r="BA314" s="100">
        <v>2823652.9680365296</v>
      </c>
      <c r="BB314" s="100">
        <v>9774610.077957496</v>
      </c>
      <c r="BC314" s="101">
        <v>1.8824353120243532E-2</v>
      </c>
      <c r="BD314" s="101">
        <v>6.5164067186383304E-2</v>
      </c>
      <c r="BE314" s="96">
        <v>0</v>
      </c>
      <c r="BF314" s="96">
        <v>0</v>
      </c>
      <c r="BG314" s="95">
        <v>3.461689587426326</v>
      </c>
      <c r="BH314" s="95">
        <v>3.461689587426326</v>
      </c>
      <c r="BI314" s="96" t="s">
        <v>326</v>
      </c>
      <c r="BZ314"/>
      <c r="CA314"/>
      <c r="CB314"/>
      <c r="CC314"/>
      <c r="CD314" s="34"/>
      <c r="CE314" s="13" t="str">
        <f t="shared" si="34"/>
        <v>Vehiculo institucional</v>
      </c>
      <c r="CF314" s="13" t="str">
        <f t="shared" si="35"/>
        <v>Vehículo institucional</v>
      </c>
      <c r="CG314" s="17">
        <f t="shared" si="36"/>
        <v>0</v>
      </c>
      <c r="CH314" s="17">
        <f t="shared" si="38"/>
        <v>0</v>
      </c>
      <c r="CI314" s="17">
        <f t="shared" si="37"/>
        <v>0</v>
      </c>
      <c r="CJ314" s="34"/>
      <c r="CK314" s="34"/>
      <c r="CL314" s="34"/>
      <c r="CM314" s="34"/>
      <c r="CN314" s="34"/>
      <c r="CO314" s="34"/>
      <c r="CP314" s="34"/>
      <c r="CQ314" s="34"/>
    </row>
    <row r="315" spans="2:95" x14ac:dyDescent="0.3">
      <c r="B315" s="34">
        <v>313</v>
      </c>
      <c r="C315" s="34">
        <v>2023</v>
      </c>
      <c r="D315" s="34" t="s">
        <v>109</v>
      </c>
      <c r="E315" s="34">
        <v>36</v>
      </c>
      <c r="F315" s="34" t="s">
        <v>78</v>
      </c>
      <c r="G315" s="34" t="s">
        <v>152</v>
      </c>
      <c r="H315" s="34" t="s">
        <v>151</v>
      </c>
      <c r="I315" s="34" t="s">
        <v>83</v>
      </c>
      <c r="J315" s="34" t="s">
        <v>89</v>
      </c>
      <c r="K315" s="34" t="s">
        <v>325</v>
      </c>
      <c r="L315" s="34" t="s">
        <v>167</v>
      </c>
      <c r="M315" s="34" t="s">
        <v>471</v>
      </c>
      <c r="N315" s="123">
        <v>0.23958333333333334</v>
      </c>
      <c r="O315" s="123">
        <v>0.29166666666666669</v>
      </c>
      <c r="P315" s="123" t="s">
        <v>59</v>
      </c>
      <c r="Q315" s="123">
        <v>0.6875</v>
      </c>
      <c r="R315" s="123" t="s">
        <v>68</v>
      </c>
      <c r="S315" s="123">
        <v>0.75</v>
      </c>
      <c r="T315" s="34" t="s">
        <v>24</v>
      </c>
      <c r="U315" s="34" t="s">
        <v>326</v>
      </c>
      <c r="V315" s="34" t="s">
        <v>42</v>
      </c>
      <c r="W315" s="34" t="s">
        <v>31</v>
      </c>
      <c r="X315" s="34" t="s">
        <v>42</v>
      </c>
      <c r="Y315" s="34" t="s">
        <v>326</v>
      </c>
      <c r="Z315" s="34" t="s">
        <v>24</v>
      </c>
      <c r="AA315" s="34" t="s">
        <v>42</v>
      </c>
      <c r="AB315" s="95">
        <v>0</v>
      </c>
      <c r="AC315" s="34" t="s">
        <v>24</v>
      </c>
      <c r="AD315" s="34" t="s">
        <v>42</v>
      </c>
      <c r="AE315" s="95">
        <v>0</v>
      </c>
      <c r="AF315" s="96">
        <v>9.5</v>
      </c>
      <c r="AG315" s="97">
        <v>7.5</v>
      </c>
      <c r="AH315" s="96">
        <v>25.962671905697444</v>
      </c>
      <c r="AI315" s="97" t="s">
        <v>148</v>
      </c>
      <c r="AJ315" s="96">
        <v>82.5</v>
      </c>
      <c r="AK315" s="96">
        <v>285.58939096267187</v>
      </c>
      <c r="AL315" s="96" t="s">
        <v>96</v>
      </c>
      <c r="AM315" s="95">
        <v>6.9233791748526521</v>
      </c>
      <c r="AN315" s="95">
        <v>6.9233791748526521</v>
      </c>
      <c r="AO315" s="98">
        <v>2.0362499999999999</v>
      </c>
      <c r="AP315" s="98">
        <v>7.0488654223968563</v>
      </c>
      <c r="AQ315" s="98" t="s">
        <v>107</v>
      </c>
      <c r="AR315" s="98">
        <v>14.600259999999992</v>
      </c>
      <c r="AS315" s="98">
        <v>50.541568015717061</v>
      </c>
      <c r="AT315" s="99" t="s">
        <v>101</v>
      </c>
      <c r="AU315" s="98">
        <v>54.264095155010907</v>
      </c>
      <c r="AV315" s="98">
        <v>187.84545316921259</v>
      </c>
      <c r="AW315" s="98">
        <v>6.6834288051791919</v>
      </c>
      <c r="AX315" s="98">
        <v>23.135955903193981</v>
      </c>
      <c r="AY315" s="98">
        <v>28.072916666666668</v>
      </c>
      <c r="AZ315" s="98">
        <v>97.179723313686964</v>
      </c>
      <c r="BA315" s="100">
        <v>867300</v>
      </c>
      <c r="BB315" s="100">
        <v>3002323.3791748527</v>
      </c>
      <c r="BC315" s="101">
        <v>3.6137500000000003E-2</v>
      </c>
      <c r="BD315" s="101">
        <v>0.12509680746561888</v>
      </c>
      <c r="BE315" s="96">
        <v>15</v>
      </c>
      <c r="BF315" s="96">
        <v>51.925343811394889</v>
      </c>
      <c r="BG315" s="95">
        <v>3.461689587426326</v>
      </c>
      <c r="BH315" s="95">
        <v>3.461689587426326</v>
      </c>
      <c r="BI315" s="96" t="s">
        <v>326</v>
      </c>
      <c r="BZ315"/>
      <c r="CA315"/>
      <c r="CB315"/>
      <c r="CC315"/>
      <c r="CD315" s="34"/>
      <c r="CE315" s="13" t="str">
        <f t="shared" si="34"/>
        <v>Taxi</v>
      </c>
      <c r="CF315" s="13" t="str">
        <f t="shared" si="35"/>
        <v>Taxi</v>
      </c>
      <c r="CG315" s="17">
        <f t="shared" si="36"/>
        <v>3.461689587426326</v>
      </c>
      <c r="CH315" s="17">
        <f t="shared" si="38"/>
        <v>0</v>
      </c>
      <c r="CI315" s="17">
        <f t="shared" si="37"/>
        <v>0</v>
      </c>
      <c r="CJ315" s="34"/>
      <c r="CK315" s="34"/>
      <c r="CL315" s="34"/>
      <c r="CM315" s="34"/>
      <c r="CN315" s="34"/>
      <c r="CO315" s="34"/>
      <c r="CP315" s="34"/>
      <c r="CQ315" s="34"/>
    </row>
    <row r="316" spans="2:95" x14ac:dyDescent="0.3">
      <c r="B316" s="34">
        <v>314</v>
      </c>
      <c r="C316" s="34">
        <v>2023</v>
      </c>
      <c r="D316" s="34" t="s">
        <v>110</v>
      </c>
      <c r="E316" s="34">
        <v>43</v>
      </c>
      <c r="F316" s="34" t="s">
        <v>79</v>
      </c>
      <c r="G316" s="34" t="s">
        <v>152</v>
      </c>
      <c r="H316" s="34" t="s">
        <v>151</v>
      </c>
      <c r="I316" s="34" t="s">
        <v>83</v>
      </c>
      <c r="J316" s="34" t="s">
        <v>89</v>
      </c>
      <c r="K316" s="34" t="s">
        <v>325</v>
      </c>
      <c r="L316" s="34" t="s">
        <v>171</v>
      </c>
      <c r="M316" s="34" t="s">
        <v>253</v>
      </c>
      <c r="N316" s="123">
        <v>0.75</v>
      </c>
      <c r="O316" s="123">
        <v>0.27083333333333331</v>
      </c>
      <c r="P316" s="123" t="s">
        <v>58</v>
      </c>
      <c r="Q316" s="123">
        <v>0.75</v>
      </c>
      <c r="R316" s="123" t="s">
        <v>70</v>
      </c>
      <c r="S316" s="123">
        <v>0.83333333333333337</v>
      </c>
      <c r="T316" s="34" t="s">
        <v>24</v>
      </c>
      <c r="U316" s="34" t="s">
        <v>326</v>
      </c>
      <c r="V316" s="34" t="s">
        <v>42</v>
      </c>
      <c r="W316" s="34" t="s">
        <v>31</v>
      </c>
      <c r="X316" s="34" t="s">
        <v>42</v>
      </c>
      <c r="Y316" s="34" t="s">
        <v>326</v>
      </c>
      <c r="Z316" s="34" t="s">
        <v>36</v>
      </c>
      <c r="AA316" s="34" t="s">
        <v>42</v>
      </c>
      <c r="AB316" s="95">
        <v>0</v>
      </c>
      <c r="AC316" s="34" t="s">
        <v>36</v>
      </c>
      <c r="AD316" s="34" t="s">
        <v>42</v>
      </c>
      <c r="AE316" s="95">
        <v>0</v>
      </c>
      <c r="AF316" s="96">
        <v>11.5</v>
      </c>
      <c r="AG316" s="97">
        <v>17.5</v>
      </c>
      <c r="AH316" s="96">
        <v>0</v>
      </c>
      <c r="AI316" s="97" t="s">
        <v>103</v>
      </c>
      <c r="AJ316" s="96">
        <v>435</v>
      </c>
      <c r="AK316" s="96">
        <v>0</v>
      </c>
      <c r="AL316" s="96" t="s">
        <v>97</v>
      </c>
      <c r="AM316" s="95">
        <v>0</v>
      </c>
      <c r="AN316" s="95">
        <v>0</v>
      </c>
      <c r="AO316" s="98">
        <v>4.7512499999999998</v>
      </c>
      <c r="AP316" s="98">
        <v>0</v>
      </c>
      <c r="AQ316" s="98" t="s">
        <v>99</v>
      </c>
      <c r="AR316" s="98">
        <v>15.134736000000004</v>
      </c>
      <c r="AS316" s="98">
        <v>0</v>
      </c>
      <c r="AT316" s="99" t="s">
        <v>102</v>
      </c>
      <c r="AU316" s="98">
        <v>137.00951428693668</v>
      </c>
      <c r="AV316" s="98">
        <v>0</v>
      </c>
      <c r="AW316" s="98">
        <v>16.874755429960672</v>
      </c>
      <c r="AX316" s="98">
        <v>0</v>
      </c>
      <c r="AY316" s="98">
        <v>148.02083333333334</v>
      </c>
      <c r="AZ316" s="98">
        <v>0</v>
      </c>
      <c r="BA316" s="100">
        <v>21814800</v>
      </c>
      <c r="BB316" s="100">
        <v>0</v>
      </c>
      <c r="BC316" s="101">
        <v>0.90895000000000004</v>
      </c>
      <c r="BD316" s="101">
        <v>0</v>
      </c>
      <c r="BE316" s="96">
        <v>35</v>
      </c>
      <c r="BF316" s="96">
        <v>0</v>
      </c>
      <c r="BG316" s="95">
        <v>0</v>
      </c>
      <c r="BH316" s="95">
        <v>0</v>
      </c>
      <c r="BI316" s="96" t="s">
        <v>491</v>
      </c>
      <c r="BZ316"/>
      <c r="CA316"/>
      <c r="CB316"/>
      <c r="CC316"/>
      <c r="CD316" s="34"/>
      <c r="CE316" s="13" t="str">
        <f t="shared" si="34"/>
        <v>A pie</v>
      </c>
      <c r="CF316" s="13" t="str">
        <f t="shared" si="35"/>
        <v>A pie o silla de ruedas</v>
      </c>
      <c r="CG316" s="17">
        <f t="shared" si="36"/>
        <v>3.461689587426326</v>
      </c>
      <c r="CH316" s="17">
        <f t="shared" si="38"/>
        <v>3.461689587426326</v>
      </c>
      <c r="CI316" s="17">
        <f t="shared" si="37"/>
        <v>0</v>
      </c>
      <c r="CJ316" s="34"/>
      <c r="CK316" s="34"/>
      <c r="CL316" s="34"/>
      <c r="CM316" s="34"/>
      <c r="CN316" s="34"/>
      <c r="CO316" s="34"/>
      <c r="CP316" s="34"/>
      <c r="CQ316" s="34"/>
    </row>
    <row r="317" spans="2:95" x14ac:dyDescent="0.3">
      <c r="B317" s="34">
        <v>315</v>
      </c>
      <c r="C317" s="34">
        <v>2023</v>
      </c>
      <c r="D317" s="34" t="s">
        <v>109</v>
      </c>
      <c r="E317" s="34">
        <v>47</v>
      </c>
      <c r="F317" s="34" t="s">
        <v>79</v>
      </c>
      <c r="G317" s="34" t="s">
        <v>155</v>
      </c>
      <c r="H317" s="34" t="s">
        <v>151</v>
      </c>
      <c r="I317" s="34" t="s">
        <v>84</v>
      </c>
      <c r="J317" s="34" t="s">
        <v>91</v>
      </c>
      <c r="K317" s="34" t="s">
        <v>325</v>
      </c>
      <c r="L317" s="34" t="s">
        <v>168</v>
      </c>
      <c r="M317" s="34" t="s">
        <v>471</v>
      </c>
      <c r="N317" s="123">
        <v>0.29166666666666669</v>
      </c>
      <c r="O317" s="123">
        <v>0.33333333333333331</v>
      </c>
      <c r="P317" s="123" t="s">
        <v>60</v>
      </c>
      <c r="Q317" s="123">
        <v>0.72916666666666663</v>
      </c>
      <c r="R317" s="123" t="s">
        <v>69</v>
      </c>
      <c r="S317" s="123">
        <v>0.77083333333333337</v>
      </c>
      <c r="T317" s="34" t="s">
        <v>24</v>
      </c>
      <c r="U317" s="34" t="s">
        <v>326</v>
      </c>
      <c r="V317" s="34" t="s">
        <v>42</v>
      </c>
      <c r="W317" s="34" t="s">
        <v>326</v>
      </c>
      <c r="X317" s="34" t="s">
        <v>326</v>
      </c>
      <c r="Y317" s="34" t="s">
        <v>326</v>
      </c>
      <c r="Z317" s="34" t="s">
        <v>26</v>
      </c>
      <c r="AA317" s="34" t="s">
        <v>43</v>
      </c>
      <c r="AB317" s="95">
        <v>3.461689587426326</v>
      </c>
      <c r="AC317" s="34" t="s">
        <v>24</v>
      </c>
      <c r="AD317" s="34" t="s">
        <v>42</v>
      </c>
      <c r="AE317" s="95">
        <v>0</v>
      </c>
      <c r="AF317" s="96">
        <v>9.5</v>
      </c>
      <c r="AG317" s="97">
        <v>0</v>
      </c>
      <c r="AH317" s="96">
        <v>0</v>
      </c>
      <c r="AI317" s="97" t="s">
        <v>326</v>
      </c>
      <c r="AJ317" s="96">
        <v>60.000000000000028</v>
      </c>
      <c r="AK317" s="96">
        <v>207.70137524557967</v>
      </c>
      <c r="AL317" s="96" t="s">
        <v>96</v>
      </c>
      <c r="AM317" s="95">
        <v>6.9233791748526521</v>
      </c>
      <c r="AN317" s="95">
        <v>0</v>
      </c>
      <c r="AO317" s="98" t="s">
        <v>326</v>
      </c>
      <c r="AP317" s="98">
        <v>0</v>
      </c>
      <c r="AQ317" s="98" t="s">
        <v>326</v>
      </c>
      <c r="AR317" s="98">
        <v>9.6757879999999972</v>
      </c>
      <c r="AS317" s="98">
        <v>33.494574569744586</v>
      </c>
      <c r="AT317" s="99" t="s">
        <v>100</v>
      </c>
      <c r="AU317" s="98">
        <v>57.833882790721134</v>
      </c>
      <c r="AV317" s="98">
        <v>200.20294985707395</v>
      </c>
      <c r="AW317" s="98">
        <v>7.123101141826921</v>
      </c>
      <c r="AX317" s="98">
        <v>24.657965052846826</v>
      </c>
      <c r="AY317" s="98">
        <v>20.416666666666675</v>
      </c>
      <c r="AZ317" s="98">
        <v>70.676162409954188</v>
      </c>
      <c r="BA317" s="100">
        <v>1445500</v>
      </c>
      <c r="BB317" s="100">
        <v>5003872.298624754</v>
      </c>
      <c r="BC317" s="101">
        <v>1.8532051282051282E-2</v>
      </c>
      <c r="BD317" s="101">
        <v>6.4152208956727616E-2</v>
      </c>
      <c r="BE317" s="96">
        <v>0</v>
      </c>
      <c r="BF317" s="96">
        <v>0</v>
      </c>
      <c r="BG317" s="95">
        <v>3.461689587426326</v>
      </c>
      <c r="BH317" s="95">
        <v>3.461689587426326</v>
      </c>
      <c r="BI317" s="96" t="s">
        <v>326</v>
      </c>
      <c r="BZ317"/>
      <c r="CA317"/>
      <c r="CB317"/>
      <c r="CC317"/>
      <c r="CD317" s="34"/>
      <c r="CE317" s="13" t="str">
        <f t="shared" si="34"/>
        <v>Bus intermunicipal</v>
      </c>
      <c r="CF317" s="13" t="str">
        <f t="shared" si="35"/>
        <v>Bus Intermunicipal</v>
      </c>
      <c r="CG317" s="17">
        <f t="shared" si="36"/>
        <v>0</v>
      </c>
      <c r="CH317" s="17">
        <f t="shared" si="38"/>
        <v>0</v>
      </c>
      <c r="CI317" s="17">
        <f t="shared" si="37"/>
        <v>0</v>
      </c>
      <c r="CJ317" s="34"/>
      <c r="CK317" s="34"/>
      <c r="CL317" s="34"/>
      <c r="CM317" s="34"/>
      <c r="CN317" s="34"/>
      <c r="CO317" s="35"/>
      <c r="CP317" s="34"/>
      <c r="CQ317" s="34"/>
    </row>
    <row r="318" spans="2:95" x14ac:dyDescent="0.3">
      <c r="B318" s="34">
        <v>316</v>
      </c>
      <c r="C318" s="34">
        <v>2023</v>
      </c>
      <c r="D318" s="34" t="s">
        <v>110</v>
      </c>
      <c r="E318" s="34">
        <v>31</v>
      </c>
      <c r="F318" s="34" t="s">
        <v>78</v>
      </c>
      <c r="G318" s="34" t="s">
        <v>152</v>
      </c>
      <c r="H318" s="34" t="s">
        <v>151</v>
      </c>
      <c r="I318" s="34" t="s">
        <v>84</v>
      </c>
      <c r="J318" s="34" t="s">
        <v>90</v>
      </c>
      <c r="K318" s="34" t="s">
        <v>325</v>
      </c>
      <c r="L318" s="34" t="s">
        <v>167</v>
      </c>
      <c r="M318" s="34" t="s">
        <v>253</v>
      </c>
      <c r="N318" s="123">
        <v>0.29166666666666669</v>
      </c>
      <c r="O318" s="123">
        <v>0.375</v>
      </c>
      <c r="P318" s="123" t="s">
        <v>61</v>
      </c>
      <c r="Q318" s="123">
        <v>0.75</v>
      </c>
      <c r="R318" s="123" t="s">
        <v>70</v>
      </c>
      <c r="S318" s="123">
        <v>0.83333333333333337</v>
      </c>
      <c r="T318" s="34" t="s">
        <v>24</v>
      </c>
      <c r="U318" s="34" t="s">
        <v>326</v>
      </c>
      <c r="V318" s="34" t="s">
        <v>42</v>
      </c>
      <c r="W318" s="34" t="s">
        <v>31</v>
      </c>
      <c r="X318" s="34" t="s">
        <v>42</v>
      </c>
      <c r="Y318" s="34" t="s">
        <v>326</v>
      </c>
      <c r="Z318" s="34" t="s">
        <v>24</v>
      </c>
      <c r="AA318" s="34" t="s">
        <v>42</v>
      </c>
      <c r="AB318" s="95">
        <v>0</v>
      </c>
      <c r="AC318" s="34" t="s">
        <v>28</v>
      </c>
      <c r="AD318" s="34" t="s">
        <v>43</v>
      </c>
      <c r="AE318" s="95">
        <v>3.461689587426326</v>
      </c>
      <c r="AF318" s="96">
        <v>9</v>
      </c>
      <c r="AG318" s="97">
        <v>30</v>
      </c>
      <c r="AH318" s="96">
        <v>103.85068762278978</v>
      </c>
      <c r="AI318" s="97" t="s">
        <v>95</v>
      </c>
      <c r="AJ318" s="96">
        <v>120.00000000000001</v>
      </c>
      <c r="AK318" s="96">
        <v>415.40275049115917</v>
      </c>
      <c r="AL318" s="96" t="s">
        <v>97</v>
      </c>
      <c r="AM318" s="95">
        <v>6.9233791748526521</v>
      </c>
      <c r="AN318" s="95">
        <v>6.9233791748526521</v>
      </c>
      <c r="AO318" s="98">
        <v>8.1449999999999996</v>
      </c>
      <c r="AP318" s="98">
        <v>28.195461689587425</v>
      </c>
      <c r="AQ318" s="98" t="s">
        <v>108</v>
      </c>
      <c r="AR318" s="98">
        <v>14.600259999999992</v>
      </c>
      <c r="AS318" s="98">
        <v>50.541568015717061</v>
      </c>
      <c r="AT318" s="99" t="s">
        <v>101</v>
      </c>
      <c r="AU318" s="98">
        <v>139.93796055704101</v>
      </c>
      <c r="AV318" s="98">
        <v>484.42178094598478</v>
      </c>
      <c r="AW318" s="98">
        <v>17.235437057473771</v>
      </c>
      <c r="AX318" s="98">
        <v>59.663732996598789</v>
      </c>
      <c r="AY318" s="98">
        <v>40.833333333333343</v>
      </c>
      <c r="AZ318" s="98">
        <v>141.35232481990835</v>
      </c>
      <c r="BA318" s="100">
        <v>3875900</v>
      </c>
      <c r="BB318" s="100">
        <v>13417162.671905696</v>
      </c>
      <c r="BC318" s="101">
        <v>8.0747916666666669E-2</v>
      </c>
      <c r="BD318" s="101">
        <v>0.2795242223313687</v>
      </c>
      <c r="BE318" s="96">
        <v>60</v>
      </c>
      <c r="BF318" s="96">
        <v>207.70137524557956</v>
      </c>
      <c r="BG318" s="95">
        <v>0</v>
      </c>
      <c r="BH318" s="95">
        <v>3.461689587426326</v>
      </c>
      <c r="BI318" s="96" t="s">
        <v>326</v>
      </c>
      <c r="BZ318"/>
      <c r="CA318"/>
      <c r="CB318"/>
      <c r="CC318"/>
      <c r="CD318" s="34"/>
      <c r="CE318" s="13" t="str">
        <f t="shared" si="34"/>
        <v>Automóvil pasajero</v>
      </c>
      <c r="CF318" s="13" t="str">
        <f t="shared" si="35"/>
        <v>Automóvil, camioneta o campero como pasajero</v>
      </c>
      <c r="CG318" s="17">
        <f t="shared" si="36"/>
        <v>0</v>
      </c>
      <c r="CH318" s="17">
        <f t="shared" si="38"/>
        <v>0</v>
      </c>
      <c r="CI318" s="17">
        <f t="shared" si="37"/>
        <v>0</v>
      </c>
      <c r="CJ318" s="34"/>
      <c r="CK318" s="34"/>
      <c r="CL318" s="34"/>
      <c r="CM318" s="34"/>
      <c r="CN318" s="34"/>
      <c r="CO318" s="34"/>
      <c r="CP318" s="34"/>
      <c r="CQ318" s="34"/>
    </row>
    <row r="319" spans="2:95" x14ac:dyDescent="0.3">
      <c r="B319" s="34">
        <v>317</v>
      </c>
      <c r="C319" s="34">
        <v>2023</v>
      </c>
      <c r="D319" s="34" t="s">
        <v>109</v>
      </c>
      <c r="E319" s="34">
        <v>47</v>
      </c>
      <c r="F319" s="34" t="s">
        <v>79</v>
      </c>
      <c r="G319" s="34" t="s">
        <v>153</v>
      </c>
      <c r="H319" s="34" t="s">
        <v>151</v>
      </c>
      <c r="I319" s="34" t="s">
        <v>84</v>
      </c>
      <c r="J319" s="34" t="s">
        <v>91</v>
      </c>
      <c r="K319" s="34" t="s">
        <v>325</v>
      </c>
      <c r="L319" s="34" t="s">
        <v>172</v>
      </c>
      <c r="M319" s="34" t="s">
        <v>471</v>
      </c>
      <c r="N319" s="123">
        <v>0.3125</v>
      </c>
      <c r="O319" s="123">
        <v>0.35416666666666669</v>
      </c>
      <c r="P319" s="123" t="s">
        <v>60</v>
      </c>
      <c r="Q319" s="123">
        <v>0.70833333333333337</v>
      </c>
      <c r="R319" s="123" t="s">
        <v>69</v>
      </c>
      <c r="S319" s="123">
        <v>0.76041666666666663</v>
      </c>
      <c r="T319" s="34" t="s">
        <v>30</v>
      </c>
      <c r="U319" s="34" t="s">
        <v>48</v>
      </c>
      <c r="V319" s="34" t="s">
        <v>44</v>
      </c>
      <c r="W319" s="34" t="s">
        <v>326</v>
      </c>
      <c r="X319" s="34" t="s">
        <v>326</v>
      </c>
      <c r="Y319" s="34" t="s">
        <v>326</v>
      </c>
      <c r="Z319" s="34" t="s">
        <v>26</v>
      </c>
      <c r="AA319" s="34" t="s">
        <v>43</v>
      </c>
      <c r="AB319" s="95">
        <v>3.461689587426326</v>
      </c>
      <c r="AC319" s="34" t="s">
        <v>149</v>
      </c>
      <c r="AD319" s="34" t="s">
        <v>149</v>
      </c>
      <c r="AE319" s="95">
        <v>3.461689587426326</v>
      </c>
      <c r="AF319" s="96">
        <v>8.5</v>
      </c>
      <c r="AG319" s="97">
        <v>0</v>
      </c>
      <c r="AH319" s="96">
        <v>0</v>
      </c>
      <c r="AI319" s="97" t="s">
        <v>326</v>
      </c>
      <c r="AJ319" s="96">
        <v>67.499999999999957</v>
      </c>
      <c r="AK319" s="96">
        <v>233.66404715127686</v>
      </c>
      <c r="AL319" s="96" t="s">
        <v>96</v>
      </c>
      <c r="AM319" s="95">
        <v>6.9233791748526521</v>
      </c>
      <c r="AN319" s="95">
        <v>0</v>
      </c>
      <c r="AO319" s="98" t="s">
        <v>326</v>
      </c>
      <c r="AP319" s="98">
        <v>0</v>
      </c>
      <c r="AQ319" s="98" t="s">
        <v>326</v>
      </c>
      <c r="AR319" s="98">
        <v>8.623818</v>
      </c>
      <c r="AS319" s="98">
        <v>29.852980974459726</v>
      </c>
      <c r="AT319" s="99" t="s">
        <v>100</v>
      </c>
      <c r="AU319" s="98">
        <v>153.29325178019997</v>
      </c>
      <c r="AV319" s="98">
        <v>530.65365351024036</v>
      </c>
      <c r="AW319" s="98">
        <v>20.122242</v>
      </c>
      <c r="AX319" s="98">
        <v>69.656955607072689</v>
      </c>
      <c r="AY319" s="98">
        <v>22.968749999999986</v>
      </c>
      <c r="AZ319" s="98">
        <v>79.51068271119837</v>
      </c>
      <c r="BA319" s="100">
        <v>686000</v>
      </c>
      <c r="BB319" s="100">
        <v>2374719.0569744594</v>
      </c>
      <c r="BC319" s="101">
        <v>8.7948717948717944E-3</v>
      </c>
      <c r="BD319" s="101">
        <v>3.0445116115057173E-2</v>
      </c>
      <c r="BE319" s="96">
        <v>0</v>
      </c>
      <c r="BF319" s="96">
        <v>0</v>
      </c>
      <c r="BG319" s="95">
        <v>3.461689587426326</v>
      </c>
      <c r="BH319" s="95">
        <v>3.461689587426326</v>
      </c>
      <c r="BI319" s="96" t="s">
        <v>326</v>
      </c>
      <c r="BZ319"/>
      <c r="CA319"/>
      <c r="CB319"/>
      <c r="CC319"/>
      <c r="CD319" s="34"/>
      <c r="CE319" s="13" t="str">
        <f t="shared" si="34"/>
        <v>TPC</v>
      </c>
      <c r="CF319" s="13" t="str">
        <f t="shared" si="35"/>
        <v>Transporte Público Colectivo (TPC), ejecutivos</v>
      </c>
      <c r="CG319" s="17">
        <f t="shared" si="36"/>
        <v>0</v>
      </c>
      <c r="CH319" s="17">
        <f t="shared" si="38"/>
        <v>0</v>
      </c>
      <c r="CI319" s="17">
        <f t="shared" si="37"/>
        <v>0</v>
      </c>
      <c r="CJ319" s="34"/>
      <c r="CK319" s="34"/>
      <c r="CL319" s="34"/>
      <c r="CM319" s="34"/>
      <c r="CN319" s="34"/>
      <c r="CO319" s="34"/>
      <c r="CP319" s="34"/>
      <c r="CQ319" s="34"/>
    </row>
    <row r="320" spans="2:95" x14ac:dyDescent="0.3">
      <c r="B320" s="34">
        <v>318</v>
      </c>
      <c r="C320" s="34">
        <v>2023</v>
      </c>
      <c r="D320" s="34" t="s">
        <v>109</v>
      </c>
      <c r="E320" s="34">
        <v>41</v>
      </c>
      <c r="F320" s="34" t="s">
        <v>79</v>
      </c>
      <c r="G320" s="34" t="s">
        <v>154</v>
      </c>
      <c r="H320" s="34" t="s">
        <v>151</v>
      </c>
      <c r="I320" s="34" t="s">
        <v>84</v>
      </c>
      <c r="J320" s="34" t="s">
        <v>89</v>
      </c>
      <c r="K320" s="34" t="s">
        <v>325</v>
      </c>
      <c r="L320" s="34" t="s">
        <v>169</v>
      </c>
      <c r="M320" s="34" t="s">
        <v>471</v>
      </c>
      <c r="N320" s="123">
        <v>0.33333333333333331</v>
      </c>
      <c r="O320" s="123">
        <v>0.41666666666666669</v>
      </c>
      <c r="P320" s="123" t="s">
        <v>62</v>
      </c>
      <c r="Q320" s="123">
        <v>0.70833333333333337</v>
      </c>
      <c r="R320" s="123" t="s">
        <v>69</v>
      </c>
      <c r="S320" s="123">
        <v>0.79166666666666663</v>
      </c>
      <c r="T320" s="34" t="s">
        <v>24</v>
      </c>
      <c r="U320" s="34" t="s">
        <v>326</v>
      </c>
      <c r="V320" s="34" t="s">
        <v>42</v>
      </c>
      <c r="W320" s="34" t="s">
        <v>27</v>
      </c>
      <c r="X320" s="34" t="s">
        <v>42</v>
      </c>
      <c r="Y320" s="34" t="s">
        <v>326</v>
      </c>
      <c r="Z320" s="34" t="s">
        <v>24</v>
      </c>
      <c r="AA320" s="34" t="s">
        <v>42</v>
      </c>
      <c r="AB320" s="95">
        <v>0</v>
      </c>
      <c r="AC320" s="34" t="s">
        <v>24</v>
      </c>
      <c r="AD320" s="34" t="s">
        <v>42</v>
      </c>
      <c r="AE320" s="95">
        <v>0</v>
      </c>
      <c r="AF320" s="96">
        <v>7</v>
      </c>
      <c r="AG320" s="97">
        <v>15</v>
      </c>
      <c r="AH320" s="96">
        <v>51.925343811394889</v>
      </c>
      <c r="AI320" s="97" t="s">
        <v>103</v>
      </c>
      <c r="AJ320" s="96">
        <v>119.99999999999997</v>
      </c>
      <c r="AK320" s="96">
        <v>415.40275049115905</v>
      </c>
      <c r="AL320" s="96" t="s">
        <v>96</v>
      </c>
      <c r="AM320" s="95">
        <v>6.9233791748526521</v>
      </c>
      <c r="AN320" s="95">
        <v>6.9233791748526521</v>
      </c>
      <c r="AO320" s="98">
        <v>4.1500000000000004</v>
      </c>
      <c r="AP320" s="98">
        <v>14.366011787819254</v>
      </c>
      <c r="AQ320" s="98" t="s">
        <v>99</v>
      </c>
      <c r="AR320" s="98">
        <v>17.594754999999992</v>
      </c>
      <c r="AS320" s="98">
        <v>60.907580176817262</v>
      </c>
      <c r="AT320" s="99" t="s">
        <v>102</v>
      </c>
      <c r="AU320" s="98">
        <v>180.06210195993498</v>
      </c>
      <c r="AV320" s="98">
        <v>623.31910344480434</v>
      </c>
      <c r="AW320" s="98">
        <v>22.17732066705279</v>
      </c>
      <c r="AX320" s="98">
        <v>76.771000030151299</v>
      </c>
      <c r="AY320" s="98">
        <v>40.833333333333321</v>
      </c>
      <c r="AZ320" s="98">
        <v>141.35232481990826</v>
      </c>
      <c r="BA320" s="100">
        <v>2450000</v>
      </c>
      <c r="BB320" s="100">
        <v>8481139.4891944993</v>
      </c>
      <c r="BC320" s="101">
        <v>0.10208333333333333</v>
      </c>
      <c r="BD320" s="101">
        <v>0.35338081204977079</v>
      </c>
      <c r="BE320" s="96">
        <v>0</v>
      </c>
      <c r="BF320" s="96">
        <v>0</v>
      </c>
      <c r="BG320" s="95">
        <v>3.461689587426326</v>
      </c>
      <c r="BH320" s="95">
        <v>3.461689587426326</v>
      </c>
      <c r="BI320" s="96" t="s">
        <v>326</v>
      </c>
      <c r="BZ320"/>
      <c r="CA320"/>
      <c r="CB320"/>
      <c r="CC320"/>
      <c r="CD320" s="34"/>
      <c r="CE320" s="13" t="str">
        <f t="shared" si="34"/>
        <v>Patineta</v>
      </c>
      <c r="CF320" s="13" t="str">
        <f t="shared" si="35"/>
        <v>Patineta</v>
      </c>
      <c r="CG320" s="17">
        <f t="shared" si="36"/>
        <v>0</v>
      </c>
      <c r="CH320" s="17">
        <f t="shared" si="38"/>
        <v>0</v>
      </c>
      <c r="CI320" s="17">
        <f t="shared" si="37"/>
        <v>0</v>
      </c>
      <c r="CJ320" s="34"/>
      <c r="CK320" s="34"/>
      <c r="CL320" s="34"/>
      <c r="CM320" s="34"/>
      <c r="CN320" s="34"/>
      <c r="CO320" s="34"/>
      <c r="CP320" s="34"/>
      <c r="CQ320" s="34"/>
    </row>
    <row r="321" spans="2:95" x14ac:dyDescent="0.3">
      <c r="B321" s="34">
        <v>319</v>
      </c>
      <c r="C321" s="34">
        <v>2023</v>
      </c>
      <c r="D321" s="34" t="s">
        <v>109</v>
      </c>
      <c r="E321" s="34">
        <v>38</v>
      </c>
      <c r="F321" s="34" t="s">
        <v>78</v>
      </c>
      <c r="G321" s="34" t="s">
        <v>152</v>
      </c>
      <c r="H321" s="34" t="s">
        <v>151</v>
      </c>
      <c r="I321" s="34" t="s">
        <v>85</v>
      </c>
      <c r="J321" s="34" t="s">
        <v>91</v>
      </c>
      <c r="K321" s="34" t="s">
        <v>325</v>
      </c>
      <c r="L321" s="34" t="s">
        <v>167</v>
      </c>
      <c r="M321" s="34" t="s">
        <v>471</v>
      </c>
      <c r="N321" s="123">
        <v>0.29166666666666669</v>
      </c>
      <c r="O321" s="123">
        <v>0.3298611111111111</v>
      </c>
      <c r="P321" s="123" t="s">
        <v>59</v>
      </c>
      <c r="Q321" s="123">
        <v>0.70833333333333337</v>
      </c>
      <c r="R321" s="123" t="s">
        <v>69</v>
      </c>
      <c r="S321" s="123">
        <v>0.75</v>
      </c>
      <c r="T321" s="34" t="s">
        <v>24</v>
      </c>
      <c r="U321" s="34" t="s">
        <v>326</v>
      </c>
      <c r="V321" s="34" t="s">
        <v>42</v>
      </c>
      <c r="W321" s="34" t="s">
        <v>326</v>
      </c>
      <c r="X321" s="34" t="s">
        <v>326</v>
      </c>
      <c r="Y321" s="34" t="s">
        <v>326</v>
      </c>
      <c r="Z321" s="34" t="s">
        <v>24</v>
      </c>
      <c r="AA321" s="34" t="s">
        <v>42</v>
      </c>
      <c r="AB321" s="95">
        <v>0</v>
      </c>
      <c r="AC321" s="34" t="s">
        <v>24</v>
      </c>
      <c r="AD321" s="34" t="s">
        <v>42</v>
      </c>
      <c r="AE321" s="95">
        <v>0</v>
      </c>
      <c r="AF321" s="96">
        <v>9.0833333333333339</v>
      </c>
      <c r="AG321" s="97">
        <v>0</v>
      </c>
      <c r="AH321" s="96">
        <v>0</v>
      </c>
      <c r="AI321" s="97" t="s">
        <v>326</v>
      </c>
      <c r="AJ321" s="96">
        <v>57.499999999999957</v>
      </c>
      <c r="AK321" s="96">
        <v>199.0471512770136</v>
      </c>
      <c r="AL321" s="96" t="s">
        <v>95</v>
      </c>
      <c r="AM321" s="95">
        <v>6.9233791748526521</v>
      </c>
      <c r="AN321" s="95">
        <v>0</v>
      </c>
      <c r="AO321" s="98" t="s">
        <v>326</v>
      </c>
      <c r="AP321" s="98">
        <v>0</v>
      </c>
      <c r="AQ321" s="98" t="s">
        <v>326</v>
      </c>
      <c r="AR321" s="98">
        <v>14.600259999999992</v>
      </c>
      <c r="AS321" s="98">
        <v>50.541568015717061</v>
      </c>
      <c r="AT321" s="99" t="s">
        <v>101</v>
      </c>
      <c r="AU321" s="98">
        <v>34.907326433942288</v>
      </c>
      <c r="AV321" s="98">
        <v>120.83832844126977</v>
      </c>
      <c r="AW321" s="98">
        <v>4.2993554086538435</v>
      </c>
      <c r="AX321" s="98">
        <v>14.883033850782066</v>
      </c>
      <c r="AY321" s="98">
        <v>19.565972222222207</v>
      </c>
      <c r="AZ321" s="98">
        <v>67.731322309539351</v>
      </c>
      <c r="BA321" s="100">
        <v>588000</v>
      </c>
      <c r="BB321" s="100">
        <v>2035473.4774066797</v>
      </c>
      <c r="BC321" s="101">
        <v>7.5384615384615382E-3</v>
      </c>
      <c r="BD321" s="101">
        <v>2.6095813812906148E-2</v>
      </c>
      <c r="BE321" s="96">
        <v>0</v>
      </c>
      <c r="BF321" s="96">
        <v>0</v>
      </c>
      <c r="BG321" s="95">
        <v>3.461689587426326</v>
      </c>
      <c r="BH321" s="95">
        <v>3.461689587426326</v>
      </c>
      <c r="BI321" s="96" t="s">
        <v>326</v>
      </c>
      <c r="BZ321"/>
      <c r="CA321"/>
      <c r="CB321"/>
      <c r="CC321"/>
      <c r="CD321" s="34"/>
      <c r="CE321" s="13" t="str">
        <f t="shared" si="34"/>
        <v>Motocicleta pasajero</v>
      </c>
      <c r="CF321" s="13" t="str">
        <f t="shared" si="35"/>
        <v>Motocicleta como pasajero</v>
      </c>
      <c r="CG321" s="17">
        <f t="shared" si="36"/>
        <v>0</v>
      </c>
      <c r="CH321" s="17">
        <f t="shared" si="38"/>
        <v>0</v>
      </c>
      <c r="CI321" s="17">
        <f t="shared" si="37"/>
        <v>3.461689587426326</v>
      </c>
      <c r="CJ321" s="34"/>
      <c r="CK321" s="34"/>
      <c r="CL321" s="34"/>
      <c r="CM321" s="34"/>
      <c r="CN321" s="34"/>
      <c r="CO321" s="34"/>
      <c r="CP321" s="34"/>
      <c r="CQ321" s="34"/>
    </row>
    <row r="322" spans="2:95" x14ac:dyDescent="0.3">
      <c r="B322" s="34">
        <v>320</v>
      </c>
      <c r="C322" s="34">
        <v>2023</v>
      </c>
      <c r="D322" s="34" t="s">
        <v>109</v>
      </c>
      <c r="E322" s="34">
        <v>40</v>
      </c>
      <c r="F322" s="34" t="s">
        <v>79</v>
      </c>
      <c r="G322" s="34" t="s">
        <v>152</v>
      </c>
      <c r="H322" s="34" t="s">
        <v>151</v>
      </c>
      <c r="I322" s="34" t="s">
        <v>84</v>
      </c>
      <c r="J322" s="34" t="s">
        <v>89</v>
      </c>
      <c r="K322" s="34" t="s">
        <v>325</v>
      </c>
      <c r="L322" s="34" t="s">
        <v>172</v>
      </c>
      <c r="M322" s="34" t="s">
        <v>254</v>
      </c>
      <c r="N322" s="123">
        <v>0.29166666666666669</v>
      </c>
      <c r="O322" s="123">
        <v>0.32291666666666669</v>
      </c>
      <c r="P322" s="123" t="s">
        <v>59</v>
      </c>
      <c r="Q322" s="123">
        <v>0.70833333333333337</v>
      </c>
      <c r="R322" s="123" t="s">
        <v>69</v>
      </c>
      <c r="S322" s="123">
        <v>0.72916666666666663</v>
      </c>
      <c r="T322" s="34" t="s">
        <v>32</v>
      </c>
      <c r="U322" s="34" t="s">
        <v>47</v>
      </c>
      <c r="V322" s="34" t="s">
        <v>45</v>
      </c>
      <c r="W322" s="34" t="s">
        <v>326</v>
      </c>
      <c r="X322" s="34" t="s">
        <v>326</v>
      </c>
      <c r="Y322" s="34" t="s">
        <v>326</v>
      </c>
      <c r="Z322" s="34" t="s">
        <v>32</v>
      </c>
      <c r="AA322" s="34" t="s">
        <v>45</v>
      </c>
      <c r="AB322" s="95">
        <v>0</v>
      </c>
      <c r="AC322" s="34" t="s">
        <v>32</v>
      </c>
      <c r="AD322" s="34" t="s">
        <v>45</v>
      </c>
      <c r="AE322" s="95">
        <v>0</v>
      </c>
      <c r="AF322" s="96">
        <v>9.25</v>
      </c>
      <c r="AG322" s="97">
        <v>0</v>
      </c>
      <c r="AH322" s="96">
        <v>0</v>
      </c>
      <c r="AI322" s="97" t="s">
        <v>326</v>
      </c>
      <c r="AJ322" s="96">
        <v>37.499999999999943</v>
      </c>
      <c r="AK322" s="96">
        <v>129.81335952848704</v>
      </c>
      <c r="AL322" s="96" t="s">
        <v>95</v>
      </c>
      <c r="AM322" s="95">
        <v>6.9233791748526521</v>
      </c>
      <c r="AN322" s="95">
        <v>0</v>
      </c>
      <c r="AO322" s="98" t="s">
        <v>326</v>
      </c>
      <c r="AP322" s="98">
        <v>0</v>
      </c>
      <c r="AQ322" s="98" t="s">
        <v>326</v>
      </c>
      <c r="AR322" s="98">
        <v>9.3749999999999858</v>
      </c>
      <c r="AS322" s="98">
        <v>32.45333988212176</v>
      </c>
      <c r="AT322" s="99" t="s">
        <v>100</v>
      </c>
      <c r="AU322" s="98">
        <v>0</v>
      </c>
      <c r="AV322" s="98">
        <v>0</v>
      </c>
      <c r="AW322" s="98">
        <v>0</v>
      </c>
      <c r="AX322" s="98">
        <v>0</v>
      </c>
      <c r="AY322" s="98">
        <v>12.760416666666645</v>
      </c>
      <c r="AZ322" s="98">
        <v>44.17260150622127</v>
      </c>
      <c r="BA322" s="100">
        <v>26849.31506849315</v>
      </c>
      <c r="BB322" s="100">
        <v>92943.994402131488</v>
      </c>
      <c r="BC322" s="101">
        <v>1.1187214611872145E-3</v>
      </c>
      <c r="BD322" s="101">
        <v>3.8726664334221453E-3</v>
      </c>
      <c r="BE322" s="96">
        <v>74.999999999999886</v>
      </c>
      <c r="BF322" s="96">
        <v>259.62671905697408</v>
      </c>
      <c r="BG322" s="95">
        <v>0</v>
      </c>
      <c r="BH322" s="95">
        <v>3.461689587426326</v>
      </c>
      <c r="BI322" s="96" t="s">
        <v>326</v>
      </c>
      <c r="BZ322"/>
      <c r="CA322"/>
      <c r="CB322"/>
      <c r="CC322"/>
      <c r="CD322" s="34"/>
      <c r="CE322" s="13" t="str">
        <f t="shared" si="34"/>
        <v>Alimentador</v>
      </c>
      <c r="CF322" s="13" t="str">
        <f t="shared" si="35"/>
        <v>Alimentador</v>
      </c>
      <c r="CG322" s="17">
        <f t="shared" si="36"/>
        <v>0</v>
      </c>
      <c r="CH322" s="17">
        <f t="shared" si="38"/>
        <v>0</v>
      </c>
      <c r="CI322" s="17">
        <f t="shared" si="37"/>
        <v>0</v>
      </c>
      <c r="CJ322" s="34"/>
      <c r="CK322" s="34"/>
      <c r="CL322" s="34"/>
      <c r="CM322" s="34"/>
      <c r="CN322" s="34"/>
      <c r="CO322" s="34"/>
      <c r="CP322" s="34"/>
      <c r="CQ322" s="34"/>
    </row>
    <row r="323" spans="2:95" x14ac:dyDescent="0.3">
      <c r="B323" s="34">
        <v>321</v>
      </c>
      <c r="C323" s="34">
        <v>2023</v>
      </c>
      <c r="D323" s="34" t="s">
        <v>109</v>
      </c>
      <c r="E323" s="34">
        <v>62</v>
      </c>
      <c r="F323" s="34" t="s">
        <v>81</v>
      </c>
      <c r="G323" s="34" t="s">
        <v>154</v>
      </c>
      <c r="H323" s="34" t="s">
        <v>151</v>
      </c>
      <c r="I323" s="34" t="s">
        <v>85</v>
      </c>
      <c r="J323" s="34" t="s">
        <v>92</v>
      </c>
      <c r="K323" s="34" t="s">
        <v>325</v>
      </c>
      <c r="L323" s="34" t="s">
        <v>174</v>
      </c>
      <c r="M323" s="34" t="s">
        <v>254</v>
      </c>
      <c r="N323" s="123">
        <v>0</v>
      </c>
      <c r="O323" s="123">
        <v>0</v>
      </c>
      <c r="P323" s="123" t="s">
        <v>58</v>
      </c>
      <c r="Q323" s="123">
        <v>0</v>
      </c>
      <c r="R323" s="123" t="s">
        <v>72</v>
      </c>
      <c r="S323" s="123">
        <v>0</v>
      </c>
      <c r="T323" s="34" t="s">
        <v>35</v>
      </c>
      <c r="U323" s="34" t="s">
        <v>326</v>
      </c>
      <c r="V323" s="34" t="s">
        <v>2</v>
      </c>
      <c r="W323" s="34" t="s">
        <v>326</v>
      </c>
      <c r="X323" s="34" t="s">
        <v>326</v>
      </c>
      <c r="Y323" s="34" t="s">
        <v>326</v>
      </c>
      <c r="Z323" s="34" t="s">
        <v>26</v>
      </c>
      <c r="AA323" s="34" t="s">
        <v>43</v>
      </c>
      <c r="AB323" s="95">
        <v>3.461689587426326</v>
      </c>
      <c r="AC323" s="34" t="s">
        <v>26</v>
      </c>
      <c r="AD323" s="34" t="s">
        <v>43</v>
      </c>
      <c r="AE323" s="95">
        <v>3.461689587426326</v>
      </c>
      <c r="AF323" s="96">
        <v>13.5</v>
      </c>
      <c r="AG323" s="97">
        <v>0</v>
      </c>
      <c r="AH323" s="96">
        <v>0</v>
      </c>
      <c r="AI323" s="97" t="s">
        <v>326</v>
      </c>
      <c r="AJ323" s="96">
        <v>0</v>
      </c>
      <c r="AK323" s="96">
        <v>0</v>
      </c>
      <c r="AL323" s="96" t="s">
        <v>94</v>
      </c>
      <c r="AM323" s="95">
        <v>0</v>
      </c>
      <c r="AN323" s="95">
        <v>0</v>
      </c>
      <c r="AO323" s="98" t="s">
        <v>326</v>
      </c>
      <c r="AP323" s="98">
        <v>0</v>
      </c>
      <c r="AQ323" s="98" t="s">
        <v>326</v>
      </c>
      <c r="AR323" s="98">
        <v>0</v>
      </c>
      <c r="AS323" s="98">
        <v>0</v>
      </c>
      <c r="AT323" s="99" t="s">
        <v>98</v>
      </c>
      <c r="AU323" s="98">
        <v>0</v>
      </c>
      <c r="AV323" s="98">
        <v>0</v>
      </c>
      <c r="AW323" s="98">
        <v>0</v>
      </c>
      <c r="AX323" s="98">
        <v>0</v>
      </c>
      <c r="AY323" s="98">
        <v>0</v>
      </c>
      <c r="AZ323" s="98">
        <v>0</v>
      </c>
      <c r="BA323" s="100">
        <v>0</v>
      </c>
      <c r="BB323" s="100">
        <v>0</v>
      </c>
      <c r="BC323" s="101">
        <v>0</v>
      </c>
      <c r="BD323" s="101">
        <v>0</v>
      </c>
      <c r="BE323" s="96">
        <v>0</v>
      </c>
      <c r="BF323" s="96">
        <v>0</v>
      </c>
      <c r="BG323" s="95">
        <v>3.461689587426326</v>
      </c>
      <c r="BH323" s="95">
        <v>3.461689587426326</v>
      </c>
      <c r="BI323" s="96" t="s">
        <v>326</v>
      </c>
      <c r="BZ323"/>
      <c r="CA323"/>
      <c r="CB323"/>
      <c r="CC323"/>
      <c r="CD323" s="34"/>
      <c r="CE323" s="13" t="str">
        <f t="shared" si="34"/>
        <v>Transmicable</v>
      </c>
      <c r="CF323" s="13" t="str">
        <f t="shared" si="35"/>
        <v>Transmicable</v>
      </c>
      <c r="CG323" s="17">
        <f t="shared" si="36"/>
        <v>0</v>
      </c>
      <c r="CH323" s="17">
        <f t="shared" si="38"/>
        <v>0</v>
      </c>
      <c r="CI323" s="17">
        <f t="shared" si="37"/>
        <v>0</v>
      </c>
      <c r="CJ323" s="34"/>
      <c r="CK323" s="34"/>
      <c r="CL323" s="34"/>
      <c r="CM323" s="34"/>
      <c r="CN323" s="34"/>
      <c r="CO323" s="34"/>
      <c r="CP323" s="34"/>
      <c r="CQ323" s="34"/>
    </row>
    <row r="324" spans="2:95" x14ac:dyDescent="0.3">
      <c r="B324" s="34">
        <v>322</v>
      </c>
      <c r="C324" s="34">
        <v>2023</v>
      </c>
      <c r="D324" s="34" t="s">
        <v>110</v>
      </c>
      <c r="E324" s="34">
        <v>41</v>
      </c>
      <c r="F324" s="34" t="s">
        <v>79</v>
      </c>
      <c r="G324" s="34" t="s">
        <v>153</v>
      </c>
      <c r="H324" s="34" t="s">
        <v>151</v>
      </c>
      <c r="I324" s="34" t="s">
        <v>87</v>
      </c>
      <c r="J324" s="34" t="s">
        <v>92</v>
      </c>
      <c r="K324" s="34" t="s">
        <v>493</v>
      </c>
      <c r="L324" s="34" t="s">
        <v>170</v>
      </c>
      <c r="M324" s="34" t="s">
        <v>471</v>
      </c>
      <c r="N324" s="123">
        <v>0.20138888888888887</v>
      </c>
      <c r="O324" s="123">
        <v>0.29166666666666669</v>
      </c>
      <c r="P324" s="123" t="s">
        <v>59</v>
      </c>
      <c r="Q324" s="123">
        <v>0.6875</v>
      </c>
      <c r="R324" s="123" t="s">
        <v>68</v>
      </c>
      <c r="S324" s="123">
        <v>0.82291666666666663</v>
      </c>
      <c r="T324" s="34" t="s">
        <v>30</v>
      </c>
      <c r="U324" s="34" t="s">
        <v>48</v>
      </c>
      <c r="V324" s="34" t="s">
        <v>44</v>
      </c>
      <c r="W324" s="34" t="s">
        <v>149</v>
      </c>
      <c r="X324" s="34" t="s">
        <v>149</v>
      </c>
      <c r="Y324" s="34" t="s">
        <v>326</v>
      </c>
      <c r="Z324" s="34" t="s">
        <v>26</v>
      </c>
      <c r="AA324" s="34" t="s">
        <v>43</v>
      </c>
      <c r="AB324" s="95">
        <v>3.461689587426326</v>
      </c>
      <c r="AC324" s="34" t="s">
        <v>30</v>
      </c>
      <c r="AD324" s="34" t="s">
        <v>44</v>
      </c>
      <c r="AE324" s="95">
        <v>0</v>
      </c>
      <c r="AF324" s="96">
        <v>9.5</v>
      </c>
      <c r="AG324" s="97">
        <v>7.5</v>
      </c>
      <c r="AH324" s="96">
        <v>25.962671905697444</v>
      </c>
      <c r="AI324" s="97" t="s">
        <v>148</v>
      </c>
      <c r="AJ324" s="96">
        <v>162.5</v>
      </c>
      <c r="AK324" s="96">
        <v>562.52455795677793</v>
      </c>
      <c r="AL324" s="96" t="s">
        <v>97</v>
      </c>
      <c r="AM324" s="95">
        <v>6.9233791748526521</v>
      </c>
      <c r="AN324" s="95">
        <v>6.9233791748526521</v>
      </c>
      <c r="AO324" s="98">
        <v>0.42499999999999993</v>
      </c>
      <c r="AP324" s="98">
        <v>1.4712180746561883</v>
      </c>
      <c r="AQ324" s="98" t="s">
        <v>105</v>
      </c>
      <c r="AR324" s="98">
        <v>33.727532999999994</v>
      </c>
      <c r="AS324" s="98">
        <v>116.75424979567778</v>
      </c>
      <c r="AT324" s="99" t="s">
        <v>102</v>
      </c>
      <c r="AU324" s="98">
        <v>789.29519401382208</v>
      </c>
      <c r="AV324" s="98">
        <v>2732.2949545232896</v>
      </c>
      <c r="AW324" s="98">
        <v>103.60788044444442</v>
      </c>
      <c r="AX324" s="98">
        <v>358.65832090984492</v>
      </c>
      <c r="AY324" s="98">
        <v>55.295138888888893</v>
      </c>
      <c r="AZ324" s="98">
        <v>191.41460652695918</v>
      </c>
      <c r="BA324" s="100">
        <v>5880000</v>
      </c>
      <c r="BB324" s="100">
        <v>20354734.774066798</v>
      </c>
      <c r="BC324" s="101">
        <v>5.4444444444444441E-2</v>
      </c>
      <c r="BD324" s="101">
        <v>0.18846976642654439</v>
      </c>
      <c r="BE324" s="96">
        <v>15</v>
      </c>
      <c r="BF324" s="96">
        <v>51.925343811394889</v>
      </c>
      <c r="BG324" s="95">
        <v>3.461689587426326</v>
      </c>
      <c r="BH324" s="95">
        <v>3.461689587426326</v>
      </c>
      <c r="BI324" s="96" t="s">
        <v>326</v>
      </c>
      <c r="BZ324"/>
      <c r="CA324"/>
      <c r="CB324"/>
      <c r="CC324"/>
      <c r="CD324" s="34"/>
      <c r="CE324" s="13" t="str">
        <f t="shared" si="34"/>
        <v>Bicitaxi</v>
      </c>
      <c r="CF324" s="13" t="str">
        <f t="shared" si="35"/>
        <v>Bicitaxi</v>
      </c>
      <c r="CG324" s="17">
        <f t="shared" si="36"/>
        <v>0</v>
      </c>
      <c r="CH324" s="17">
        <f t="shared" si="38"/>
        <v>0</v>
      </c>
      <c r="CI324" s="17">
        <f t="shared" si="37"/>
        <v>0</v>
      </c>
      <c r="CJ324" s="34"/>
      <c r="CK324" s="34"/>
      <c r="CM324" s="34"/>
      <c r="CN324" s="34"/>
      <c r="CO324" s="34"/>
      <c r="CP324" s="35"/>
      <c r="CQ324" s="35"/>
    </row>
    <row r="325" spans="2:95" x14ac:dyDescent="0.3">
      <c r="B325" s="34">
        <v>323</v>
      </c>
      <c r="C325" s="34">
        <v>2023</v>
      </c>
      <c r="D325" s="34" t="s">
        <v>110</v>
      </c>
      <c r="E325" s="34">
        <v>47</v>
      </c>
      <c r="F325" s="34" t="s">
        <v>79</v>
      </c>
      <c r="G325" s="34" t="s">
        <v>154</v>
      </c>
      <c r="H325" s="34" t="s">
        <v>151</v>
      </c>
      <c r="I325" s="34" t="s">
        <v>85</v>
      </c>
      <c r="J325" s="34" t="s">
        <v>91</v>
      </c>
      <c r="K325" s="34" t="s">
        <v>325</v>
      </c>
      <c r="L325" s="34" t="s">
        <v>167</v>
      </c>
      <c r="M325" s="34" t="s">
        <v>471</v>
      </c>
      <c r="N325" s="123">
        <v>0.25</v>
      </c>
      <c r="O325" s="123">
        <v>0.29166666666666669</v>
      </c>
      <c r="P325" s="123" t="s">
        <v>59</v>
      </c>
      <c r="Q325" s="123">
        <v>0.75</v>
      </c>
      <c r="R325" s="123" t="s">
        <v>70</v>
      </c>
      <c r="S325" s="123">
        <v>0.83333333333333337</v>
      </c>
      <c r="T325" s="34" t="s">
        <v>26</v>
      </c>
      <c r="U325" s="34" t="s">
        <v>48</v>
      </c>
      <c r="V325" s="34" t="s">
        <v>43</v>
      </c>
      <c r="W325" s="34" t="s">
        <v>326</v>
      </c>
      <c r="X325" s="34" t="s">
        <v>326</v>
      </c>
      <c r="Y325" s="34" t="s">
        <v>326</v>
      </c>
      <c r="Z325" s="34" t="s">
        <v>26</v>
      </c>
      <c r="AA325" s="34" t="s">
        <v>43</v>
      </c>
      <c r="AB325" s="95">
        <v>0</v>
      </c>
      <c r="AC325" s="34" t="s">
        <v>24</v>
      </c>
      <c r="AD325" s="34" t="s">
        <v>42</v>
      </c>
      <c r="AE325" s="95">
        <v>3.461689587426326</v>
      </c>
      <c r="AF325" s="96">
        <v>11</v>
      </c>
      <c r="AG325" s="97">
        <v>0</v>
      </c>
      <c r="AH325" s="96">
        <v>0</v>
      </c>
      <c r="AI325" s="97" t="s">
        <v>326</v>
      </c>
      <c r="AJ325" s="96">
        <v>90.000000000000043</v>
      </c>
      <c r="AK325" s="96">
        <v>311.55206286836949</v>
      </c>
      <c r="AL325" s="96" t="s">
        <v>96</v>
      </c>
      <c r="AM325" s="95">
        <v>6.9233791748526521</v>
      </c>
      <c r="AN325" s="95">
        <v>0</v>
      </c>
      <c r="AO325" s="98" t="s">
        <v>326</v>
      </c>
      <c r="AP325" s="98">
        <v>0</v>
      </c>
      <c r="AQ325" s="98" t="s">
        <v>326</v>
      </c>
      <c r="AR325" s="98">
        <v>14.600259999999992</v>
      </c>
      <c r="AS325" s="98">
        <v>50.541568015717061</v>
      </c>
      <c r="AT325" s="99" t="s">
        <v>101</v>
      </c>
      <c r="AU325" s="98">
        <v>519.05578996133295</v>
      </c>
      <c r="AV325" s="98">
        <v>1796.8100234024923</v>
      </c>
      <c r="AW325" s="98">
        <v>68.134546666666623</v>
      </c>
      <c r="AX325" s="98">
        <v>235.86065074001294</v>
      </c>
      <c r="AY325" s="98">
        <v>30.625000000000014</v>
      </c>
      <c r="AZ325" s="98">
        <v>106.01424361493129</v>
      </c>
      <c r="BA325" s="100">
        <v>4191849.3150684931</v>
      </c>
      <c r="BB325" s="100">
        <v>14510881.126032779</v>
      </c>
      <c r="BC325" s="101">
        <v>5.3741657885493503E-2</v>
      </c>
      <c r="BD325" s="101">
        <v>0.18603693751324077</v>
      </c>
      <c r="BE325" s="96">
        <v>0</v>
      </c>
      <c r="BF325" s="96">
        <v>0</v>
      </c>
      <c r="BG325" s="95">
        <v>3.461689587426326</v>
      </c>
      <c r="BH325" s="95">
        <v>3.461689587426326</v>
      </c>
      <c r="BI325" s="96" t="s">
        <v>326</v>
      </c>
      <c r="BZ325" s="34"/>
      <c r="CA325" s="34"/>
      <c r="CB325" s="34"/>
      <c r="CC325" s="34"/>
      <c r="CD325" s="34"/>
      <c r="CE325" s="13" t="str">
        <f t="shared" si="34"/>
        <v>Provisional</v>
      </c>
      <c r="CF325" s="13" t="str">
        <f t="shared" si="35"/>
        <v>SITP - Provisional</v>
      </c>
      <c r="CG325" s="17">
        <f t="shared" si="36"/>
        <v>0</v>
      </c>
      <c r="CH325" s="17">
        <f t="shared" si="38"/>
        <v>0</v>
      </c>
      <c r="CI325" s="17">
        <f t="shared" si="37"/>
        <v>0</v>
      </c>
      <c r="CJ325" s="34"/>
      <c r="CK325" s="34"/>
      <c r="CM325" s="34"/>
      <c r="CN325" s="34"/>
      <c r="CO325" s="34"/>
      <c r="CP325" s="34"/>
      <c r="CQ325" s="34"/>
    </row>
    <row r="326" spans="2:95" x14ac:dyDescent="0.3">
      <c r="B326" s="34">
        <v>324</v>
      </c>
      <c r="C326" s="34">
        <v>2023</v>
      </c>
      <c r="D326" s="34" t="s">
        <v>109</v>
      </c>
      <c r="E326" s="34">
        <v>43</v>
      </c>
      <c r="F326" s="34" t="s">
        <v>79</v>
      </c>
      <c r="G326" s="34" t="s">
        <v>154</v>
      </c>
      <c r="H326" s="34" t="s">
        <v>151</v>
      </c>
      <c r="I326" s="34" t="s">
        <v>85</v>
      </c>
      <c r="J326" s="34" t="s">
        <v>91</v>
      </c>
      <c r="K326" s="34" t="s">
        <v>325</v>
      </c>
      <c r="L326" s="34" t="s">
        <v>167</v>
      </c>
      <c r="M326" s="34" t="s">
        <v>471</v>
      </c>
      <c r="N326" s="123">
        <v>0.33333333333333331</v>
      </c>
      <c r="O326" s="123">
        <v>0.36458333333333331</v>
      </c>
      <c r="P326" s="123" t="s">
        <v>60</v>
      </c>
      <c r="Q326" s="123">
        <v>0.70833333333333337</v>
      </c>
      <c r="R326" s="123" t="s">
        <v>69</v>
      </c>
      <c r="S326" s="123">
        <v>0.75</v>
      </c>
      <c r="T326" s="34" t="s">
        <v>24</v>
      </c>
      <c r="U326" s="34" t="s">
        <v>326</v>
      </c>
      <c r="V326" s="34" t="s">
        <v>42</v>
      </c>
      <c r="W326" s="34" t="s">
        <v>326</v>
      </c>
      <c r="X326" s="34" t="s">
        <v>326</v>
      </c>
      <c r="Y326" s="34" t="s">
        <v>326</v>
      </c>
      <c r="Z326" s="34" t="s">
        <v>24</v>
      </c>
      <c r="AA326" s="34" t="s">
        <v>42</v>
      </c>
      <c r="AB326" s="95">
        <v>0</v>
      </c>
      <c r="AC326" s="34" t="s">
        <v>24</v>
      </c>
      <c r="AD326" s="34" t="s">
        <v>42</v>
      </c>
      <c r="AE326" s="95">
        <v>0</v>
      </c>
      <c r="AF326" s="96">
        <v>8.2500000000000018</v>
      </c>
      <c r="AG326" s="97">
        <v>0</v>
      </c>
      <c r="AH326" s="96">
        <v>0</v>
      </c>
      <c r="AI326" s="97" t="s">
        <v>326</v>
      </c>
      <c r="AJ326" s="96">
        <v>52.499999999999972</v>
      </c>
      <c r="AK326" s="96">
        <v>181.73870333988202</v>
      </c>
      <c r="AL326" s="96" t="s">
        <v>95</v>
      </c>
      <c r="AM326" s="95">
        <v>6.9233791748526521</v>
      </c>
      <c r="AN326" s="95">
        <v>0</v>
      </c>
      <c r="AO326" s="98" t="s">
        <v>326</v>
      </c>
      <c r="AP326" s="98">
        <v>0</v>
      </c>
      <c r="AQ326" s="98" t="s">
        <v>326</v>
      </c>
      <c r="AR326" s="98">
        <v>14.600259999999992</v>
      </c>
      <c r="AS326" s="98">
        <v>50.541568015717061</v>
      </c>
      <c r="AT326" s="99" t="s">
        <v>101</v>
      </c>
      <c r="AU326" s="98">
        <v>69.814652867884575</v>
      </c>
      <c r="AV326" s="98">
        <v>241.67665688253953</v>
      </c>
      <c r="AW326" s="98">
        <v>8.5987108173076869</v>
      </c>
      <c r="AX326" s="98">
        <v>29.766067701564133</v>
      </c>
      <c r="AY326" s="98">
        <v>17.864583333333325</v>
      </c>
      <c r="AZ326" s="98">
        <v>61.841642108709856</v>
      </c>
      <c r="BA326" s="100">
        <v>1176000</v>
      </c>
      <c r="BB326" s="100">
        <v>4070946.9548133593</v>
      </c>
      <c r="BC326" s="101">
        <v>1.5076923076923076E-2</v>
      </c>
      <c r="BD326" s="101">
        <v>5.2191627625812295E-2</v>
      </c>
      <c r="BE326" s="96">
        <v>0</v>
      </c>
      <c r="BF326" s="96">
        <v>0</v>
      </c>
      <c r="BG326" s="95">
        <v>3.461689587426326</v>
      </c>
      <c r="BH326" s="95">
        <v>3.461689587426326</v>
      </c>
      <c r="BI326" s="96" t="s">
        <v>326</v>
      </c>
      <c r="BZ326" s="34"/>
      <c r="CA326" s="34"/>
      <c r="CB326" s="34"/>
      <c r="CC326" s="34"/>
      <c r="CD326" s="34"/>
      <c r="CE326" s="34"/>
      <c r="CF326" s="34"/>
      <c r="CG326" s="34"/>
      <c r="CH326" s="34"/>
      <c r="CI326" s="34"/>
      <c r="CJ326" s="34"/>
      <c r="CK326" s="34"/>
      <c r="CM326" s="34"/>
      <c r="CN326" s="34"/>
      <c r="CO326" s="34"/>
      <c r="CP326" s="34"/>
      <c r="CQ326" s="34"/>
    </row>
    <row r="327" spans="2:95" ht="27.6" x14ac:dyDescent="0.3">
      <c r="B327" s="34">
        <v>325</v>
      </c>
      <c r="C327" s="34">
        <v>2023</v>
      </c>
      <c r="D327" s="34" t="s">
        <v>110</v>
      </c>
      <c r="E327" s="34">
        <v>39</v>
      </c>
      <c r="F327" s="34" t="s">
        <v>78</v>
      </c>
      <c r="G327" s="34" t="s">
        <v>152</v>
      </c>
      <c r="H327" s="34" t="s">
        <v>151</v>
      </c>
      <c r="I327" s="34" t="s">
        <v>86</v>
      </c>
      <c r="J327" s="34" t="s">
        <v>90</v>
      </c>
      <c r="K327" s="34" t="s">
        <v>325</v>
      </c>
      <c r="L327" s="34" t="s">
        <v>167</v>
      </c>
      <c r="M327" s="34" t="s">
        <v>471</v>
      </c>
      <c r="N327" s="123">
        <v>0.25</v>
      </c>
      <c r="O327" s="123">
        <v>0.3125</v>
      </c>
      <c r="P327" s="123" t="s">
        <v>59</v>
      </c>
      <c r="Q327" s="123">
        <v>0.75</v>
      </c>
      <c r="R327" s="123" t="s">
        <v>70</v>
      </c>
      <c r="S327" s="123">
        <v>0.83333333333333337</v>
      </c>
      <c r="T327" s="34" t="s">
        <v>24</v>
      </c>
      <c r="U327" s="34" t="s">
        <v>326</v>
      </c>
      <c r="V327" s="34" t="s">
        <v>42</v>
      </c>
      <c r="W327" s="34" t="s">
        <v>31</v>
      </c>
      <c r="X327" s="34" t="s">
        <v>42</v>
      </c>
      <c r="Y327" s="34" t="s">
        <v>326</v>
      </c>
      <c r="Z327" s="34" t="s">
        <v>24</v>
      </c>
      <c r="AA327" s="34" t="s">
        <v>42</v>
      </c>
      <c r="AB327" s="95">
        <v>0</v>
      </c>
      <c r="AC327" s="34" t="s">
        <v>24</v>
      </c>
      <c r="AD327" s="34" t="s">
        <v>42</v>
      </c>
      <c r="AE327" s="95">
        <v>0</v>
      </c>
      <c r="AF327" s="96">
        <v>10.5</v>
      </c>
      <c r="AG327" s="97">
        <v>22.5</v>
      </c>
      <c r="AH327" s="96">
        <v>77.88801571709233</v>
      </c>
      <c r="AI327" s="97" t="s">
        <v>103</v>
      </c>
      <c r="AJ327" s="96">
        <v>105.00000000000003</v>
      </c>
      <c r="AK327" s="96">
        <v>363.47740667976433</v>
      </c>
      <c r="AL327" s="96" t="s">
        <v>96</v>
      </c>
      <c r="AM327" s="95">
        <v>6.9233791748526521</v>
      </c>
      <c r="AN327" s="95">
        <v>6.9233791748526521</v>
      </c>
      <c r="AO327" s="98">
        <v>6.1087499999999988</v>
      </c>
      <c r="AP327" s="98">
        <v>21.146596267190564</v>
      </c>
      <c r="AQ327" s="98" t="s">
        <v>108</v>
      </c>
      <c r="AR327" s="98">
        <v>14.600259999999992</v>
      </c>
      <c r="AS327" s="98">
        <v>50.541568015717061</v>
      </c>
      <c r="AT327" s="99" t="s">
        <v>101</v>
      </c>
      <c r="AU327" s="98">
        <v>58.070306163205828</v>
      </c>
      <c r="AV327" s="98">
        <v>201.02137418382841</v>
      </c>
      <c r="AW327" s="98">
        <v>7.1522201895760453</v>
      </c>
      <c r="AX327" s="98">
        <v>24.75876615723574</v>
      </c>
      <c r="AY327" s="98">
        <v>35.729166666666679</v>
      </c>
      <c r="AZ327" s="98">
        <v>123.68328421741981</v>
      </c>
      <c r="BA327" s="100">
        <v>1470000</v>
      </c>
      <c r="BB327" s="100">
        <v>5088683.6935166996</v>
      </c>
      <c r="BC327" s="101">
        <v>3.0624999999999999E-2</v>
      </c>
      <c r="BD327" s="101">
        <v>0.10601424361493124</v>
      </c>
      <c r="BE327" s="96">
        <v>45</v>
      </c>
      <c r="BF327" s="96">
        <v>155.77603143418466</v>
      </c>
      <c r="BG327" s="95">
        <v>0</v>
      </c>
      <c r="BH327" s="95">
        <v>3.461689587426326</v>
      </c>
      <c r="BI327" s="96" t="s">
        <v>326</v>
      </c>
      <c r="BZ327" s="34"/>
      <c r="CA327" s="34"/>
      <c r="CB327" s="34"/>
      <c r="CC327" s="34"/>
      <c r="CD327" s="34"/>
      <c r="CE327" s="34"/>
      <c r="CF327" s="34"/>
      <c r="CG327" s="18" t="s">
        <v>215</v>
      </c>
      <c r="CH327" s="18" t="s">
        <v>21</v>
      </c>
      <c r="CI327" s="18" t="s">
        <v>22</v>
      </c>
      <c r="CJ327" s="34"/>
      <c r="CK327" s="34"/>
      <c r="CM327" s="34"/>
      <c r="CN327" s="34"/>
      <c r="CO327" s="34"/>
      <c r="CP327" s="34"/>
      <c r="CQ327" s="34"/>
    </row>
    <row r="328" spans="2:95" x14ac:dyDescent="0.3">
      <c r="B328" s="34">
        <v>326</v>
      </c>
      <c r="C328" s="34">
        <v>2023</v>
      </c>
      <c r="D328" s="34" t="s">
        <v>109</v>
      </c>
      <c r="E328" s="34">
        <v>35</v>
      </c>
      <c r="F328" s="34" t="s">
        <v>78</v>
      </c>
      <c r="G328" s="34" t="s">
        <v>152</v>
      </c>
      <c r="H328" s="34" t="s">
        <v>151</v>
      </c>
      <c r="I328" s="34" t="s">
        <v>84</v>
      </c>
      <c r="J328" s="34" t="s">
        <v>89</v>
      </c>
      <c r="K328" s="34" t="s">
        <v>325</v>
      </c>
      <c r="L328" s="34" t="s">
        <v>168</v>
      </c>
      <c r="M328" s="34" t="s">
        <v>471</v>
      </c>
      <c r="N328" s="123">
        <v>0.25</v>
      </c>
      <c r="O328" s="123">
        <v>0.29166666666666669</v>
      </c>
      <c r="P328" s="123" t="s">
        <v>59</v>
      </c>
      <c r="Q328" s="123">
        <v>0.70833333333333337</v>
      </c>
      <c r="R328" s="123" t="s">
        <v>69</v>
      </c>
      <c r="S328" s="123">
        <v>0.79166666666666663</v>
      </c>
      <c r="T328" s="34" t="s">
        <v>24</v>
      </c>
      <c r="U328" s="34" t="s">
        <v>326</v>
      </c>
      <c r="V328" s="34" t="s">
        <v>42</v>
      </c>
      <c r="W328" s="34" t="s">
        <v>31</v>
      </c>
      <c r="X328" s="34" t="s">
        <v>42</v>
      </c>
      <c r="Y328" s="34" t="s">
        <v>326</v>
      </c>
      <c r="Z328" s="34" t="s">
        <v>24</v>
      </c>
      <c r="AA328" s="34" t="s">
        <v>42</v>
      </c>
      <c r="AB328" s="95">
        <v>0</v>
      </c>
      <c r="AC328" s="34" t="s">
        <v>24</v>
      </c>
      <c r="AD328" s="34" t="s">
        <v>42</v>
      </c>
      <c r="AE328" s="95">
        <v>0</v>
      </c>
      <c r="AF328" s="96">
        <v>10</v>
      </c>
      <c r="AG328" s="97">
        <v>10</v>
      </c>
      <c r="AH328" s="96">
        <v>34.616895874263264</v>
      </c>
      <c r="AI328" s="97" t="s">
        <v>148</v>
      </c>
      <c r="AJ328" s="96">
        <v>89.999999999999957</v>
      </c>
      <c r="AK328" s="96">
        <v>311.55206286836921</v>
      </c>
      <c r="AL328" s="96" t="s">
        <v>96</v>
      </c>
      <c r="AM328" s="95">
        <v>6.9233791748526521</v>
      </c>
      <c r="AN328" s="95">
        <v>6.9233791748526521</v>
      </c>
      <c r="AO328" s="98">
        <v>2.7149999999999994</v>
      </c>
      <c r="AP328" s="98">
        <v>9.3984872298624733</v>
      </c>
      <c r="AQ328" s="98" t="s">
        <v>107</v>
      </c>
      <c r="AR328" s="98">
        <v>9.6757879999999972</v>
      </c>
      <c r="AS328" s="98">
        <v>33.494574569744586</v>
      </c>
      <c r="AT328" s="99" t="s">
        <v>100</v>
      </c>
      <c r="AU328" s="98">
        <v>62.063006133159945</v>
      </c>
      <c r="AV328" s="98">
        <v>214.84286209553599</v>
      </c>
      <c r="AW328" s="98">
        <v>7.6439804578234245</v>
      </c>
      <c r="AX328" s="98">
        <v>26.46108755733767</v>
      </c>
      <c r="AY328" s="98">
        <v>30.624999999999986</v>
      </c>
      <c r="AZ328" s="98">
        <v>106.01424361493119</v>
      </c>
      <c r="BA328" s="100">
        <v>1445500</v>
      </c>
      <c r="BB328" s="100">
        <v>5003872.298624754</v>
      </c>
      <c r="BC328" s="101">
        <v>6.0229166666666667E-2</v>
      </c>
      <c r="BD328" s="101">
        <v>0.20849467910936476</v>
      </c>
      <c r="BE328" s="96">
        <v>20</v>
      </c>
      <c r="BF328" s="96">
        <v>69.233791748526528</v>
      </c>
      <c r="BG328" s="95">
        <v>3.461689587426326</v>
      </c>
      <c r="BH328" s="95">
        <v>3.461689587426326</v>
      </c>
      <c r="BI328" s="96" t="s">
        <v>326</v>
      </c>
      <c r="BZ328" s="33"/>
      <c r="CA328" s="33"/>
      <c r="CB328" s="34"/>
      <c r="CC328" s="34"/>
      <c r="CD328" s="34"/>
      <c r="CE328" s="34"/>
      <c r="CF328" s="34"/>
      <c r="CG328" s="17">
        <f>SUM(CG307:CG325)</f>
        <v>10.385068762278978</v>
      </c>
      <c r="CH328" s="17">
        <f>SUM(CH307:CH325)</f>
        <v>10.385068762278978</v>
      </c>
      <c r="CI328" s="17">
        <f>SUM(CI307:CI325)</f>
        <v>10.385068762278978</v>
      </c>
      <c r="CJ328" s="34"/>
      <c r="CK328" s="34"/>
      <c r="CM328" s="34"/>
      <c r="CN328" s="34"/>
      <c r="CO328" s="35"/>
      <c r="CP328" s="34"/>
      <c r="CQ328" s="34"/>
    </row>
    <row r="329" spans="2:95" x14ac:dyDescent="0.3">
      <c r="B329" s="34">
        <v>327</v>
      </c>
      <c r="C329" s="34">
        <v>2023</v>
      </c>
      <c r="D329" s="34" t="s">
        <v>109</v>
      </c>
      <c r="E329" s="34">
        <v>51</v>
      </c>
      <c r="F329" s="34" t="s">
        <v>80</v>
      </c>
      <c r="G329" s="34" t="s">
        <v>153</v>
      </c>
      <c r="H329" s="34" t="s">
        <v>151</v>
      </c>
      <c r="I329" s="34" t="s">
        <v>85</v>
      </c>
      <c r="J329" s="34" t="s">
        <v>91</v>
      </c>
      <c r="K329" s="34" t="s">
        <v>325</v>
      </c>
      <c r="L329" s="34" t="s">
        <v>172</v>
      </c>
      <c r="M329" s="34" t="s">
        <v>471</v>
      </c>
      <c r="N329" s="123">
        <v>0.33333333333333331</v>
      </c>
      <c r="O329" s="123">
        <v>0.375</v>
      </c>
      <c r="P329" s="123" t="s">
        <v>61</v>
      </c>
      <c r="Q329" s="123">
        <v>0.66666666666666663</v>
      </c>
      <c r="R329" s="123" t="s">
        <v>68</v>
      </c>
      <c r="S329" s="123">
        <v>0.875</v>
      </c>
      <c r="T329" s="34" t="s">
        <v>26</v>
      </c>
      <c r="U329" s="34" t="s">
        <v>48</v>
      </c>
      <c r="V329" s="34" t="s">
        <v>43</v>
      </c>
      <c r="W329" s="34" t="s">
        <v>326</v>
      </c>
      <c r="X329" s="34" t="s">
        <v>326</v>
      </c>
      <c r="Y329" s="34" t="s">
        <v>326</v>
      </c>
      <c r="Z329" s="34" t="s">
        <v>26</v>
      </c>
      <c r="AA329" s="34" t="s">
        <v>43</v>
      </c>
      <c r="AB329" s="95">
        <v>0</v>
      </c>
      <c r="AC329" s="34" t="s">
        <v>26</v>
      </c>
      <c r="AD329" s="34" t="s">
        <v>43</v>
      </c>
      <c r="AE329" s="95">
        <v>0</v>
      </c>
      <c r="AF329" s="96">
        <v>6.9999999999999991</v>
      </c>
      <c r="AG329" s="97">
        <v>0</v>
      </c>
      <c r="AH329" s="96">
        <v>0</v>
      </c>
      <c r="AI329" s="97" t="s">
        <v>326</v>
      </c>
      <c r="AJ329" s="96">
        <v>180.00000000000006</v>
      </c>
      <c r="AK329" s="96">
        <v>0</v>
      </c>
      <c r="AL329" s="96" t="s">
        <v>97</v>
      </c>
      <c r="AM329" s="95">
        <v>0</v>
      </c>
      <c r="AN329" s="95">
        <v>0</v>
      </c>
      <c r="AO329" s="98" t="s">
        <v>326</v>
      </c>
      <c r="AP329" s="98">
        <v>0</v>
      </c>
      <c r="AQ329" s="98" t="s">
        <v>326</v>
      </c>
      <c r="AR329" s="98">
        <v>8.623818</v>
      </c>
      <c r="AS329" s="98">
        <v>0</v>
      </c>
      <c r="AT329" s="99" t="s">
        <v>100</v>
      </c>
      <c r="AU329" s="98">
        <v>919.7595106811998</v>
      </c>
      <c r="AV329" s="98">
        <v>0</v>
      </c>
      <c r="AW329" s="98">
        <v>120.73345199999999</v>
      </c>
      <c r="AX329" s="98">
        <v>0</v>
      </c>
      <c r="AY329" s="98">
        <v>61.250000000000021</v>
      </c>
      <c r="AZ329" s="98">
        <v>0</v>
      </c>
      <c r="BA329" s="100">
        <v>6108219.1780821923</v>
      </c>
      <c r="BB329" s="100">
        <v>0</v>
      </c>
      <c r="BC329" s="101">
        <v>7.831050228310503E-2</v>
      </c>
      <c r="BD329" s="101">
        <v>0</v>
      </c>
      <c r="BE329" s="96">
        <v>0</v>
      </c>
      <c r="BF329" s="96">
        <v>0</v>
      </c>
      <c r="BG329" s="95">
        <v>0</v>
      </c>
      <c r="BH329" s="95">
        <v>0</v>
      </c>
      <c r="BI329" s="96" t="s">
        <v>491</v>
      </c>
      <c r="BZ329" s="42" t="s">
        <v>214</v>
      </c>
      <c r="CA329" t="s">
        <v>321</v>
      </c>
      <c r="CB329" s="34"/>
      <c r="CC329" s="34"/>
      <c r="CD329" s="34"/>
      <c r="CE329" s="34"/>
      <c r="CF329" s="34"/>
      <c r="CG329" s="34"/>
      <c r="CH329" s="34"/>
      <c r="CI329" s="34"/>
      <c r="CJ329" s="34"/>
      <c r="CK329" s="34"/>
      <c r="CM329" s="34"/>
      <c r="CN329" s="34"/>
      <c r="CO329" s="34"/>
      <c r="CP329" s="34"/>
      <c r="CQ329" s="34"/>
    </row>
    <row r="330" spans="2:95" x14ac:dyDescent="0.3">
      <c r="B330" s="34">
        <v>328</v>
      </c>
      <c r="C330" s="34">
        <v>2023</v>
      </c>
      <c r="D330" s="34" t="s">
        <v>110</v>
      </c>
      <c r="E330" s="34">
        <v>39</v>
      </c>
      <c r="F330" s="34" t="s">
        <v>78</v>
      </c>
      <c r="G330" s="34" t="s">
        <v>152</v>
      </c>
      <c r="H330" s="34" t="s">
        <v>151</v>
      </c>
      <c r="I330" s="34" t="s">
        <v>84</v>
      </c>
      <c r="J330" s="34" t="s">
        <v>89</v>
      </c>
      <c r="K330" s="34" t="s">
        <v>325</v>
      </c>
      <c r="L330" s="34" t="s">
        <v>168</v>
      </c>
      <c r="M330" s="34" t="s">
        <v>495</v>
      </c>
      <c r="N330" s="123">
        <v>0.25</v>
      </c>
      <c r="O330" s="123">
        <v>0.29166666666666669</v>
      </c>
      <c r="P330" s="123" t="s">
        <v>59</v>
      </c>
      <c r="Q330" s="123">
        <v>0.6875</v>
      </c>
      <c r="R330" s="123" t="s">
        <v>68</v>
      </c>
      <c r="S330" s="123">
        <v>0.75</v>
      </c>
      <c r="T330" s="34" t="s">
        <v>27</v>
      </c>
      <c r="U330" s="34" t="s">
        <v>326</v>
      </c>
      <c r="V330" s="34" t="s">
        <v>42</v>
      </c>
      <c r="W330" s="34" t="s">
        <v>149</v>
      </c>
      <c r="X330" s="34" t="s">
        <v>149</v>
      </c>
      <c r="Y330" s="34" t="s">
        <v>326</v>
      </c>
      <c r="Z330" s="34" t="s">
        <v>27</v>
      </c>
      <c r="AA330" s="34" t="s">
        <v>42</v>
      </c>
      <c r="AB330" s="95">
        <v>0</v>
      </c>
      <c r="AC330" s="34" t="s">
        <v>27</v>
      </c>
      <c r="AD330" s="34" t="s">
        <v>42</v>
      </c>
      <c r="AE330" s="95">
        <v>0</v>
      </c>
      <c r="AF330" s="96">
        <v>9.5</v>
      </c>
      <c r="AG330" s="97">
        <v>22.5</v>
      </c>
      <c r="AH330" s="96">
        <v>77.88801571709233</v>
      </c>
      <c r="AI330" s="97" t="s">
        <v>103</v>
      </c>
      <c r="AJ330" s="96">
        <v>75.000000000000014</v>
      </c>
      <c r="AK330" s="96">
        <v>259.62671905697448</v>
      </c>
      <c r="AL330" s="96" t="s">
        <v>96</v>
      </c>
      <c r="AM330" s="95">
        <v>6.9233791748526521</v>
      </c>
      <c r="AN330" s="95">
        <v>6.9233791748526521</v>
      </c>
      <c r="AO330" s="98">
        <v>1.2749999999999999</v>
      </c>
      <c r="AP330" s="98">
        <v>4.4136542239685657</v>
      </c>
      <c r="AQ330" s="98" t="s">
        <v>107</v>
      </c>
      <c r="AR330" s="98">
        <v>13.520000000000003</v>
      </c>
      <c r="AS330" s="98">
        <v>46.802043222003938</v>
      </c>
      <c r="AT330" s="99" t="s">
        <v>101</v>
      </c>
      <c r="AU330" s="98">
        <v>294.17636449275369</v>
      </c>
      <c r="AV330" s="98">
        <v>1018.347257831497</v>
      </c>
      <c r="AW330" s="98">
        <v>36.232185990338174</v>
      </c>
      <c r="AX330" s="98">
        <v>125.42458097244766</v>
      </c>
      <c r="AY330" s="98">
        <v>25.520833333333339</v>
      </c>
      <c r="AZ330" s="98">
        <v>88.34520301244271</v>
      </c>
      <c r="BA330" s="100">
        <v>1347500</v>
      </c>
      <c r="BB330" s="100">
        <v>4664626.7190569742</v>
      </c>
      <c r="BC330" s="101">
        <v>5.6145833333333332E-2</v>
      </c>
      <c r="BD330" s="101">
        <v>0.19435944662737392</v>
      </c>
      <c r="BE330" s="96">
        <v>45</v>
      </c>
      <c r="BF330" s="96">
        <v>155.77603143418466</v>
      </c>
      <c r="BG330" s="95">
        <v>0</v>
      </c>
      <c r="BH330" s="95">
        <v>3.461689587426326</v>
      </c>
      <c r="BI330" s="96" t="s">
        <v>326</v>
      </c>
      <c r="BZ330"/>
      <c r="CA330"/>
      <c r="CB330"/>
      <c r="CC330" s="34"/>
      <c r="CD330" s="34"/>
      <c r="CE330" s="34"/>
      <c r="CF330" s="34"/>
      <c r="CG330" s="34"/>
      <c r="CH330" s="34"/>
      <c r="CI330" s="34"/>
      <c r="CJ330" s="35"/>
      <c r="CK330" s="35"/>
      <c r="CM330" s="34"/>
      <c r="CN330" s="34"/>
      <c r="CO330" s="34"/>
      <c r="CP330" s="34"/>
      <c r="CQ330" s="34"/>
    </row>
    <row r="331" spans="2:95" ht="27.6" x14ac:dyDescent="0.3">
      <c r="B331" s="34">
        <v>329</v>
      </c>
      <c r="C331" s="34">
        <v>2023</v>
      </c>
      <c r="D331" s="34" t="s">
        <v>110</v>
      </c>
      <c r="E331" s="34">
        <v>42</v>
      </c>
      <c r="F331" s="34" t="s">
        <v>79</v>
      </c>
      <c r="G331" s="34" t="s">
        <v>152</v>
      </c>
      <c r="H331" s="34" t="s">
        <v>151</v>
      </c>
      <c r="I331" s="34" t="s">
        <v>84</v>
      </c>
      <c r="J331" s="34" t="s">
        <v>91</v>
      </c>
      <c r="K331" s="34" t="s">
        <v>325</v>
      </c>
      <c r="L331" s="34" t="s">
        <v>182</v>
      </c>
      <c r="M331" s="34" t="s">
        <v>471</v>
      </c>
      <c r="N331" s="123">
        <v>0.33333333333333331</v>
      </c>
      <c r="O331" s="123">
        <v>0.34722222222222227</v>
      </c>
      <c r="P331" s="123" t="s">
        <v>60</v>
      </c>
      <c r="Q331" s="123">
        <v>0.79166666666666663</v>
      </c>
      <c r="R331" s="123" t="s">
        <v>71</v>
      </c>
      <c r="S331" s="123">
        <v>0.8125</v>
      </c>
      <c r="T331" s="34" t="s">
        <v>24</v>
      </c>
      <c r="U331" s="34" t="s">
        <v>326</v>
      </c>
      <c r="V331" s="34" t="s">
        <v>42</v>
      </c>
      <c r="W331" s="34" t="s">
        <v>326</v>
      </c>
      <c r="X331" s="34" t="s">
        <v>326</v>
      </c>
      <c r="Y331" s="34" t="s">
        <v>326</v>
      </c>
      <c r="Z331" s="34" t="s">
        <v>27</v>
      </c>
      <c r="AA331" s="34" t="s">
        <v>42</v>
      </c>
      <c r="AB331" s="95">
        <v>3.461689587426326</v>
      </c>
      <c r="AC331" s="34" t="s">
        <v>24</v>
      </c>
      <c r="AD331" s="34" t="s">
        <v>42</v>
      </c>
      <c r="AE331" s="95">
        <v>0</v>
      </c>
      <c r="AF331" s="96">
        <v>10.666666666666664</v>
      </c>
      <c r="AG331" s="97">
        <v>0</v>
      </c>
      <c r="AH331" s="96">
        <v>0</v>
      </c>
      <c r="AI331" s="97" t="s">
        <v>326</v>
      </c>
      <c r="AJ331" s="96">
        <v>25.000000000000071</v>
      </c>
      <c r="AK331" s="96">
        <v>86.542239685658402</v>
      </c>
      <c r="AL331" s="96" t="s">
        <v>94</v>
      </c>
      <c r="AM331" s="95">
        <v>6.9233791748526521</v>
      </c>
      <c r="AN331" s="95">
        <v>0</v>
      </c>
      <c r="AO331" s="98" t="s">
        <v>326</v>
      </c>
      <c r="AP331" s="98">
        <v>0</v>
      </c>
      <c r="AQ331" s="98" t="s">
        <v>326</v>
      </c>
      <c r="AR331" s="98">
        <v>9.917698166666689</v>
      </c>
      <c r="AS331" s="98">
        <v>34.331992474787242</v>
      </c>
      <c r="AT331" s="99" t="s">
        <v>100</v>
      </c>
      <c r="AU331" s="98">
        <v>35.567893384482048</v>
      </c>
      <c r="AV331" s="98">
        <v>123.12500617575121</v>
      </c>
      <c r="AW331" s="98">
        <v>4.3807140339543373</v>
      </c>
      <c r="AX331" s="98">
        <v>15.164672156832106</v>
      </c>
      <c r="AY331" s="98">
        <v>8.5069444444444695</v>
      </c>
      <c r="AZ331" s="98">
        <v>29.448401004147652</v>
      </c>
      <c r="BA331" s="100">
        <v>867300</v>
      </c>
      <c r="BB331" s="100">
        <v>3002323.3791748527</v>
      </c>
      <c r="BC331" s="101">
        <v>1.1119230769230768E-2</v>
      </c>
      <c r="BD331" s="101">
        <v>3.8491325374036565E-2</v>
      </c>
      <c r="BE331" s="96">
        <v>0</v>
      </c>
      <c r="BF331" s="96">
        <v>0</v>
      </c>
      <c r="BG331" s="95">
        <v>3.461689587426326</v>
      </c>
      <c r="BH331" s="95">
        <v>3.461689587426326</v>
      </c>
      <c r="BI331" s="96" t="s">
        <v>326</v>
      </c>
      <c r="BZ331" s="42" t="s">
        <v>204</v>
      </c>
      <c r="CA331" s="42" t="s">
        <v>213</v>
      </c>
      <c r="CB331" t="s">
        <v>307</v>
      </c>
      <c r="CC331"/>
      <c r="CD331" s="35"/>
      <c r="CE331" s="19" t="s">
        <v>46</v>
      </c>
      <c r="CF331" s="18" t="s">
        <v>32</v>
      </c>
      <c r="CG331" s="18" t="s">
        <v>37</v>
      </c>
      <c r="CH331" s="18" t="s">
        <v>28</v>
      </c>
      <c r="CI331" s="18" t="s">
        <v>26</v>
      </c>
      <c r="CJ331" s="35"/>
      <c r="CK331" s="35"/>
      <c r="CL331" s="49"/>
      <c r="CM331" s="35"/>
      <c r="CN331" s="35"/>
      <c r="CO331" s="34"/>
      <c r="CP331" s="34"/>
      <c r="CQ331" s="34"/>
    </row>
    <row r="332" spans="2:95" x14ac:dyDescent="0.3">
      <c r="B332" s="34">
        <v>330</v>
      </c>
      <c r="C332" s="34">
        <v>2023</v>
      </c>
      <c r="D332" s="34" t="s">
        <v>110</v>
      </c>
      <c r="E332" s="34">
        <v>47</v>
      </c>
      <c r="F332" s="34" t="s">
        <v>79</v>
      </c>
      <c r="G332" s="34" t="s">
        <v>152</v>
      </c>
      <c r="H332" s="34" t="s">
        <v>151</v>
      </c>
      <c r="I332" s="34" t="s">
        <v>84</v>
      </c>
      <c r="J332" s="34" t="s">
        <v>92</v>
      </c>
      <c r="K332" s="34" t="s">
        <v>325</v>
      </c>
      <c r="L332" s="34" t="s">
        <v>179</v>
      </c>
      <c r="M332" s="34" t="s">
        <v>471</v>
      </c>
      <c r="N332" s="123">
        <v>0.2638888888888889</v>
      </c>
      <c r="O332" s="123">
        <v>0.29166666666666669</v>
      </c>
      <c r="P332" s="123" t="s">
        <v>59</v>
      </c>
      <c r="Q332" s="123">
        <v>0.69791666666666663</v>
      </c>
      <c r="R332" s="123" t="s">
        <v>68</v>
      </c>
      <c r="S332" s="123">
        <v>0.73263888888888884</v>
      </c>
      <c r="T332" s="34" t="s">
        <v>26</v>
      </c>
      <c r="U332" s="34" t="s">
        <v>48</v>
      </c>
      <c r="V332" s="34" t="s">
        <v>43</v>
      </c>
      <c r="W332" s="34" t="s">
        <v>326</v>
      </c>
      <c r="X332" s="34" t="s">
        <v>326</v>
      </c>
      <c r="Y332" s="34" t="s">
        <v>326</v>
      </c>
      <c r="Z332" s="34" t="s">
        <v>26</v>
      </c>
      <c r="AA332" s="34" t="s">
        <v>43</v>
      </c>
      <c r="AB332" s="95">
        <v>0</v>
      </c>
      <c r="AC332" s="34" t="s">
        <v>24</v>
      </c>
      <c r="AD332" s="34" t="s">
        <v>42</v>
      </c>
      <c r="AE332" s="95">
        <v>3.461689587426326</v>
      </c>
      <c r="AF332" s="96">
        <v>9.7499999999999982</v>
      </c>
      <c r="AG332" s="97">
        <v>0</v>
      </c>
      <c r="AH332" s="96">
        <v>0</v>
      </c>
      <c r="AI332" s="97" t="s">
        <v>326</v>
      </c>
      <c r="AJ332" s="96">
        <v>45</v>
      </c>
      <c r="AK332" s="96">
        <v>155.77603143418466</v>
      </c>
      <c r="AL332" s="96" t="s">
        <v>95</v>
      </c>
      <c r="AM332" s="95">
        <v>6.9233791748526521</v>
      </c>
      <c r="AN332" s="95">
        <v>0</v>
      </c>
      <c r="AO332" s="98" t="s">
        <v>326</v>
      </c>
      <c r="AP332" s="98">
        <v>0</v>
      </c>
      <c r="AQ332" s="98" t="s">
        <v>326</v>
      </c>
      <c r="AR332" s="98">
        <v>4.4969639999999913</v>
      </c>
      <c r="AS332" s="98">
        <v>15.56709345383101</v>
      </c>
      <c r="AT332" s="99" t="s">
        <v>99</v>
      </c>
      <c r="AU332" s="98">
        <v>479.61650027759896</v>
      </c>
      <c r="AV332" s="98">
        <v>1660.2834449688198</v>
      </c>
      <c r="AW332" s="98">
        <v>62.957495999999864</v>
      </c>
      <c r="AX332" s="98">
        <v>217.93930835363409</v>
      </c>
      <c r="AY332" s="98">
        <v>15.3125</v>
      </c>
      <c r="AZ332" s="98">
        <v>53.007121807465616</v>
      </c>
      <c r="BA332" s="100">
        <v>3014506.8493150687</v>
      </c>
      <c r="BB332" s="100">
        <v>10435286.971499315</v>
      </c>
      <c r="BC332" s="101">
        <v>2.7912100456621007E-2</v>
      </c>
      <c r="BD332" s="101">
        <v>9.6623027513882534E-2</v>
      </c>
      <c r="BE332" s="96">
        <v>0</v>
      </c>
      <c r="BF332" s="96">
        <v>0</v>
      </c>
      <c r="BG332" s="95">
        <v>3.461689587426326</v>
      </c>
      <c r="BH332" s="95">
        <v>3.461689587426326</v>
      </c>
      <c r="BI332" s="96" t="s">
        <v>326</v>
      </c>
      <c r="BZ332" t="s">
        <v>32</v>
      </c>
      <c r="CA332"/>
      <c r="CB332" s="44">
        <v>6.9233791748526521</v>
      </c>
      <c r="CC332"/>
      <c r="CD332" s="34"/>
      <c r="CE332" s="13" t="s">
        <v>47</v>
      </c>
      <c r="CF332" s="17">
        <f t="shared" ref="CF332:CI336" si="39">IFERROR(GETPIVOTDATA("Colaboradores",$BZ$331,"Modo_Principal",CF$331,"Energetico_Principal",$CE332),0)</f>
        <v>6.9233791748526521</v>
      </c>
      <c r="CG332" s="17">
        <f t="shared" si="39"/>
        <v>0</v>
      </c>
      <c r="CH332" s="17">
        <f t="shared" si="39"/>
        <v>0</v>
      </c>
      <c r="CI332" s="17">
        <f t="shared" si="39"/>
        <v>0</v>
      </c>
      <c r="CJ332" s="34"/>
      <c r="CK332" s="34"/>
      <c r="CM332" s="34"/>
      <c r="CN332" s="34"/>
      <c r="CO332" s="34"/>
      <c r="CP332" s="34"/>
      <c r="CQ332" s="34"/>
    </row>
    <row r="333" spans="2:95" x14ac:dyDescent="0.3">
      <c r="B333" s="34">
        <v>331</v>
      </c>
      <c r="C333" s="34">
        <v>2023</v>
      </c>
      <c r="D333" s="34" t="s">
        <v>110</v>
      </c>
      <c r="E333" s="34">
        <v>53</v>
      </c>
      <c r="F333" s="34" t="s">
        <v>80</v>
      </c>
      <c r="G333" s="34" t="s">
        <v>152</v>
      </c>
      <c r="H333" s="34" t="s">
        <v>151</v>
      </c>
      <c r="I333" s="34" t="s">
        <v>85</v>
      </c>
      <c r="J333" s="34" t="s">
        <v>92</v>
      </c>
      <c r="K333" s="34" t="s">
        <v>325</v>
      </c>
      <c r="L333" s="34" t="s">
        <v>169</v>
      </c>
      <c r="M333" s="34" t="s">
        <v>471</v>
      </c>
      <c r="N333" s="123">
        <v>0.25</v>
      </c>
      <c r="O333" s="123">
        <v>0.29166666666666669</v>
      </c>
      <c r="P333" s="123" t="s">
        <v>59</v>
      </c>
      <c r="Q333" s="123">
        <v>0.66666666666666663</v>
      </c>
      <c r="R333" s="123" t="s">
        <v>68</v>
      </c>
      <c r="S333" s="123">
        <v>0.70833333333333337</v>
      </c>
      <c r="T333" s="34" t="s">
        <v>24</v>
      </c>
      <c r="U333" s="34" t="s">
        <v>326</v>
      </c>
      <c r="V333" s="34" t="s">
        <v>42</v>
      </c>
      <c r="W333" s="34" t="s">
        <v>326</v>
      </c>
      <c r="X333" s="34" t="s">
        <v>326</v>
      </c>
      <c r="Y333" s="34" t="s">
        <v>326</v>
      </c>
      <c r="Z333" s="34" t="s">
        <v>24</v>
      </c>
      <c r="AA333" s="34" t="s">
        <v>42</v>
      </c>
      <c r="AB333" s="95">
        <v>0</v>
      </c>
      <c r="AC333" s="34" t="s">
        <v>24</v>
      </c>
      <c r="AD333" s="34" t="s">
        <v>42</v>
      </c>
      <c r="AE333" s="95">
        <v>0</v>
      </c>
      <c r="AF333" s="96">
        <v>8.9999999999999982</v>
      </c>
      <c r="AG333" s="97">
        <v>0</v>
      </c>
      <c r="AH333" s="96">
        <v>0</v>
      </c>
      <c r="AI333" s="97" t="s">
        <v>326</v>
      </c>
      <c r="AJ333" s="96">
        <v>60.000000000000071</v>
      </c>
      <c r="AK333" s="96">
        <v>207.70137524557981</v>
      </c>
      <c r="AL333" s="96" t="s">
        <v>96</v>
      </c>
      <c r="AM333" s="95">
        <v>6.9233791748526521</v>
      </c>
      <c r="AN333" s="95">
        <v>0</v>
      </c>
      <c r="AO333" s="98" t="s">
        <v>326</v>
      </c>
      <c r="AP333" s="98">
        <v>0</v>
      </c>
      <c r="AQ333" s="98" t="s">
        <v>326</v>
      </c>
      <c r="AR333" s="98">
        <v>17.594754999999992</v>
      </c>
      <c r="AS333" s="98">
        <v>60.907580176817262</v>
      </c>
      <c r="AT333" s="99" t="s">
        <v>102</v>
      </c>
      <c r="AU333" s="98">
        <v>42.066775270456709</v>
      </c>
      <c r="AV333" s="98">
        <v>145.62211793034325</v>
      </c>
      <c r="AW333" s="98">
        <v>5.1811478064903822</v>
      </c>
      <c r="AX333" s="98">
        <v>17.935525412644505</v>
      </c>
      <c r="AY333" s="98">
        <v>20.416666666666689</v>
      </c>
      <c r="AZ333" s="98">
        <v>70.67616240995423</v>
      </c>
      <c r="BA333" s="100">
        <v>882000</v>
      </c>
      <c r="BB333" s="100">
        <v>3053210.2161100195</v>
      </c>
      <c r="BC333" s="101">
        <v>8.1666666666666658E-3</v>
      </c>
      <c r="BD333" s="101">
        <v>2.827046496398166E-2</v>
      </c>
      <c r="BE333" s="96">
        <v>0</v>
      </c>
      <c r="BF333" s="96">
        <v>0</v>
      </c>
      <c r="BG333" s="95">
        <v>3.461689587426326</v>
      </c>
      <c r="BH333" s="95">
        <v>3.461689587426326</v>
      </c>
      <c r="BI333" s="96" t="s">
        <v>326</v>
      </c>
      <c r="BZ333"/>
      <c r="CA333" t="s">
        <v>47</v>
      </c>
      <c r="CB333" s="44">
        <v>6.9233791748526521</v>
      </c>
      <c r="CC333"/>
      <c r="CD333" s="34"/>
      <c r="CE333" s="13" t="s">
        <v>51</v>
      </c>
      <c r="CF333" s="17">
        <f t="shared" si="39"/>
        <v>0</v>
      </c>
      <c r="CG333" s="17">
        <f t="shared" si="39"/>
        <v>0</v>
      </c>
      <c r="CH333" s="17">
        <f t="shared" si="39"/>
        <v>0</v>
      </c>
      <c r="CI333" s="17">
        <f t="shared" si="39"/>
        <v>0</v>
      </c>
      <c r="CJ333" s="34"/>
      <c r="CK333" s="34"/>
      <c r="CM333" s="34"/>
      <c r="CN333" s="34"/>
      <c r="CO333" s="34"/>
      <c r="CP333" s="35"/>
      <c r="CQ333" s="35"/>
    </row>
    <row r="334" spans="2:95" x14ac:dyDescent="0.3">
      <c r="B334" s="34">
        <v>332</v>
      </c>
      <c r="C334" s="34">
        <v>2023</v>
      </c>
      <c r="D334" s="34" t="s">
        <v>110</v>
      </c>
      <c r="E334" s="34">
        <v>33</v>
      </c>
      <c r="F334" s="34" t="s">
        <v>78</v>
      </c>
      <c r="G334" s="34" t="s">
        <v>152</v>
      </c>
      <c r="H334" s="34" t="s">
        <v>151</v>
      </c>
      <c r="I334" s="34" t="s">
        <v>85</v>
      </c>
      <c r="J334" s="34" t="s">
        <v>90</v>
      </c>
      <c r="K334" s="34" t="s">
        <v>325</v>
      </c>
      <c r="L334" s="34" t="s">
        <v>182</v>
      </c>
      <c r="M334" s="34" t="s">
        <v>471</v>
      </c>
      <c r="N334" s="123">
        <v>0.34722222222222227</v>
      </c>
      <c r="O334" s="123">
        <v>0.36805555555555558</v>
      </c>
      <c r="P334" s="123" t="s">
        <v>60</v>
      </c>
      <c r="Q334" s="123">
        <v>0.75</v>
      </c>
      <c r="R334" s="123" t="s">
        <v>70</v>
      </c>
      <c r="S334" s="123">
        <v>0.77083333333333337</v>
      </c>
      <c r="T334" s="34" t="s">
        <v>26</v>
      </c>
      <c r="U334" s="34" t="s">
        <v>48</v>
      </c>
      <c r="V334" s="34" t="s">
        <v>43</v>
      </c>
      <c r="W334" s="34" t="s">
        <v>149</v>
      </c>
      <c r="X334" s="34" t="s">
        <v>149</v>
      </c>
      <c r="Y334" s="34" t="s">
        <v>326</v>
      </c>
      <c r="Z334" s="34" t="s">
        <v>26</v>
      </c>
      <c r="AA334" s="34" t="s">
        <v>43</v>
      </c>
      <c r="AB334" s="95">
        <v>0</v>
      </c>
      <c r="AC334" s="34" t="s">
        <v>28</v>
      </c>
      <c r="AD334" s="34" t="s">
        <v>43</v>
      </c>
      <c r="AE334" s="95">
        <v>3.461689587426326</v>
      </c>
      <c r="AF334" s="96">
        <v>9.1666666666666661</v>
      </c>
      <c r="AG334" s="97">
        <v>7.5</v>
      </c>
      <c r="AH334" s="96">
        <v>25.962671905697444</v>
      </c>
      <c r="AI334" s="97" t="s">
        <v>148</v>
      </c>
      <c r="AJ334" s="96">
        <v>30.000000000000014</v>
      </c>
      <c r="AK334" s="96">
        <v>103.85068762278983</v>
      </c>
      <c r="AL334" s="96" t="s">
        <v>95</v>
      </c>
      <c r="AM334" s="95">
        <v>6.9233791748526521</v>
      </c>
      <c r="AN334" s="95">
        <v>6.9233791748526521</v>
      </c>
      <c r="AO334" s="98">
        <v>0.42499999999999999</v>
      </c>
      <c r="AP334" s="98">
        <v>1.4712180746561885</v>
      </c>
      <c r="AQ334" s="98" t="s">
        <v>105</v>
      </c>
      <c r="AR334" s="98">
        <v>9.5262500000000045</v>
      </c>
      <c r="AS334" s="98">
        <v>32.976920432220055</v>
      </c>
      <c r="AT334" s="99" t="s">
        <v>100</v>
      </c>
      <c r="AU334" s="98">
        <v>2264.9182657500005</v>
      </c>
      <c r="AV334" s="98">
        <v>7840.4439769184692</v>
      </c>
      <c r="AW334" s="98">
        <v>297.30750000000012</v>
      </c>
      <c r="AX334" s="98">
        <v>1029.1862770137529</v>
      </c>
      <c r="AY334" s="98">
        <v>10.208333333333337</v>
      </c>
      <c r="AZ334" s="98">
        <v>35.338081204977094</v>
      </c>
      <c r="BA334" s="100">
        <v>9443463.4703196343</v>
      </c>
      <c r="BB334" s="100">
        <v>32690339.164446358</v>
      </c>
      <c r="BC334" s="101">
        <v>0.19673882229832571</v>
      </c>
      <c r="BD334" s="101">
        <v>0.68104873259263243</v>
      </c>
      <c r="BE334" s="96">
        <v>15</v>
      </c>
      <c r="BF334" s="96">
        <v>51.925343811394889</v>
      </c>
      <c r="BG334" s="95">
        <v>3.461689587426326</v>
      </c>
      <c r="BH334" s="95">
        <v>3.461689587426326</v>
      </c>
      <c r="BI334" s="96" t="s">
        <v>326</v>
      </c>
      <c r="BZ334" t="s">
        <v>28</v>
      </c>
      <c r="CA334"/>
      <c r="CB334" s="44">
        <v>3.461689587426326</v>
      </c>
      <c r="CC334"/>
      <c r="CD334" s="34"/>
      <c r="CE334" s="13" t="s">
        <v>48</v>
      </c>
      <c r="CF334" s="17">
        <f t="shared" si="39"/>
        <v>0</v>
      </c>
      <c r="CG334" s="17">
        <f t="shared" si="39"/>
        <v>0</v>
      </c>
      <c r="CH334" s="17">
        <f t="shared" si="39"/>
        <v>3.461689587426326</v>
      </c>
      <c r="CI334" s="17">
        <f t="shared" si="39"/>
        <v>0</v>
      </c>
      <c r="CJ334" s="34"/>
      <c r="CK334" s="34"/>
      <c r="CM334" s="34"/>
      <c r="CN334" s="34"/>
      <c r="CO334" s="34"/>
      <c r="CP334" s="34"/>
      <c r="CQ334" s="34"/>
    </row>
    <row r="335" spans="2:95" x14ac:dyDescent="0.3">
      <c r="B335" s="34">
        <v>333</v>
      </c>
      <c r="C335" s="34">
        <v>2023</v>
      </c>
      <c r="D335" s="34" t="s">
        <v>109</v>
      </c>
      <c r="E335" s="34">
        <v>32</v>
      </c>
      <c r="F335" s="34" t="s">
        <v>78</v>
      </c>
      <c r="G335" s="34" t="s">
        <v>154</v>
      </c>
      <c r="H335" s="34" t="s">
        <v>151</v>
      </c>
      <c r="I335" s="34" t="s">
        <v>84</v>
      </c>
      <c r="J335" s="34" t="s">
        <v>89</v>
      </c>
      <c r="K335" s="34" t="s">
        <v>325</v>
      </c>
      <c r="L335" s="34" t="s">
        <v>180</v>
      </c>
      <c r="M335" s="34" t="s">
        <v>473</v>
      </c>
      <c r="N335" s="123">
        <v>0.22916666666666666</v>
      </c>
      <c r="O335" s="123">
        <v>0.25</v>
      </c>
      <c r="P335" s="123" t="s">
        <v>58</v>
      </c>
      <c r="Q335" s="123">
        <v>0.8125</v>
      </c>
      <c r="R335" s="123" t="s">
        <v>71</v>
      </c>
      <c r="S335" s="123">
        <v>0.83333333333333337</v>
      </c>
      <c r="T335" s="34" t="s">
        <v>32</v>
      </c>
      <c r="U335" s="34" t="s">
        <v>47</v>
      </c>
      <c r="V335" s="34" t="s">
        <v>45</v>
      </c>
      <c r="W335" s="34" t="s">
        <v>326</v>
      </c>
      <c r="X335" s="34" t="s">
        <v>326</v>
      </c>
      <c r="Y335" s="34" t="s">
        <v>326</v>
      </c>
      <c r="Z335" s="34" t="s">
        <v>32</v>
      </c>
      <c r="AA335" s="34" t="s">
        <v>45</v>
      </c>
      <c r="AB335" s="95">
        <v>0</v>
      </c>
      <c r="AC335" s="34" t="s">
        <v>32</v>
      </c>
      <c r="AD335" s="34" t="s">
        <v>45</v>
      </c>
      <c r="AE335" s="95">
        <v>0</v>
      </c>
      <c r="AF335" s="96">
        <v>13.5</v>
      </c>
      <c r="AG335" s="97">
        <v>0</v>
      </c>
      <c r="AH335" s="96">
        <v>0</v>
      </c>
      <c r="AI335" s="97" t="s">
        <v>326</v>
      </c>
      <c r="AJ335" s="96">
        <v>30.000000000000036</v>
      </c>
      <c r="AK335" s="96">
        <v>103.85068762278991</v>
      </c>
      <c r="AL335" s="96" t="s">
        <v>95</v>
      </c>
      <c r="AM335" s="95">
        <v>6.9233791748526521</v>
      </c>
      <c r="AN335" s="95">
        <v>0</v>
      </c>
      <c r="AO335" s="98" t="s">
        <v>326</v>
      </c>
      <c r="AP335" s="98">
        <v>0</v>
      </c>
      <c r="AQ335" s="98" t="s">
        <v>326</v>
      </c>
      <c r="AR335" s="98">
        <v>7.2108319999999964</v>
      </c>
      <c r="AS335" s="98">
        <v>24.961662051080538</v>
      </c>
      <c r="AT335" s="99" t="s">
        <v>100</v>
      </c>
      <c r="AU335" s="98">
        <v>0</v>
      </c>
      <c r="AV335" s="98">
        <v>0</v>
      </c>
      <c r="AW335" s="98">
        <v>0</v>
      </c>
      <c r="AX335" s="98">
        <v>0</v>
      </c>
      <c r="AY335" s="98">
        <v>10.208333333333345</v>
      </c>
      <c r="AZ335" s="98">
        <v>35.338081204977115</v>
      </c>
      <c r="BA335" s="100">
        <v>53698.630136986299</v>
      </c>
      <c r="BB335" s="100">
        <v>185887.98880426298</v>
      </c>
      <c r="BC335" s="101">
        <v>2.2374429223744291E-3</v>
      </c>
      <c r="BD335" s="101">
        <v>7.7453328668442905E-3</v>
      </c>
      <c r="BE335" s="96">
        <v>60.000000000000071</v>
      </c>
      <c r="BF335" s="96">
        <v>207.70137524557981</v>
      </c>
      <c r="BG335" s="95">
        <v>0</v>
      </c>
      <c r="BH335" s="95">
        <v>3.461689587426326</v>
      </c>
      <c r="BI335" s="96" t="s">
        <v>326</v>
      </c>
      <c r="BZ335"/>
      <c r="CA335" t="s">
        <v>48</v>
      </c>
      <c r="CB335" s="44">
        <v>3.461689587426326</v>
      </c>
      <c r="CC335"/>
      <c r="CD335" s="34"/>
      <c r="CE335" s="13" t="s">
        <v>49</v>
      </c>
      <c r="CF335" s="17">
        <f t="shared" si="39"/>
        <v>0</v>
      </c>
      <c r="CG335" s="17">
        <f t="shared" si="39"/>
        <v>0</v>
      </c>
      <c r="CH335" s="17">
        <f t="shared" si="39"/>
        <v>0</v>
      </c>
      <c r="CI335" s="17">
        <f t="shared" si="39"/>
        <v>0</v>
      </c>
      <c r="CJ335" s="34"/>
      <c r="CK335" s="34"/>
      <c r="CM335" s="34"/>
      <c r="CN335" s="34"/>
      <c r="CO335" s="34"/>
      <c r="CP335" s="34"/>
      <c r="CQ335" s="34"/>
    </row>
    <row r="336" spans="2:95" x14ac:dyDescent="0.3">
      <c r="B336" s="34">
        <v>334</v>
      </c>
      <c r="C336" s="34">
        <v>2023</v>
      </c>
      <c r="D336" s="34" t="s">
        <v>110</v>
      </c>
      <c r="E336" s="34">
        <v>47</v>
      </c>
      <c r="F336" s="34" t="s">
        <v>79</v>
      </c>
      <c r="G336" s="34" t="s">
        <v>152</v>
      </c>
      <c r="H336" s="34" t="s">
        <v>151</v>
      </c>
      <c r="I336" s="34" t="s">
        <v>85</v>
      </c>
      <c r="J336" s="34" t="s">
        <v>92</v>
      </c>
      <c r="K336" s="34" t="s">
        <v>325</v>
      </c>
      <c r="L336" s="34" t="s">
        <v>173</v>
      </c>
      <c r="M336" s="34" t="s">
        <v>473</v>
      </c>
      <c r="N336" s="123">
        <v>0.29166666666666669</v>
      </c>
      <c r="O336" s="123">
        <v>0.32291666666666669</v>
      </c>
      <c r="P336" s="123" t="s">
        <v>59</v>
      </c>
      <c r="Q336" s="123">
        <v>0.70833333333333337</v>
      </c>
      <c r="R336" s="123" t="s">
        <v>69</v>
      </c>
      <c r="S336" s="123">
        <v>0.75</v>
      </c>
      <c r="T336" s="34" t="s">
        <v>27</v>
      </c>
      <c r="U336" s="34" t="s">
        <v>326</v>
      </c>
      <c r="V336" s="34" t="s">
        <v>42</v>
      </c>
      <c r="W336" s="34" t="s">
        <v>326</v>
      </c>
      <c r="X336" s="34" t="s">
        <v>326</v>
      </c>
      <c r="Y336" s="34" t="s">
        <v>326</v>
      </c>
      <c r="Z336" s="34" t="s">
        <v>29</v>
      </c>
      <c r="AA336" s="34" t="s">
        <v>42</v>
      </c>
      <c r="AB336" s="95">
        <v>3.461689587426326</v>
      </c>
      <c r="AC336" s="34" t="s">
        <v>27</v>
      </c>
      <c r="AD336" s="34" t="s">
        <v>42</v>
      </c>
      <c r="AE336" s="95">
        <v>0</v>
      </c>
      <c r="AF336" s="96">
        <v>9.25</v>
      </c>
      <c r="AG336" s="97">
        <v>0</v>
      </c>
      <c r="AH336" s="96">
        <v>0</v>
      </c>
      <c r="AI336" s="97" t="s">
        <v>326</v>
      </c>
      <c r="AJ336" s="96">
        <v>52.499999999999972</v>
      </c>
      <c r="AK336" s="96">
        <v>181.73870333988202</v>
      </c>
      <c r="AL336" s="96" t="s">
        <v>95</v>
      </c>
      <c r="AM336" s="95">
        <v>6.9233791748526521</v>
      </c>
      <c r="AN336" s="95">
        <v>0</v>
      </c>
      <c r="AO336" s="98" t="s">
        <v>326</v>
      </c>
      <c r="AP336" s="98">
        <v>0</v>
      </c>
      <c r="AQ336" s="98" t="s">
        <v>326</v>
      </c>
      <c r="AR336" s="98">
        <v>13.167613500000002</v>
      </c>
      <c r="AS336" s="98">
        <v>45.58219054420433</v>
      </c>
      <c r="AT336" s="99" t="s">
        <v>101</v>
      </c>
      <c r="AU336" s="98">
        <v>316.34141841369569</v>
      </c>
      <c r="AV336" s="98">
        <v>1095.075794194365</v>
      </c>
      <c r="AW336" s="98">
        <v>38.962141394927542</v>
      </c>
      <c r="AX336" s="98">
        <v>134.8748391706529</v>
      </c>
      <c r="AY336" s="98">
        <v>17.864583333333325</v>
      </c>
      <c r="AZ336" s="98">
        <v>61.841642108709856</v>
      </c>
      <c r="BA336" s="100">
        <v>1396500</v>
      </c>
      <c r="BB336" s="100">
        <v>4834249.5088408645</v>
      </c>
      <c r="BC336" s="101">
        <v>1.2930555555555556E-2</v>
      </c>
      <c r="BD336" s="101">
        <v>4.47615695263043E-2</v>
      </c>
      <c r="BE336" s="96">
        <v>0</v>
      </c>
      <c r="BF336" s="96">
        <v>0</v>
      </c>
      <c r="BG336" s="95">
        <v>3.461689587426326</v>
      </c>
      <c r="BH336" s="95">
        <v>3.461689587426326</v>
      </c>
      <c r="BI336" s="96" t="s">
        <v>326</v>
      </c>
      <c r="BZ336" t="s">
        <v>149</v>
      </c>
      <c r="CA336"/>
      <c r="CB336" s="44">
        <v>6.9233791748526521</v>
      </c>
      <c r="CC336"/>
      <c r="CD336" s="34"/>
      <c r="CE336" s="13" t="s">
        <v>50</v>
      </c>
      <c r="CF336" s="17">
        <f t="shared" si="39"/>
        <v>0</v>
      </c>
      <c r="CG336" s="17">
        <f t="shared" si="39"/>
        <v>0</v>
      </c>
      <c r="CH336" s="17">
        <f t="shared" si="39"/>
        <v>0</v>
      </c>
      <c r="CI336" s="17">
        <f t="shared" si="39"/>
        <v>0</v>
      </c>
      <c r="CJ336" s="34"/>
      <c r="CK336" s="34"/>
      <c r="CM336" s="34"/>
      <c r="CN336" s="34"/>
      <c r="CO336" s="34"/>
      <c r="CP336" s="34"/>
      <c r="CQ336" s="34"/>
    </row>
    <row r="337" spans="2:95" x14ac:dyDescent="0.3">
      <c r="B337" s="34">
        <v>335</v>
      </c>
      <c r="C337" s="34">
        <v>2023</v>
      </c>
      <c r="D337" s="34" t="s">
        <v>109</v>
      </c>
      <c r="E337" s="34">
        <v>42</v>
      </c>
      <c r="F337" s="34" t="s">
        <v>79</v>
      </c>
      <c r="G337" s="34" t="s">
        <v>154</v>
      </c>
      <c r="H337" s="34" t="s">
        <v>151</v>
      </c>
      <c r="I337" s="34" t="s">
        <v>84</v>
      </c>
      <c r="J337" s="34" t="s">
        <v>89</v>
      </c>
      <c r="K337" s="34" t="s">
        <v>325</v>
      </c>
      <c r="L337" s="34" t="s">
        <v>176</v>
      </c>
      <c r="M337" s="34" t="s">
        <v>253</v>
      </c>
      <c r="N337" s="123">
        <v>0.3125</v>
      </c>
      <c r="O337" s="123">
        <v>0.35416666666666669</v>
      </c>
      <c r="P337" s="123" t="s">
        <v>60</v>
      </c>
      <c r="Q337" s="123">
        <v>0.66666666666666663</v>
      </c>
      <c r="R337" s="123" t="s">
        <v>68</v>
      </c>
      <c r="S337" s="123">
        <v>0.72222222222222221</v>
      </c>
      <c r="T337" s="34" t="s">
        <v>24</v>
      </c>
      <c r="U337" s="34" t="s">
        <v>326</v>
      </c>
      <c r="V337" s="34" t="s">
        <v>42</v>
      </c>
      <c r="W337" s="34" t="s">
        <v>326</v>
      </c>
      <c r="X337" s="34" t="s">
        <v>326</v>
      </c>
      <c r="Y337" s="34" t="s">
        <v>326</v>
      </c>
      <c r="Z337" s="34" t="s">
        <v>24</v>
      </c>
      <c r="AA337" s="34" t="s">
        <v>42</v>
      </c>
      <c r="AB337" s="95">
        <v>0</v>
      </c>
      <c r="AC337" s="34" t="s">
        <v>24</v>
      </c>
      <c r="AD337" s="34" t="s">
        <v>42</v>
      </c>
      <c r="AE337" s="95">
        <v>0</v>
      </c>
      <c r="AF337" s="96">
        <v>7.4999999999999982</v>
      </c>
      <c r="AG337" s="97">
        <v>0</v>
      </c>
      <c r="AH337" s="96">
        <v>0</v>
      </c>
      <c r="AI337" s="97" t="s">
        <v>326</v>
      </c>
      <c r="AJ337" s="96">
        <v>70.000000000000028</v>
      </c>
      <c r="AK337" s="96">
        <v>242.31827111984293</v>
      </c>
      <c r="AL337" s="96" t="s">
        <v>96</v>
      </c>
      <c r="AM337" s="95">
        <v>6.9233791748526521</v>
      </c>
      <c r="AN337" s="95">
        <v>0</v>
      </c>
      <c r="AO337" s="98" t="s">
        <v>326</v>
      </c>
      <c r="AP337" s="98">
        <v>0</v>
      </c>
      <c r="AQ337" s="98" t="s">
        <v>326</v>
      </c>
      <c r="AR337" s="98">
        <v>10.023296999999999</v>
      </c>
      <c r="AS337" s="98">
        <v>34.697542856581528</v>
      </c>
      <c r="AT337" s="99" t="s">
        <v>101</v>
      </c>
      <c r="AU337" s="98">
        <v>47.928804051894225</v>
      </c>
      <c r="AV337" s="98">
        <v>165.91464192423894</v>
      </c>
      <c r="AW337" s="98">
        <v>5.9031436658653842</v>
      </c>
      <c r="AX337" s="98">
        <v>20.434850961207871</v>
      </c>
      <c r="AY337" s="98">
        <v>23.819444444444457</v>
      </c>
      <c r="AZ337" s="98">
        <v>82.455522811613221</v>
      </c>
      <c r="BA337" s="100">
        <v>1156400</v>
      </c>
      <c r="BB337" s="100">
        <v>4003097.8388998033</v>
      </c>
      <c r="BC337" s="101">
        <v>4.8183333333333335E-2</v>
      </c>
      <c r="BD337" s="101">
        <v>0.1667957432874918</v>
      </c>
      <c r="BE337" s="96">
        <v>0</v>
      </c>
      <c r="BF337" s="96">
        <v>0</v>
      </c>
      <c r="BG337" s="95">
        <v>3.461689587426326</v>
      </c>
      <c r="BH337" s="95">
        <v>3.461689587426326</v>
      </c>
      <c r="BI337" s="96" t="s">
        <v>326</v>
      </c>
      <c r="BZ337"/>
      <c r="CA337"/>
      <c r="CB337" s="44">
        <v>6.9233791748526521</v>
      </c>
      <c r="CC337"/>
      <c r="CD337" s="34"/>
      <c r="CE337" s="34"/>
      <c r="CF337" s="34"/>
      <c r="CG337" s="34"/>
      <c r="CH337" s="34"/>
      <c r="CI337" s="34"/>
      <c r="CJ337" s="34"/>
      <c r="CK337" s="34"/>
      <c r="CM337" s="34"/>
      <c r="CN337" s="34"/>
      <c r="CO337" s="35"/>
      <c r="CP337" s="34"/>
      <c r="CQ337" s="34"/>
    </row>
    <row r="338" spans="2:95" x14ac:dyDescent="0.3">
      <c r="B338" s="34">
        <v>336</v>
      </c>
      <c r="C338" s="34">
        <v>2023</v>
      </c>
      <c r="D338" s="34" t="s">
        <v>109</v>
      </c>
      <c r="E338" s="34">
        <v>41</v>
      </c>
      <c r="F338" s="34" t="s">
        <v>79</v>
      </c>
      <c r="G338" s="34" t="s">
        <v>152</v>
      </c>
      <c r="H338" s="34" t="s">
        <v>151</v>
      </c>
      <c r="I338" s="34" t="s">
        <v>84</v>
      </c>
      <c r="J338" s="34" t="s">
        <v>92</v>
      </c>
      <c r="K338" s="34" t="s">
        <v>325</v>
      </c>
      <c r="L338" s="34" t="s">
        <v>172</v>
      </c>
      <c r="M338" s="34" t="s">
        <v>254</v>
      </c>
      <c r="N338" s="123">
        <v>0</v>
      </c>
      <c r="O338" s="123">
        <v>0</v>
      </c>
      <c r="P338" s="123" t="s">
        <v>59</v>
      </c>
      <c r="Q338" s="123">
        <v>0</v>
      </c>
      <c r="R338" s="123" t="s">
        <v>71</v>
      </c>
      <c r="S338" s="123">
        <v>0</v>
      </c>
      <c r="T338" s="34" t="s">
        <v>35</v>
      </c>
      <c r="U338" s="34" t="s">
        <v>326</v>
      </c>
      <c r="V338" s="34" t="s">
        <v>2</v>
      </c>
      <c r="W338" s="34" t="s">
        <v>326</v>
      </c>
      <c r="X338" s="34" t="s">
        <v>326</v>
      </c>
      <c r="Y338" s="34" t="s">
        <v>326</v>
      </c>
      <c r="Z338" s="34" t="s">
        <v>24</v>
      </c>
      <c r="AA338" s="34" t="s">
        <v>42</v>
      </c>
      <c r="AB338" s="95">
        <v>3.461689587426326</v>
      </c>
      <c r="AC338" s="34" t="s">
        <v>24</v>
      </c>
      <c r="AD338" s="34" t="s">
        <v>42</v>
      </c>
      <c r="AE338" s="95">
        <v>3.461689587426326</v>
      </c>
      <c r="AF338" s="96">
        <v>11.999999999999998</v>
      </c>
      <c r="AG338" s="97">
        <v>0</v>
      </c>
      <c r="AH338" s="96">
        <v>0</v>
      </c>
      <c r="AI338" s="97" t="s">
        <v>326</v>
      </c>
      <c r="AJ338" s="96">
        <v>0</v>
      </c>
      <c r="AK338" s="96">
        <v>0</v>
      </c>
      <c r="AL338" s="96" t="s">
        <v>94</v>
      </c>
      <c r="AM338" s="95">
        <v>0</v>
      </c>
      <c r="AN338" s="95">
        <v>0</v>
      </c>
      <c r="AO338" s="98" t="s">
        <v>326</v>
      </c>
      <c r="AP338" s="98">
        <v>0</v>
      </c>
      <c r="AQ338" s="98" t="s">
        <v>326</v>
      </c>
      <c r="AR338" s="98">
        <v>0</v>
      </c>
      <c r="AS338" s="98">
        <v>0</v>
      </c>
      <c r="AT338" s="99" t="s">
        <v>98</v>
      </c>
      <c r="AU338" s="98">
        <v>0</v>
      </c>
      <c r="AV338" s="98">
        <v>0</v>
      </c>
      <c r="AW338" s="98">
        <v>0</v>
      </c>
      <c r="AX338" s="98">
        <v>0</v>
      </c>
      <c r="AY338" s="98">
        <v>0</v>
      </c>
      <c r="AZ338" s="98">
        <v>0</v>
      </c>
      <c r="BA338" s="100">
        <v>0</v>
      </c>
      <c r="BB338" s="100">
        <v>0</v>
      </c>
      <c r="BC338" s="101">
        <v>0</v>
      </c>
      <c r="BD338" s="101">
        <v>0</v>
      </c>
      <c r="BE338" s="96">
        <v>0</v>
      </c>
      <c r="BF338" s="96">
        <v>0</v>
      </c>
      <c r="BG338" s="95">
        <v>3.461689587426326</v>
      </c>
      <c r="BH338" s="95">
        <v>3.461689587426326</v>
      </c>
      <c r="BI338" s="96" t="s">
        <v>326</v>
      </c>
      <c r="BZ338" t="s">
        <v>29</v>
      </c>
      <c r="CA338"/>
      <c r="CB338" s="44">
        <v>3.461689587426326</v>
      </c>
      <c r="CC338"/>
      <c r="CD338" s="34"/>
      <c r="CE338" s="34"/>
      <c r="CF338" s="34"/>
      <c r="CG338" s="34"/>
      <c r="CH338" s="34"/>
      <c r="CI338" s="34"/>
      <c r="CJ338" s="34"/>
      <c r="CK338" s="34"/>
      <c r="CM338" s="34"/>
      <c r="CN338" s="34"/>
      <c r="CO338" s="34"/>
      <c r="CP338" s="34"/>
      <c r="CQ338" s="34"/>
    </row>
    <row r="339" spans="2:95" x14ac:dyDescent="0.3">
      <c r="B339" s="34">
        <v>337</v>
      </c>
      <c r="C339" s="34">
        <v>2023</v>
      </c>
      <c r="D339" s="34" t="s">
        <v>110</v>
      </c>
      <c r="E339" s="34">
        <v>33</v>
      </c>
      <c r="F339" s="34" t="s">
        <v>78</v>
      </c>
      <c r="G339" s="34" t="s">
        <v>152</v>
      </c>
      <c r="H339" s="34" t="s">
        <v>151</v>
      </c>
      <c r="I339" s="34" t="s">
        <v>85</v>
      </c>
      <c r="J339" s="34" t="s">
        <v>90</v>
      </c>
      <c r="K339" s="34" t="s">
        <v>328</v>
      </c>
      <c r="L339" s="34" t="s">
        <v>170</v>
      </c>
      <c r="M339" s="34" t="s">
        <v>471</v>
      </c>
      <c r="N339" s="123">
        <v>0.22916666666666666</v>
      </c>
      <c r="O339" s="123">
        <v>0.29166666666666669</v>
      </c>
      <c r="P339" s="123" t="s">
        <v>59</v>
      </c>
      <c r="Q339" s="123">
        <v>0.6875</v>
      </c>
      <c r="R339" s="123" t="s">
        <v>68</v>
      </c>
      <c r="S339" s="123">
        <v>0.75</v>
      </c>
      <c r="T339" s="34" t="s">
        <v>30</v>
      </c>
      <c r="U339" s="34" t="s">
        <v>470</v>
      </c>
      <c r="V339" s="34" t="s">
        <v>44</v>
      </c>
      <c r="W339" s="34" t="s">
        <v>326</v>
      </c>
      <c r="X339" s="34" t="s">
        <v>326</v>
      </c>
      <c r="Y339" s="34" t="s">
        <v>326</v>
      </c>
      <c r="Z339" s="34" t="s">
        <v>30</v>
      </c>
      <c r="AA339" s="34" t="s">
        <v>44</v>
      </c>
      <c r="AB339" s="95">
        <v>0</v>
      </c>
      <c r="AC339" s="34" t="s">
        <v>30</v>
      </c>
      <c r="AD339" s="34" t="s">
        <v>44</v>
      </c>
      <c r="AE339" s="95">
        <v>0</v>
      </c>
      <c r="AF339" s="96">
        <v>9.5</v>
      </c>
      <c r="AG339" s="97">
        <v>0</v>
      </c>
      <c r="AH339" s="96">
        <v>0</v>
      </c>
      <c r="AI339" s="97" t="s">
        <v>326</v>
      </c>
      <c r="AJ339" s="96">
        <v>90.000000000000028</v>
      </c>
      <c r="AK339" s="96">
        <v>311.55206286836943</v>
      </c>
      <c r="AL339" s="96" t="s">
        <v>96</v>
      </c>
      <c r="AM339" s="95">
        <v>6.9233791748526521</v>
      </c>
      <c r="AN339" s="95">
        <v>0</v>
      </c>
      <c r="AO339" s="98" t="s">
        <v>326</v>
      </c>
      <c r="AP339" s="98">
        <v>0</v>
      </c>
      <c r="AQ339" s="98" t="s">
        <v>326</v>
      </c>
      <c r="AR339" s="98">
        <v>20.284398999999993</v>
      </c>
      <c r="AS339" s="98">
        <v>70.218292805500951</v>
      </c>
      <c r="AT339" s="99" t="s">
        <v>102</v>
      </c>
      <c r="AU339" s="98">
        <v>272.73591519439992</v>
      </c>
      <c r="AV339" s="98">
        <v>944.12707774564376</v>
      </c>
      <c r="AW339" s="98">
        <v>37.864211466666653</v>
      </c>
      <c r="AX339" s="98">
        <v>131.07414657026845</v>
      </c>
      <c r="AY339" s="98">
        <v>30.625000000000011</v>
      </c>
      <c r="AZ339" s="98">
        <v>106.01424361493127</v>
      </c>
      <c r="BA339" s="100">
        <v>1176000</v>
      </c>
      <c r="BB339" s="100">
        <v>4070946.9548133593</v>
      </c>
      <c r="BC339" s="101">
        <v>2.4500000000000001E-2</v>
      </c>
      <c r="BD339" s="101">
        <v>8.4811394891944988E-2</v>
      </c>
      <c r="BE339" s="96">
        <v>0</v>
      </c>
      <c r="BF339" s="96">
        <v>0</v>
      </c>
      <c r="BG339" s="95">
        <v>3.461689587426326</v>
      </c>
      <c r="BH339" s="95">
        <v>3.461689587426326</v>
      </c>
      <c r="BI339" s="96" t="s">
        <v>326</v>
      </c>
      <c r="BZ339"/>
      <c r="CA339"/>
      <c r="CB339" s="44">
        <v>3.461689587426326</v>
      </c>
      <c r="CC339"/>
      <c r="CD339" s="34"/>
      <c r="CE339" s="34"/>
      <c r="CF339" s="34"/>
      <c r="CG339" s="34"/>
      <c r="CH339" s="34"/>
      <c r="CI339" s="34"/>
      <c r="CJ339" s="34"/>
      <c r="CK339" s="34"/>
      <c r="CM339" s="34"/>
      <c r="CN339" s="34"/>
      <c r="CO339" s="34"/>
      <c r="CP339" s="34"/>
      <c r="CQ339" s="34"/>
    </row>
    <row r="340" spans="2:95" x14ac:dyDescent="0.3">
      <c r="B340" s="34">
        <v>338</v>
      </c>
      <c r="C340" s="34">
        <v>2023</v>
      </c>
      <c r="D340" s="34" t="s">
        <v>109</v>
      </c>
      <c r="E340" s="34">
        <v>41</v>
      </c>
      <c r="F340" s="34" t="s">
        <v>79</v>
      </c>
      <c r="G340" s="34" t="s">
        <v>152</v>
      </c>
      <c r="H340" s="34" t="s">
        <v>151</v>
      </c>
      <c r="I340" s="34" t="s">
        <v>84</v>
      </c>
      <c r="J340" s="34" t="s">
        <v>91</v>
      </c>
      <c r="K340" s="34" t="s">
        <v>325</v>
      </c>
      <c r="L340" s="34" t="s">
        <v>172</v>
      </c>
      <c r="M340" s="34" t="s">
        <v>473</v>
      </c>
      <c r="N340" s="123">
        <v>0.29166666666666669</v>
      </c>
      <c r="O340" s="123">
        <v>0.31944444444444448</v>
      </c>
      <c r="P340" s="123" t="s">
        <v>59</v>
      </c>
      <c r="Q340" s="123">
        <v>0.69444444444444453</v>
      </c>
      <c r="R340" s="123" t="s">
        <v>68</v>
      </c>
      <c r="S340" s="123">
        <v>0.73611111111111116</v>
      </c>
      <c r="T340" s="34" t="s">
        <v>28</v>
      </c>
      <c r="U340" s="34" t="s">
        <v>48</v>
      </c>
      <c r="V340" s="34" t="s">
        <v>43</v>
      </c>
      <c r="W340" s="34" t="s">
        <v>326</v>
      </c>
      <c r="X340" s="34" t="s">
        <v>326</v>
      </c>
      <c r="Y340" s="34" t="s">
        <v>326</v>
      </c>
      <c r="Z340" s="34" t="s">
        <v>28</v>
      </c>
      <c r="AA340" s="34" t="s">
        <v>43</v>
      </c>
      <c r="AB340" s="95">
        <v>0</v>
      </c>
      <c r="AC340" s="34" t="s">
        <v>28</v>
      </c>
      <c r="AD340" s="34" t="s">
        <v>43</v>
      </c>
      <c r="AE340" s="95">
        <v>0</v>
      </c>
      <c r="AF340" s="96">
        <v>9.0000000000000018</v>
      </c>
      <c r="AG340" s="97">
        <v>0</v>
      </c>
      <c r="AH340" s="96">
        <v>0</v>
      </c>
      <c r="AI340" s="97" t="s">
        <v>326</v>
      </c>
      <c r="AJ340" s="96">
        <v>49.999999999999979</v>
      </c>
      <c r="AK340" s="96">
        <v>173.08447937131623</v>
      </c>
      <c r="AL340" s="96" t="s">
        <v>95</v>
      </c>
      <c r="AM340" s="95">
        <v>6.9233791748526521</v>
      </c>
      <c r="AN340" s="95">
        <v>0</v>
      </c>
      <c r="AO340" s="98" t="s">
        <v>326</v>
      </c>
      <c r="AP340" s="98">
        <v>0</v>
      </c>
      <c r="AQ340" s="98" t="s">
        <v>326</v>
      </c>
      <c r="AR340" s="98">
        <v>17.409851000000003</v>
      </c>
      <c r="AS340" s="98">
        <v>60.26749992534382</v>
      </c>
      <c r="AT340" s="99" t="s">
        <v>102</v>
      </c>
      <c r="AU340" s="98">
        <v>1333.1013967696208</v>
      </c>
      <c r="AV340" s="98">
        <v>4614.7832241808874</v>
      </c>
      <c r="AW340" s="98">
        <v>174.99132287179489</v>
      </c>
      <c r="AX340" s="98">
        <v>605.76564027525069</v>
      </c>
      <c r="AY340" s="98">
        <v>17.013888888888882</v>
      </c>
      <c r="AZ340" s="98">
        <v>58.896802008295104</v>
      </c>
      <c r="BA340" s="100">
        <v>994319.63470319635</v>
      </c>
      <c r="BB340" s="100">
        <v>3442025.926025603</v>
      </c>
      <c r="BC340" s="101">
        <v>1.2747687624399952E-2</v>
      </c>
      <c r="BD340" s="101">
        <v>4.4128537513148755E-2</v>
      </c>
      <c r="BE340" s="96">
        <v>0</v>
      </c>
      <c r="BF340" s="96">
        <v>0</v>
      </c>
      <c r="BG340" s="95">
        <v>3.461689587426326</v>
      </c>
      <c r="BH340" s="95">
        <v>3.461689587426326</v>
      </c>
      <c r="BI340" s="96" t="s">
        <v>326</v>
      </c>
      <c r="BZ340" t="s">
        <v>198</v>
      </c>
      <c r="CA340"/>
      <c r="CB340" s="44">
        <v>20.77013752455796</v>
      </c>
      <c r="CC340"/>
      <c r="CD340" s="34"/>
      <c r="CE340" s="34"/>
      <c r="CF340" s="34"/>
      <c r="CG340" s="34"/>
      <c r="CH340" s="34"/>
      <c r="CI340" s="34"/>
      <c r="CJ340" s="34"/>
      <c r="CK340" s="34"/>
      <c r="CM340" s="35"/>
      <c r="CN340" s="35"/>
      <c r="CO340" s="34"/>
      <c r="CP340" s="34"/>
      <c r="CQ340" s="34"/>
    </row>
    <row r="341" spans="2:95" x14ac:dyDescent="0.3">
      <c r="B341" s="34">
        <v>339</v>
      </c>
      <c r="C341" s="34">
        <v>2023</v>
      </c>
      <c r="D341" s="34" t="s">
        <v>109</v>
      </c>
      <c r="E341" s="34">
        <v>42</v>
      </c>
      <c r="F341" s="34" t="s">
        <v>79</v>
      </c>
      <c r="G341" s="34" t="s">
        <v>153</v>
      </c>
      <c r="H341" s="34" t="s">
        <v>151</v>
      </c>
      <c r="I341" s="34" t="s">
        <v>84</v>
      </c>
      <c r="J341" s="34" t="s">
        <v>90</v>
      </c>
      <c r="K341" s="34" t="s">
        <v>325</v>
      </c>
      <c r="L341" s="34" t="s">
        <v>172</v>
      </c>
      <c r="M341" s="34" t="s">
        <v>473</v>
      </c>
      <c r="N341" s="123">
        <v>0.20833333333333334</v>
      </c>
      <c r="O341" s="123">
        <v>0.25</v>
      </c>
      <c r="P341" s="123" t="s">
        <v>58</v>
      </c>
      <c r="Q341" s="123">
        <v>0.79166666666666663</v>
      </c>
      <c r="R341" s="123" t="s">
        <v>71</v>
      </c>
      <c r="S341" s="123">
        <v>0.83333333333333337</v>
      </c>
      <c r="T341" s="34" t="s">
        <v>28</v>
      </c>
      <c r="U341" s="34" t="s">
        <v>48</v>
      </c>
      <c r="V341" s="34" t="s">
        <v>43</v>
      </c>
      <c r="W341" s="34" t="s">
        <v>37</v>
      </c>
      <c r="X341" s="34" t="s">
        <v>45</v>
      </c>
      <c r="Y341" s="34" t="s">
        <v>47</v>
      </c>
      <c r="Z341" s="34" t="s">
        <v>28</v>
      </c>
      <c r="AA341" s="34" t="s">
        <v>43</v>
      </c>
      <c r="AB341" s="95">
        <v>0</v>
      </c>
      <c r="AC341" s="34" t="s">
        <v>28</v>
      </c>
      <c r="AD341" s="34" t="s">
        <v>43</v>
      </c>
      <c r="AE341" s="95">
        <v>0</v>
      </c>
      <c r="AF341" s="96">
        <v>13</v>
      </c>
      <c r="AG341" s="97">
        <v>15</v>
      </c>
      <c r="AH341" s="96">
        <v>51.925343811394889</v>
      </c>
      <c r="AI341" s="97" t="s">
        <v>103</v>
      </c>
      <c r="AJ341" s="96">
        <v>60.000000000000043</v>
      </c>
      <c r="AK341" s="96">
        <v>207.7013752455797</v>
      </c>
      <c r="AL341" s="96" t="s">
        <v>96</v>
      </c>
      <c r="AM341" s="95">
        <v>6.9233791748526521</v>
      </c>
      <c r="AN341" s="95">
        <v>6.9233791748526521</v>
      </c>
      <c r="AO341" s="98">
        <v>3</v>
      </c>
      <c r="AP341" s="98">
        <v>10.385068762278978</v>
      </c>
      <c r="AQ341" s="98" t="s">
        <v>99</v>
      </c>
      <c r="AR341" s="98">
        <v>18.639702</v>
      </c>
      <c r="AS341" s="98">
        <v>64.524862326129664</v>
      </c>
      <c r="AT341" s="99" t="s">
        <v>102</v>
      </c>
      <c r="AU341" s="98">
        <v>698.57557496626669</v>
      </c>
      <c r="AV341" s="98">
        <v>2418.2517938910842</v>
      </c>
      <c r="AW341" s="98">
        <v>91.699449333333334</v>
      </c>
      <c r="AX341" s="98">
        <v>317.43502892992797</v>
      </c>
      <c r="AY341" s="98">
        <v>20.416666666666682</v>
      </c>
      <c r="AZ341" s="98">
        <v>70.676162409954216</v>
      </c>
      <c r="BA341" s="100">
        <v>3361086.7579908674</v>
      </c>
      <c r="BB341" s="100">
        <v>11635039.032573493</v>
      </c>
      <c r="BC341" s="101">
        <v>7.0022640791476409E-2</v>
      </c>
      <c r="BD341" s="101">
        <v>0.24239664651194781</v>
      </c>
      <c r="BE341" s="96">
        <v>0</v>
      </c>
      <c r="BF341" s="96">
        <v>0</v>
      </c>
      <c r="BG341" s="95">
        <v>3.461689587426326</v>
      </c>
      <c r="BH341" s="95">
        <v>3.461689587426326</v>
      </c>
      <c r="BI341" s="96" t="s">
        <v>326</v>
      </c>
      <c r="BZ341"/>
      <c r="CA341"/>
      <c r="CB341"/>
      <c r="CC341"/>
      <c r="CD341" s="34"/>
      <c r="CE341" s="34"/>
      <c r="CF341" s="34"/>
      <c r="CG341" s="34"/>
      <c r="CH341" s="34"/>
      <c r="CI341" s="34"/>
      <c r="CJ341" s="34"/>
      <c r="CK341" s="34"/>
      <c r="CM341" s="34"/>
      <c r="CN341" s="34"/>
      <c r="CO341" s="34"/>
      <c r="CP341" s="34"/>
      <c r="CQ341" s="34"/>
    </row>
    <row r="342" spans="2:95" x14ac:dyDescent="0.3">
      <c r="B342" s="34">
        <v>340</v>
      </c>
      <c r="C342" s="34">
        <v>2023</v>
      </c>
      <c r="D342" s="34" t="s">
        <v>109</v>
      </c>
      <c r="E342" s="34">
        <v>49</v>
      </c>
      <c r="F342" s="34" t="s">
        <v>79</v>
      </c>
      <c r="G342" s="34" t="s">
        <v>153</v>
      </c>
      <c r="H342" s="34" t="s">
        <v>151</v>
      </c>
      <c r="I342" s="34" t="s">
        <v>84</v>
      </c>
      <c r="J342" s="34" t="s">
        <v>91</v>
      </c>
      <c r="K342" s="34" t="s">
        <v>325</v>
      </c>
      <c r="L342" s="34" t="s">
        <v>178</v>
      </c>
      <c r="M342" s="34" t="s">
        <v>471</v>
      </c>
      <c r="N342" s="123">
        <v>0.3125</v>
      </c>
      <c r="O342" s="123">
        <v>0.35416666666666669</v>
      </c>
      <c r="P342" s="123" t="s">
        <v>60</v>
      </c>
      <c r="Q342" s="123">
        <v>0.70833333333333337</v>
      </c>
      <c r="R342" s="123" t="s">
        <v>69</v>
      </c>
      <c r="S342" s="123">
        <v>0.75</v>
      </c>
      <c r="T342" s="34" t="s">
        <v>32</v>
      </c>
      <c r="U342" s="34" t="s">
        <v>47</v>
      </c>
      <c r="V342" s="34" t="s">
        <v>45</v>
      </c>
      <c r="W342" s="34" t="s">
        <v>326</v>
      </c>
      <c r="X342" s="34" t="s">
        <v>326</v>
      </c>
      <c r="Y342" s="34" t="s">
        <v>326</v>
      </c>
      <c r="Z342" s="34" t="s">
        <v>32</v>
      </c>
      <c r="AA342" s="34" t="s">
        <v>45</v>
      </c>
      <c r="AB342" s="95">
        <v>0</v>
      </c>
      <c r="AC342" s="34" t="s">
        <v>32</v>
      </c>
      <c r="AD342" s="34" t="s">
        <v>45</v>
      </c>
      <c r="AE342" s="95">
        <v>0</v>
      </c>
      <c r="AF342" s="96">
        <v>8.5</v>
      </c>
      <c r="AG342" s="97">
        <v>0</v>
      </c>
      <c r="AH342" s="96">
        <v>0</v>
      </c>
      <c r="AI342" s="97" t="s">
        <v>326</v>
      </c>
      <c r="AJ342" s="96">
        <v>59.999999999999986</v>
      </c>
      <c r="AK342" s="96">
        <v>207.70137524557953</v>
      </c>
      <c r="AL342" s="96" t="s">
        <v>95</v>
      </c>
      <c r="AM342" s="95">
        <v>6.9233791748526521</v>
      </c>
      <c r="AN342" s="95">
        <v>0</v>
      </c>
      <c r="AO342" s="98" t="s">
        <v>326</v>
      </c>
      <c r="AP342" s="98">
        <v>0</v>
      </c>
      <c r="AQ342" s="98" t="s">
        <v>326</v>
      </c>
      <c r="AR342" s="98">
        <v>14.999999999999996</v>
      </c>
      <c r="AS342" s="98">
        <v>51.925343811394882</v>
      </c>
      <c r="AT342" s="99" t="s">
        <v>101</v>
      </c>
      <c r="AU342" s="98">
        <v>0</v>
      </c>
      <c r="AV342" s="98">
        <v>0</v>
      </c>
      <c r="AW342" s="98">
        <v>0</v>
      </c>
      <c r="AX342" s="98">
        <v>0</v>
      </c>
      <c r="AY342" s="98">
        <v>20.416666666666661</v>
      </c>
      <c r="AZ342" s="98">
        <v>70.676162409954131</v>
      </c>
      <c r="BA342" s="100">
        <v>887369.86301369872</v>
      </c>
      <c r="BB342" s="100">
        <v>3071799.0149904462</v>
      </c>
      <c r="BC342" s="101">
        <v>1.1376536705303831E-2</v>
      </c>
      <c r="BD342" s="101">
        <v>3.9382038653723674E-2</v>
      </c>
      <c r="BE342" s="96">
        <v>119.99999999999997</v>
      </c>
      <c r="BF342" s="96">
        <v>415.40275049115905</v>
      </c>
      <c r="BG342" s="95">
        <v>0</v>
      </c>
      <c r="BH342" s="95">
        <v>3.461689587426326</v>
      </c>
      <c r="BI342" s="96" t="s">
        <v>326</v>
      </c>
      <c r="BZ342"/>
      <c r="CA342"/>
      <c r="CB342"/>
      <c r="CC342"/>
      <c r="CD342" s="34"/>
      <c r="CE342" s="34"/>
      <c r="CF342" s="34"/>
      <c r="CG342" s="34"/>
      <c r="CH342" s="34"/>
      <c r="CI342" s="34"/>
      <c r="CJ342" s="34"/>
      <c r="CK342" s="34"/>
      <c r="CM342" s="34"/>
      <c r="CN342" s="34"/>
      <c r="CO342" s="34"/>
      <c r="CP342" s="34"/>
      <c r="CQ342" s="34"/>
    </row>
    <row r="343" spans="2:95" x14ac:dyDescent="0.3">
      <c r="B343" s="34">
        <v>341</v>
      </c>
      <c r="C343" s="34">
        <v>2023</v>
      </c>
      <c r="D343" s="34" t="s">
        <v>109</v>
      </c>
      <c r="E343" s="34">
        <v>37</v>
      </c>
      <c r="F343" s="34" t="s">
        <v>78</v>
      </c>
      <c r="G343" s="34" t="s">
        <v>156</v>
      </c>
      <c r="H343" s="34" t="s">
        <v>151</v>
      </c>
      <c r="I343" s="34" t="s">
        <v>84</v>
      </c>
      <c r="J343" s="34" t="s">
        <v>91</v>
      </c>
      <c r="K343" s="34" t="s">
        <v>325</v>
      </c>
      <c r="L343" s="34" t="s">
        <v>168</v>
      </c>
      <c r="M343" s="34" t="s">
        <v>471</v>
      </c>
      <c r="N343" s="123">
        <v>0.35416666666666669</v>
      </c>
      <c r="O343" s="123">
        <v>0.39583333333333331</v>
      </c>
      <c r="P343" s="123" t="s">
        <v>61</v>
      </c>
      <c r="Q343" s="123">
        <v>0.85416666666666663</v>
      </c>
      <c r="R343" s="123" t="s">
        <v>72</v>
      </c>
      <c r="S343" s="123">
        <v>0.89583333333333337</v>
      </c>
      <c r="T343" s="34" t="s">
        <v>24</v>
      </c>
      <c r="U343" s="34" t="s">
        <v>326</v>
      </c>
      <c r="V343" s="34" t="s">
        <v>42</v>
      </c>
      <c r="W343" s="34" t="s">
        <v>31</v>
      </c>
      <c r="X343" s="34" t="s">
        <v>42</v>
      </c>
      <c r="Y343" s="34" t="s">
        <v>326</v>
      </c>
      <c r="Z343" s="34" t="s">
        <v>24</v>
      </c>
      <c r="AA343" s="34" t="s">
        <v>42</v>
      </c>
      <c r="AB343" s="95">
        <v>0</v>
      </c>
      <c r="AC343" s="34" t="s">
        <v>24</v>
      </c>
      <c r="AD343" s="34" t="s">
        <v>42</v>
      </c>
      <c r="AE343" s="95">
        <v>0</v>
      </c>
      <c r="AF343" s="96">
        <v>11</v>
      </c>
      <c r="AG343" s="97">
        <v>10</v>
      </c>
      <c r="AH343" s="96">
        <v>34.616895874263264</v>
      </c>
      <c r="AI343" s="97" t="s">
        <v>148</v>
      </c>
      <c r="AJ343" s="96">
        <v>60.000000000000028</v>
      </c>
      <c r="AK343" s="96">
        <v>207.70137524557967</v>
      </c>
      <c r="AL343" s="96" t="s">
        <v>96</v>
      </c>
      <c r="AM343" s="95">
        <v>6.9233791748526521</v>
      </c>
      <c r="AN343" s="95">
        <v>6.9233791748526521</v>
      </c>
      <c r="AO343" s="98">
        <v>2.7149999999999999</v>
      </c>
      <c r="AP343" s="98">
        <v>9.3984872298624751</v>
      </c>
      <c r="AQ343" s="98" t="s">
        <v>107</v>
      </c>
      <c r="AR343" s="98">
        <v>9.6757879999999972</v>
      </c>
      <c r="AS343" s="98">
        <v>33.494574569744586</v>
      </c>
      <c r="AT343" s="99" t="s">
        <v>100</v>
      </c>
      <c r="AU343" s="98">
        <v>37.237803679895968</v>
      </c>
      <c r="AV343" s="98">
        <v>128.90571725732161</v>
      </c>
      <c r="AW343" s="98">
        <v>4.5863882746940545</v>
      </c>
      <c r="AX343" s="98">
        <v>15.8766525344026</v>
      </c>
      <c r="AY343" s="98">
        <v>20.416666666666675</v>
      </c>
      <c r="AZ343" s="98">
        <v>70.676162409954188</v>
      </c>
      <c r="BA343" s="100">
        <v>882000</v>
      </c>
      <c r="BB343" s="100">
        <v>3053210.2161100195</v>
      </c>
      <c r="BC343" s="101">
        <v>1.1307692307692309E-2</v>
      </c>
      <c r="BD343" s="101">
        <v>3.9143720719359225E-2</v>
      </c>
      <c r="BE343" s="96">
        <v>20</v>
      </c>
      <c r="BF343" s="96">
        <v>69.233791748526528</v>
      </c>
      <c r="BG343" s="95">
        <v>3.461689587426326</v>
      </c>
      <c r="BH343" s="95">
        <v>3.461689587426326</v>
      </c>
      <c r="BI343" s="96" t="s">
        <v>326</v>
      </c>
      <c r="BZ343"/>
      <c r="CA343"/>
      <c r="CB343"/>
      <c r="CC343"/>
      <c r="CD343" s="34"/>
      <c r="CE343" s="34"/>
      <c r="CF343" s="34"/>
      <c r="CG343" s="34"/>
      <c r="CH343" s="34"/>
      <c r="CI343" s="34"/>
      <c r="CJ343" s="34"/>
      <c r="CK343" s="34"/>
      <c r="CM343" s="34"/>
      <c r="CN343" s="34"/>
      <c r="CO343" s="34"/>
      <c r="CP343" s="34"/>
      <c r="CQ343" s="34"/>
    </row>
    <row r="344" spans="2:95" x14ac:dyDescent="0.3">
      <c r="B344" s="34">
        <v>342</v>
      </c>
      <c r="C344" s="34">
        <v>2023</v>
      </c>
      <c r="D344" s="34" t="s">
        <v>110</v>
      </c>
      <c r="E344" s="34">
        <v>33</v>
      </c>
      <c r="F344" s="34" t="s">
        <v>78</v>
      </c>
      <c r="G344" s="34" t="s">
        <v>152</v>
      </c>
      <c r="H344" s="34" t="s">
        <v>151</v>
      </c>
      <c r="I344" s="34" t="s">
        <v>84</v>
      </c>
      <c r="J344" s="34" t="s">
        <v>89</v>
      </c>
      <c r="K344" s="34" t="s">
        <v>325</v>
      </c>
      <c r="L344" s="34" t="s">
        <v>167</v>
      </c>
      <c r="M344" s="34" t="s">
        <v>473</v>
      </c>
      <c r="N344" s="123">
        <v>0.22916666666666666</v>
      </c>
      <c r="O344" s="123">
        <v>0.27083333333333331</v>
      </c>
      <c r="P344" s="123" t="s">
        <v>58</v>
      </c>
      <c r="Q344" s="123">
        <v>0.70833333333333337</v>
      </c>
      <c r="R344" s="123" t="s">
        <v>69</v>
      </c>
      <c r="S344" s="123">
        <v>0.78125</v>
      </c>
      <c r="T344" s="34" t="s">
        <v>24</v>
      </c>
      <c r="U344" s="34" t="s">
        <v>326</v>
      </c>
      <c r="V344" s="34" t="s">
        <v>42</v>
      </c>
      <c r="W344" s="34" t="s">
        <v>326</v>
      </c>
      <c r="X344" s="34" t="s">
        <v>326</v>
      </c>
      <c r="Y344" s="34" t="s">
        <v>326</v>
      </c>
      <c r="Z344" s="34" t="s">
        <v>24</v>
      </c>
      <c r="AA344" s="34" t="s">
        <v>42</v>
      </c>
      <c r="AB344" s="95">
        <v>0</v>
      </c>
      <c r="AC344" s="34" t="s">
        <v>24</v>
      </c>
      <c r="AD344" s="34" t="s">
        <v>42</v>
      </c>
      <c r="AE344" s="95">
        <v>0</v>
      </c>
      <c r="AF344" s="96">
        <v>10.500000000000002</v>
      </c>
      <c r="AG344" s="97">
        <v>0</v>
      </c>
      <c r="AH344" s="96">
        <v>0</v>
      </c>
      <c r="AI344" s="97" t="s">
        <v>326</v>
      </c>
      <c r="AJ344" s="96">
        <v>82.499999999999972</v>
      </c>
      <c r="AK344" s="96">
        <v>285.58939096267181</v>
      </c>
      <c r="AL344" s="96" t="s">
        <v>96</v>
      </c>
      <c r="AM344" s="95">
        <v>6.9233791748526521</v>
      </c>
      <c r="AN344" s="95">
        <v>0</v>
      </c>
      <c r="AO344" s="98" t="s">
        <v>326</v>
      </c>
      <c r="AP344" s="98">
        <v>0</v>
      </c>
      <c r="AQ344" s="98" t="s">
        <v>326</v>
      </c>
      <c r="AR344" s="98">
        <v>24.811846000000003</v>
      </c>
      <c r="AS344" s="98">
        <v>85.890908943025551</v>
      </c>
      <c r="AT344" s="99" t="s">
        <v>102</v>
      </c>
      <c r="AU344" s="98">
        <v>148.30475754382215</v>
      </c>
      <c r="AV344" s="98">
        <v>513.38503495523503</v>
      </c>
      <c r="AW344" s="98">
        <v>18.265932301682696</v>
      </c>
      <c r="AX344" s="98">
        <v>63.230987653369176</v>
      </c>
      <c r="AY344" s="98">
        <v>28.072916666666657</v>
      </c>
      <c r="AZ344" s="98">
        <v>97.179723313686935</v>
      </c>
      <c r="BA344" s="100">
        <v>1445500</v>
      </c>
      <c r="BB344" s="100">
        <v>5003872.298624754</v>
      </c>
      <c r="BC344" s="101">
        <v>6.0229166666666667E-2</v>
      </c>
      <c r="BD344" s="101">
        <v>0.20849467910936476</v>
      </c>
      <c r="BE344" s="96">
        <v>0</v>
      </c>
      <c r="BF344" s="96">
        <v>0</v>
      </c>
      <c r="BG344" s="95">
        <v>3.461689587426326</v>
      </c>
      <c r="BH344" s="95">
        <v>3.461689587426326</v>
      </c>
      <c r="BI344" s="96" t="s">
        <v>326</v>
      </c>
      <c r="BZ344"/>
      <c r="CA344"/>
      <c r="CB344"/>
      <c r="CC344"/>
      <c r="CD344" s="34"/>
      <c r="CE344" s="34"/>
      <c r="CF344" s="34"/>
      <c r="CG344" s="34"/>
      <c r="CH344" s="34"/>
      <c r="CI344" s="34"/>
      <c r="CJ344" s="34"/>
      <c r="CK344" s="34"/>
      <c r="CM344" s="34"/>
      <c r="CN344" s="34"/>
      <c r="CO344" s="34"/>
      <c r="CP344" s="34"/>
      <c r="CQ344" s="34"/>
    </row>
    <row r="345" spans="2:95" x14ac:dyDescent="0.3">
      <c r="B345" s="34">
        <v>343</v>
      </c>
      <c r="C345" s="34">
        <v>2023</v>
      </c>
      <c r="D345" s="34" t="s">
        <v>109</v>
      </c>
      <c r="E345" s="34">
        <v>38</v>
      </c>
      <c r="F345" s="34" t="s">
        <v>78</v>
      </c>
      <c r="G345" s="34" t="s">
        <v>152</v>
      </c>
      <c r="H345" s="34" t="s">
        <v>151</v>
      </c>
      <c r="I345" s="34" t="s">
        <v>85</v>
      </c>
      <c r="J345" s="34" t="s">
        <v>90</v>
      </c>
      <c r="K345" s="34" t="s">
        <v>325</v>
      </c>
      <c r="L345" s="34" t="s">
        <v>168</v>
      </c>
      <c r="M345" s="34" t="s">
        <v>471</v>
      </c>
      <c r="N345" s="123">
        <v>0.3125</v>
      </c>
      <c r="O345" s="123">
        <v>0.35416666666666669</v>
      </c>
      <c r="P345" s="123" t="s">
        <v>60</v>
      </c>
      <c r="Q345" s="123">
        <v>0.6875</v>
      </c>
      <c r="R345" s="123" t="s">
        <v>68</v>
      </c>
      <c r="S345" s="123">
        <v>0.75</v>
      </c>
      <c r="T345" s="34" t="s">
        <v>24</v>
      </c>
      <c r="U345" s="34" t="s">
        <v>326</v>
      </c>
      <c r="V345" s="34" t="s">
        <v>42</v>
      </c>
      <c r="W345" s="34" t="s">
        <v>326</v>
      </c>
      <c r="X345" s="34" t="s">
        <v>326</v>
      </c>
      <c r="Y345" s="34" t="s">
        <v>326</v>
      </c>
      <c r="Z345" s="34" t="s">
        <v>24</v>
      </c>
      <c r="AA345" s="34" t="s">
        <v>42</v>
      </c>
      <c r="AB345" s="95">
        <v>0</v>
      </c>
      <c r="AC345" s="34" t="s">
        <v>24</v>
      </c>
      <c r="AD345" s="34" t="s">
        <v>42</v>
      </c>
      <c r="AE345" s="95">
        <v>0</v>
      </c>
      <c r="AF345" s="96">
        <v>8</v>
      </c>
      <c r="AG345" s="97">
        <v>0</v>
      </c>
      <c r="AH345" s="96">
        <v>0</v>
      </c>
      <c r="AI345" s="97" t="s">
        <v>326</v>
      </c>
      <c r="AJ345" s="96">
        <v>75.000000000000014</v>
      </c>
      <c r="AK345" s="96">
        <v>259.62671905697448</v>
      </c>
      <c r="AL345" s="96" t="s">
        <v>96</v>
      </c>
      <c r="AM345" s="95">
        <v>6.9233791748526521</v>
      </c>
      <c r="AN345" s="95">
        <v>0</v>
      </c>
      <c r="AO345" s="98" t="s">
        <v>326</v>
      </c>
      <c r="AP345" s="98">
        <v>0</v>
      </c>
      <c r="AQ345" s="98" t="s">
        <v>326</v>
      </c>
      <c r="AR345" s="98">
        <v>9.6757879999999972</v>
      </c>
      <c r="AS345" s="98">
        <v>33.494574569744586</v>
      </c>
      <c r="AT345" s="99" t="s">
        <v>100</v>
      </c>
      <c r="AU345" s="98">
        <v>23.133553116288454</v>
      </c>
      <c r="AV345" s="98">
        <v>80.081179942829579</v>
      </c>
      <c r="AW345" s="98">
        <v>2.8492404567307688</v>
      </c>
      <c r="AX345" s="98">
        <v>9.8631860211387323</v>
      </c>
      <c r="AY345" s="98">
        <v>25.520833333333339</v>
      </c>
      <c r="AZ345" s="98">
        <v>88.34520301244271</v>
      </c>
      <c r="BA345" s="100">
        <v>578200</v>
      </c>
      <c r="BB345" s="100">
        <v>2001548.9194499017</v>
      </c>
      <c r="BC345" s="101">
        <v>1.2045833333333334E-2</v>
      </c>
      <c r="BD345" s="101">
        <v>4.1698935821872951E-2</v>
      </c>
      <c r="BE345" s="96">
        <v>0</v>
      </c>
      <c r="BF345" s="96">
        <v>0</v>
      </c>
      <c r="BG345" s="95">
        <v>3.461689587426326</v>
      </c>
      <c r="BH345" s="95">
        <v>3.461689587426326</v>
      </c>
      <c r="BI345" s="96" t="s">
        <v>326</v>
      </c>
      <c r="BZ345"/>
      <c r="CA345"/>
      <c r="CB345"/>
      <c r="CC345"/>
      <c r="CD345" s="34"/>
      <c r="CE345" s="34"/>
      <c r="CF345" s="34"/>
      <c r="CG345" s="34"/>
      <c r="CH345" s="34"/>
      <c r="CI345" s="34"/>
      <c r="CJ345" s="34"/>
      <c r="CK345" s="34"/>
      <c r="CM345" s="34"/>
      <c r="CN345" s="34"/>
      <c r="CO345" s="34"/>
      <c r="CP345" s="34"/>
      <c r="CQ345" s="34"/>
    </row>
    <row r="346" spans="2:95" x14ac:dyDescent="0.3">
      <c r="B346" s="34">
        <v>344</v>
      </c>
      <c r="C346" s="34">
        <v>2023</v>
      </c>
      <c r="D346" s="34" t="s">
        <v>110</v>
      </c>
      <c r="E346" s="34">
        <v>60</v>
      </c>
      <c r="F346" s="34" t="s">
        <v>81</v>
      </c>
      <c r="G346" s="34" t="s">
        <v>152</v>
      </c>
      <c r="H346" s="34" t="s">
        <v>151</v>
      </c>
      <c r="I346" s="34" t="s">
        <v>87</v>
      </c>
      <c r="J346" s="34" t="s">
        <v>93</v>
      </c>
      <c r="K346" s="34" t="s">
        <v>325</v>
      </c>
      <c r="L346" s="34" t="s">
        <v>173</v>
      </c>
      <c r="M346" s="34" t="s">
        <v>473</v>
      </c>
      <c r="N346" s="123">
        <v>0.20833333333333334</v>
      </c>
      <c r="O346" s="123">
        <v>0.79166666666666663</v>
      </c>
      <c r="P346" s="123" t="s">
        <v>71</v>
      </c>
      <c r="Q346" s="123">
        <v>0.75</v>
      </c>
      <c r="R346" s="123" t="s">
        <v>70</v>
      </c>
      <c r="S346" s="123">
        <v>0.79166666666666663</v>
      </c>
      <c r="T346" s="34" t="s">
        <v>30</v>
      </c>
      <c r="U346" s="34" t="s">
        <v>48</v>
      </c>
      <c r="V346" s="34" t="s">
        <v>44</v>
      </c>
      <c r="W346" s="34" t="s">
        <v>326</v>
      </c>
      <c r="X346" s="34" t="s">
        <v>326</v>
      </c>
      <c r="Y346" s="34" t="s">
        <v>326</v>
      </c>
      <c r="Z346" s="34" t="s">
        <v>507</v>
      </c>
      <c r="AA346" s="34" t="s">
        <v>41</v>
      </c>
      <c r="AB346" s="95">
        <v>0</v>
      </c>
      <c r="AC346" s="34" t="s">
        <v>507</v>
      </c>
      <c r="AD346" s="34" t="s">
        <v>41</v>
      </c>
      <c r="AE346" s="95">
        <v>0</v>
      </c>
      <c r="AF346" s="96">
        <v>23</v>
      </c>
      <c r="AG346" s="97">
        <v>0</v>
      </c>
      <c r="AH346" s="96">
        <v>0</v>
      </c>
      <c r="AI346" s="97" t="s">
        <v>326</v>
      </c>
      <c r="AJ346" s="96">
        <v>449.99999999999989</v>
      </c>
      <c r="AK346" s="96">
        <v>0</v>
      </c>
      <c r="AL346" s="96" t="s">
        <v>97</v>
      </c>
      <c r="AM346" s="95">
        <v>0</v>
      </c>
      <c r="AN346" s="95">
        <v>0</v>
      </c>
      <c r="AO346" s="98" t="s">
        <v>326</v>
      </c>
      <c r="AP346" s="98">
        <v>0</v>
      </c>
      <c r="AQ346" s="98" t="s">
        <v>326</v>
      </c>
      <c r="AR346" s="98">
        <v>13.885227</v>
      </c>
      <c r="AS346" s="98">
        <v>0</v>
      </c>
      <c r="AT346" s="99" t="s">
        <v>101</v>
      </c>
      <c r="AU346" s="98">
        <v>1151.8162983613997</v>
      </c>
      <c r="AV346" s="98">
        <v>0</v>
      </c>
      <c r="AW346" s="98">
        <v>151.19469400000003</v>
      </c>
      <c r="AX346" s="98">
        <v>0</v>
      </c>
      <c r="AY346" s="98">
        <v>153.12499999999997</v>
      </c>
      <c r="AZ346" s="98">
        <v>0</v>
      </c>
      <c r="BA346" s="100">
        <v>0</v>
      </c>
      <c r="BB346" s="100">
        <v>0</v>
      </c>
      <c r="BC346" s="101">
        <v>0</v>
      </c>
      <c r="BD346" s="101">
        <v>0</v>
      </c>
      <c r="BE346" s="96">
        <v>0</v>
      </c>
      <c r="BF346" s="96">
        <v>0</v>
      </c>
      <c r="BG346" s="95">
        <v>0</v>
      </c>
      <c r="BH346" s="95">
        <v>0</v>
      </c>
      <c r="BI346" s="96" t="s">
        <v>492</v>
      </c>
      <c r="BZ346"/>
      <c r="CA346"/>
      <c r="CB346"/>
      <c r="CC346"/>
      <c r="CD346" s="34"/>
      <c r="CE346" s="34"/>
      <c r="CF346" s="34"/>
      <c r="CG346" s="34"/>
      <c r="CH346" s="34"/>
      <c r="CI346" s="34"/>
      <c r="CJ346" s="34"/>
      <c r="CK346" s="34"/>
      <c r="CM346" s="34"/>
      <c r="CN346" s="34"/>
      <c r="CO346" s="34"/>
      <c r="CP346" s="34"/>
      <c r="CQ346" s="34"/>
    </row>
    <row r="347" spans="2:95" x14ac:dyDescent="0.3">
      <c r="B347" s="34">
        <v>345</v>
      </c>
      <c r="C347" s="34">
        <v>2023</v>
      </c>
      <c r="D347" s="34" t="s">
        <v>110</v>
      </c>
      <c r="E347" s="34">
        <v>26</v>
      </c>
      <c r="F347" s="34" t="s">
        <v>77</v>
      </c>
      <c r="G347" s="34" t="s">
        <v>153</v>
      </c>
      <c r="H347" s="34" t="s">
        <v>151</v>
      </c>
      <c r="I347" s="34" t="s">
        <v>85</v>
      </c>
      <c r="J347" s="34" t="s">
        <v>89</v>
      </c>
      <c r="K347" s="34" t="s">
        <v>325</v>
      </c>
      <c r="L347" s="34" t="s">
        <v>167</v>
      </c>
      <c r="M347" s="34" t="s">
        <v>471</v>
      </c>
      <c r="N347" s="123">
        <v>0.29166666666666669</v>
      </c>
      <c r="O347" s="123">
        <v>0.3611111111111111</v>
      </c>
      <c r="P347" s="123" t="s">
        <v>60</v>
      </c>
      <c r="Q347" s="123">
        <v>0.6875</v>
      </c>
      <c r="R347" s="123" t="s">
        <v>68</v>
      </c>
      <c r="S347" s="123">
        <v>0.77083333333333337</v>
      </c>
      <c r="T347" s="34" t="s">
        <v>30</v>
      </c>
      <c r="U347" s="34" t="s">
        <v>48</v>
      </c>
      <c r="V347" s="34" t="s">
        <v>44</v>
      </c>
      <c r="W347" s="34" t="s">
        <v>326</v>
      </c>
      <c r="X347" s="34" t="s">
        <v>326</v>
      </c>
      <c r="Y347" s="34" t="s">
        <v>326</v>
      </c>
      <c r="Z347" s="34" t="s">
        <v>24</v>
      </c>
      <c r="AA347" s="34" t="s">
        <v>42</v>
      </c>
      <c r="AB347" s="95">
        <v>3.461689587426326</v>
      </c>
      <c r="AC347" s="34" t="s">
        <v>26</v>
      </c>
      <c r="AD347" s="34" t="s">
        <v>43</v>
      </c>
      <c r="AE347" s="95">
        <v>3.461689587426326</v>
      </c>
      <c r="AF347" s="96">
        <v>7.8333333333333339</v>
      </c>
      <c r="AG347" s="97">
        <v>0</v>
      </c>
      <c r="AH347" s="96">
        <v>0</v>
      </c>
      <c r="AI347" s="97" t="s">
        <v>326</v>
      </c>
      <c r="AJ347" s="96">
        <v>110.00000000000001</v>
      </c>
      <c r="AK347" s="96">
        <v>380.7858546168959</v>
      </c>
      <c r="AL347" s="96" t="s">
        <v>96</v>
      </c>
      <c r="AM347" s="95">
        <v>6.9233791748526521</v>
      </c>
      <c r="AN347" s="95">
        <v>0</v>
      </c>
      <c r="AO347" s="98" t="s">
        <v>326</v>
      </c>
      <c r="AP347" s="98">
        <v>0</v>
      </c>
      <c r="AQ347" s="98" t="s">
        <v>326</v>
      </c>
      <c r="AR347" s="98">
        <v>14.600259999999992</v>
      </c>
      <c r="AS347" s="98">
        <v>50.541568015717061</v>
      </c>
      <c r="AT347" s="99" t="s">
        <v>101</v>
      </c>
      <c r="AU347" s="98">
        <v>173.01859665377765</v>
      </c>
      <c r="AV347" s="98">
        <v>598.93667446749748</v>
      </c>
      <c r="AW347" s="98">
        <v>22.71151555555554</v>
      </c>
      <c r="AX347" s="98">
        <v>78.620216913337643</v>
      </c>
      <c r="AY347" s="98">
        <v>37.430555555555557</v>
      </c>
      <c r="AZ347" s="98">
        <v>129.57296441824928</v>
      </c>
      <c r="BA347" s="100">
        <v>1470000</v>
      </c>
      <c r="BB347" s="100">
        <v>5088683.6935166996</v>
      </c>
      <c r="BC347" s="101">
        <v>6.1249999999999999E-2</v>
      </c>
      <c r="BD347" s="101">
        <v>0.21202848722986248</v>
      </c>
      <c r="BE347" s="96">
        <v>0</v>
      </c>
      <c r="BF347" s="96">
        <v>0</v>
      </c>
      <c r="BG347" s="95">
        <v>3.461689587426326</v>
      </c>
      <c r="BH347" s="95">
        <v>3.461689587426326</v>
      </c>
      <c r="BI347" s="96" t="s">
        <v>326</v>
      </c>
      <c r="BZ347"/>
      <c r="CA347"/>
      <c r="CB347"/>
      <c r="CJ347" s="34"/>
      <c r="CK347" s="34"/>
      <c r="CM347" s="34"/>
      <c r="CN347" s="34"/>
      <c r="CO347" s="34"/>
      <c r="CP347" s="34"/>
      <c r="CQ347" s="34"/>
    </row>
    <row r="348" spans="2:95" x14ac:dyDescent="0.3">
      <c r="B348" s="34">
        <v>346</v>
      </c>
      <c r="C348" s="34">
        <v>2023</v>
      </c>
      <c r="D348" s="34" t="s">
        <v>110</v>
      </c>
      <c r="E348" s="34">
        <v>46</v>
      </c>
      <c r="F348" s="34" t="s">
        <v>79</v>
      </c>
      <c r="G348" s="34" t="s">
        <v>152</v>
      </c>
      <c r="H348" s="34" t="s">
        <v>151</v>
      </c>
      <c r="I348" s="34" t="s">
        <v>85</v>
      </c>
      <c r="J348" s="34" t="s">
        <v>91</v>
      </c>
      <c r="K348" s="34" t="s">
        <v>325</v>
      </c>
      <c r="L348" s="34" t="s">
        <v>168</v>
      </c>
      <c r="M348" s="34" t="s">
        <v>471</v>
      </c>
      <c r="N348" s="123">
        <v>0.26041666666666669</v>
      </c>
      <c r="O348" s="123">
        <v>0.29166666666666669</v>
      </c>
      <c r="P348" s="123" t="s">
        <v>59</v>
      </c>
      <c r="Q348" s="123">
        <v>0.6875</v>
      </c>
      <c r="R348" s="123" t="s">
        <v>68</v>
      </c>
      <c r="S348" s="123">
        <v>0.72916666666666663</v>
      </c>
      <c r="T348" s="34" t="s">
        <v>27</v>
      </c>
      <c r="U348" s="34" t="s">
        <v>326</v>
      </c>
      <c r="V348" s="34" t="s">
        <v>42</v>
      </c>
      <c r="W348" s="34" t="s">
        <v>326</v>
      </c>
      <c r="X348" s="34" t="s">
        <v>326</v>
      </c>
      <c r="Y348" s="34" t="s">
        <v>326</v>
      </c>
      <c r="Z348" s="34" t="s">
        <v>29</v>
      </c>
      <c r="AA348" s="34" t="s">
        <v>42</v>
      </c>
      <c r="AB348" s="95">
        <v>3.461689587426326</v>
      </c>
      <c r="AC348" s="34" t="s">
        <v>27</v>
      </c>
      <c r="AD348" s="34" t="s">
        <v>42</v>
      </c>
      <c r="AE348" s="95">
        <v>0</v>
      </c>
      <c r="AF348" s="96">
        <v>9.5</v>
      </c>
      <c r="AG348" s="97">
        <v>0</v>
      </c>
      <c r="AH348" s="96">
        <v>0</v>
      </c>
      <c r="AI348" s="97" t="s">
        <v>326</v>
      </c>
      <c r="AJ348" s="96">
        <v>52.499999999999972</v>
      </c>
      <c r="AK348" s="96">
        <v>181.73870333988202</v>
      </c>
      <c r="AL348" s="96" t="s">
        <v>95</v>
      </c>
      <c r="AM348" s="95">
        <v>6.9233791748526521</v>
      </c>
      <c r="AN348" s="95">
        <v>0</v>
      </c>
      <c r="AO348" s="98" t="s">
        <v>326</v>
      </c>
      <c r="AP348" s="98">
        <v>0</v>
      </c>
      <c r="AQ348" s="98" t="s">
        <v>326</v>
      </c>
      <c r="AR348" s="98">
        <v>9.6757879999999972</v>
      </c>
      <c r="AS348" s="98">
        <v>33.494574569744586</v>
      </c>
      <c r="AT348" s="99" t="s">
        <v>100</v>
      </c>
      <c r="AU348" s="98">
        <v>92.981237646144891</v>
      </c>
      <c r="AV348" s="98">
        <v>321.8721821856725</v>
      </c>
      <c r="AW348" s="98">
        <v>11.452019613526566</v>
      </c>
      <c r="AX348" s="98">
        <v>39.643337051146972</v>
      </c>
      <c r="AY348" s="98">
        <v>17.864583333333325</v>
      </c>
      <c r="AZ348" s="98">
        <v>61.841642108709856</v>
      </c>
      <c r="BA348" s="100">
        <v>578200</v>
      </c>
      <c r="BB348" s="100">
        <v>2001548.9194499017</v>
      </c>
      <c r="BC348" s="101">
        <v>7.4128205128205131E-3</v>
      </c>
      <c r="BD348" s="101">
        <v>2.5660883582691047E-2</v>
      </c>
      <c r="BE348" s="96">
        <v>0</v>
      </c>
      <c r="BF348" s="96">
        <v>0</v>
      </c>
      <c r="BG348" s="95">
        <v>3.461689587426326</v>
      </c>
      <c r="BH348" s="95">
        <v>3.461689587426326</v>
      </c>
      <c r="BI348" s="96" t="s">
        <v>326</v>
      </c>
      <c r="BZ348"/>
      <c r="CA348"/>
      <c r="CB348"/>
      <c r="CJ348" s="34"/>
      <c r="CK348" s="34"/>
      <c r="CM348" s="34"/>
      <c r="CN348" s="34"/>
      <c r="CO348" s="34"/>
      <c r="CP348" s="34"/>
      <c r="CQ348" s="34"/>
    </row>
    <row r="349" spans="2:95" x14ac:dyDescent="0.3">
      <c r="B349" s="34">
        <v>347</v>
      </c>
      <c r="C349" s="34">
        <v>2023</v>
      </c>
      <c r="D349" s="34" t="s">
        <v>109</v>
      </c>
      <c r="E349" s="34">
        <v>40</v>
      </c>
      <c r="F349" s="34" t="s">
        <v>79</v>
      </c>
      <c r="G349" s="34" t="s">
        <v>152</v>
      </c>
      <c r="H349" s="34" t="s">
        <v>151</v>
      </c>
      <c r="I349" s="34" t="s">
        <v>82</v>
      </c>
      <c r="J349" s="34" t="s">
        <v>89</v>
      </c>
      <c r="K349" s="34" t="s">
        <v>325</v>
      </c>
      <c r="L349" s="34" t="s">
        <v>178</v>
      </c>
      <c r="M349" s="34" t="s">
        <v>471</v>
      </c>
      <c r="N349" s="123">
        <v>0.20833333333333334</v>
      </c>
      <c r="O349" s="123">
        <v>0.29166666666666669</v>
      </c>
      <c r="P349" s="123" t="s">
        <v>59</v>
      </c>
      <c r="Q349" s="123">
        <v>0.6875</v>
      </c>
      <c r="R349" s="123" t="s">
        <v>68</v>
      </c>
      <c r="S349" s="123">
        <v>0.79166666666666663</v>
      </c>
      <c r="T349" s="34" t="s">
        <v>24</v>
      </c>
      <c r="U349" s="34" t="s">
        <v>326</v>
      </c>
      <c r="V349" s="34" t="s">
        <v>42</v>
      </c>
      <c r="W349" s="34" t="s">
        <v>31</v>
      </c>
      <c r="X349" s="34" t="s">
        <v>42</v>
      </c>
      <c r="Y349" s="34" t="s">
        <v>326</v>
      </c>
      <c r="Z349" s="34" t="s">
        <v>24</v>
      </c>
      <c r="AA349" s="34" t="s">
        <v>42</v>
      </c>
      <c r="AB349" s="95">
        <v>0</v>
      </c>
      <c r="AC349" s="34" t="s">
        <v>24</v>
      </c>
      <c r="AD349" s="34" t="s">
        <v>42</v>
      </c>
      <c r="AE349" s="95">
        <v>0</v>
      </c>
      <c r="AF349" s="96">
        <v>9.5</v>
      </c>
      <c r="AG349" s="97">
        <v>20</v>
      </c>
      <c r="AH349" s="96">
        <v>69.233791748526528</v>
      </c>
      <c r="AI349" s="97" t="s">
        <v>103</v>
      </c>
      <c r="AJ349" s="96">
        <v>134.99999999999997</v>
      </c>
      <c r="AK349" s="96">
        <v>467.32809430255389</v>
      </c>
      <c r="AL349" s="96" t="s">
        <v>97</v>
      </c>
      <c r="AM349" s="95">
        <v>6.9233791748526521</v>
      </c>
      <c r="AN349" s="95">
        <v>6.9233791748526521</v>
      </c>
      <c r="AO349" s="98">
        <v>5.43</v>
      </c>
      <c r="AP349" s="98">
        <v>18.79697445972495</v>
      </c>
      <c r="AQ349" s="98" t="s">
        <v>108</v>
      </c>
      <c r="AR349" s="98">
        <v>26.017185000000012</v>
      </c>
      <c r="AS349" s="98">
        <v>90.063418408644438</v>
      </c>
      <c r="AT349" s="99" t="s">
        <v>102</v>
      </c>
      <c r="AU349" s="98">
        <v>98.380516167308826</v>
      </c>
      <c r="AV349" s="98">
        <v>340.56280842200027</v>
      </c>
      <c r="AW349" s="98">
        <v>12.117020909364079</v>
      </c>
      <c r="AX349" s="98">
        <v>41.945365112572702</v>
      </c>
      <c r="AY349" s="98">
        <v>45.937499999999993</v>
      </c>
      <c r="AZ349" s="98">
        <v>159.02136542239683</v>
      </c>
      <c r="BA349" s="100">
        <v>867300</v>
      </c>
      <c r="BB349" s="100">
        <v>3002323.3791748527</v>
      </c>
      <c r="BC349" s="101">
        <v>3.6137500000000003E-2</v>
      </c>
      <c r="BD349" s="101">
        <v>0.12509680746561888</v>
      </c>
      <c r="BE349" s="96">
        <v>40</v>
      </c>
      <c r="BF349" s="96">
        <v>138.46758349705306</v>
      </c>
      <c r="BG349" s="95">
        <v>0</v>
      </c>
      <c r="BH349" s="95">
        <v>3.461689587426326</v>
      </c>
      <c r="BI349" s="96" t="s">
        <v>326</v>
      </c>
      <c r="BZ349"/>
      <c r="CA349"/>
      <c r="CB349"/>
      <c r="CJ349" s="34"/>
      <c r="CK349" s="34"/>
      <c r="CM349" s="34"/>
      <c r="CN349" s="34"/>
      <c r="CO349" s="34"/>
      <c r="CP349" s="34"/>
      <c r="CQ349" s="34"/>
    </row>
    <row r="350" spans="2:95" x14ac:dyDescent="0.3">
      <c r="B350" s="34">
        <v>348</v>
      </c>
      <c r="C350" s="34">
        <v>2023</v>
      </c>
      <c r="D350" s="34" t="s">
        <v>109</v>
      </c>
      <c r="E350" s="34">
        <v>58</v>
      </c>
      <c r="F350" s="34" t="s">
        <v>80</v>
      </c>
      <c r="G350" s="34" t="s">
        <v>153</v>
      </c>
      <c r="H350" s="34" t="s">
        <v>151</v>
      </c>
      <c r="I350" s="34" t="s">
        <v>87</v>
      </c>
      <c r="J350" s="34" t="s">
        <v>92</v>
      </c>
      <c r="K350" s="34" t="s">
        <v>325</v>
      </c>
      <c r="L350" s="34" t="s">
        <v>169</v>
      </c>
      <c r="M350" s="34" t="s">
        <v>471</v>
      </c>
      <c r="N350" s="123">
        <v>0.27083333333333331</v>
      </c>
      <c r="O350" s="123">
        <v>0.3125</v>
      </c>
      <c r="P350" s="123" t="s">
        <v>59</v>
      </c>
      <c r="Q350" s="123">
        <v>0.72916666666666663</v>
      </c>
      <c r="R350" s="123" t="s">
        <v>69</v>
      </c>
      <c r="S350" s="123">
        <v>0.79166666666666663</v>
      </c>
      <c r="T350" s="34" t="s">
        <v>29</v>
      </c>
      <c r="U350" s="34" t="s">
        <v>326</v>
      </c>
      <c r="V350" s="34" t="s">
        <v>42</v>
      </c>
      <c r="W350" s="34" t="s">
        <v>326</v>
      </c>
      <c r="X350" s="34" t="s">
        <v>326</v>
      </c>
      <c r="Y350" s="34" t="s">
        <v>326</v>
      </c>
      <c r="Z350" s="34" t="s">
        <v>29</v>
      </c>
      <c r="AA350" s="34" t="s">
        <v>42</v>
      </c>
      <c r="AB350" s="95">
        <v>0</v>
      </c>
      <c r="AC350" s="34" t="s">
        <v>29</v>
      </c>
      <c r="AD350" s="34" t="s">
        <v>42</v>
      </c>
      <c r="AE350" s="95">
        <v>0</v>
      </c>
      <c r="AF350" s="96">
        <v>10</v>
      </c>
      <c r="AG350" s="97">
        <v>0</v>
      </c>
      <c r="AH350" s="96">
        <v>0</v>
      </c>
      <c r="AI350" s="97" t="s">
        <v>326</v>
      </c>
      <c r="AJ350" s="96">
        <v>75.000000000000014</v>
      </c>
      <c r="AK350" s="96">
        <v>259.62671905697448</v>
      </c>
      <c r="AL350" s="96" t="s">
        <v>96</v>
      </c>
      <c r="AM350" s="95">
        <v>6.9233791748526521</v>
      </c>
      <c r="AN350" s="95">
        <v>0</v>
      </c>
      <c r="AO350" s="98" t="s">
        <v>326</v>
      </c>
      <c r="AP350" s="98">
        <v>0</v>
      </c>
      <c r="AQ350" s="98" t="s">
        <v>326</v>
      </c>
      <c r="AR350" s="98">
        <v>17.594754999999992</v>
      </c>
      <c r="AS350" s="98">
        <v>60.907580176817262</v>
      </c>
      <c r="AT350" s="99" t="s">
        <v>102</v>
      </c>
      <c r="AU350" s="98">
        <v>547.32429585079137</v>
      </c>
      <c r="AV350" s="98">
        <v>1894.6668158921304</v>
      </c>
      <c r="AW350" s="98">
        <v>71.845249583333299</v>
      </c>
      <c r="AX350" s="98">
        <v>248.70595238867048</v>
      </c>
      <c r="AY350" s="98">
        <v>25.520833333333339</v>
      </c>
      <c r="AZ350" s="98">
        <v>88.34520301244271</v>
      </c>
      <c r="BA350" s="100">
        <v>2205000</v>
      </c>
      <c r="BB350" s="100">
        <v>7633025.5402750485</v>
      </c>
      <c r="BC350" s="101">
        <v>2.0416666666666666E-2</v>
      </c>
      <c r="BD350" s="101">
        <v>7.0676162409954155E-2</v>
      </c>
      <c r="BE350" s="96">
        <v>0</v>
      </c>
      <c r="BF350" s="96">
        <v>0</v>
      </c>
      <c r="BG350" s="95">
        <v>3.461689587426326</v>
      </c>
      <c r="BH350" s="95">
        <v>3.461689587426326</v>
      </c>
      <c r="BI350" s="96" t="s">
        <v>326</v>
      </c>
      <c r="BZ350"/>
      <c r="CA350"/>
      <c r="CB350"/>
      <c r="CJ350" s="35"/>
      <c r="CK350" s="35"/>
      <c r="CL350" s="49"/>
      <c r="CM350" s="35"/>
      <c r="CN350" s="35"/>
      <c r="CO350" s="34"/>
      <c r="CP350" s="34"/>
      <c r="CQ350" s="34"/>
    </row>
    <row r="351" spans="2:95" x14ac:dyDescent="0.3">
      <c r="B351" s="34">
        <v>349</v>
      </c>
      <c r="C351" s="34">
        <v>2023</v>
      </c>
      <c r="D351" s="34" t="s">
        <v>109</v>
      </c>
      <c r="E351" s="34">
        <v>39</v>
      </c>
      <c r="F351" s="34" t="s">
        <v>78</v>
      </c>
      <c r="G351" s="34" t="s">
        <v>152</v>
      </c>
      <c r="H351" s="34" t="s">
        <v>151</v>
      </c>
      <c r="I351" s="34" t="s">
        <v>84</v>
      </c>
      <c r="J351" s="34" t="s">
        <v>91</v>
      </c>
      <c r="K351" s="34" t="s">
        <v>325</v>
      </c>
      <c r="L351" s="34" t="s">
        <v>169</v>
      </c>
      <c r="M351" s="34" t="s">
        <v>471</v>
      </c>
      <c r="N351" s="123">
        <v>0.25</v>
      </c>
      <c r="O351" s="123">
        <v>0.29166666666666669</v>
      </c>
      <c r="P351" s="123" t="s">
        <v>59</v>
      </c>
      <c r="Q351" s="123">
        <v>0.70833333333333337</v>
      </c>
      <c r="R351" s="123" t="s">
        <v>69</v>
      </c>
      <c r="S351" s="123">
        <v>0.76388888888888884</v>
      </c>
      <c r="T351" s="34" t="s">
        <v>28</v>
      </c>
      <c r="U351" s="34" t="s">
        <v>48</v>
      </c>
      <c r="V351" s="34" t="s">
        <v>43</v>
      </c>
      <c r="W351" s="34" t="s">
        <v>326</v>
      </c>
      <c r="X351" s="34" t="s">
        <v>326</v>
      </c>
      <c r="Y351" s="34" t="s">
        <v>326</v>
      </c>
      <c r="Z351" s="34" t="s">
        <v>24</v>
      </c>
      <c r="AA351" s="34" t="s">
        <v>42</v>
      </c>
      <c r="AB351" s="95">
        <v>3.461689587426326</v>
      </c>
      <c r="AC351" s="34" t="s">
        <v>28</v>
      </c>
      <c r="AD351" s="34" t="s">
        <v>43</v>
      </c>
      <c r="AE351" s="95">
        <v>0</v>
      </c>
      <c r="AF351" s="96">
        <v>10</v>
      </c>
      <c r="AG351" s="97">
        <v>0</v>
      </c>
      <c r="AH351" s="96">
        <v>0</v>
      </c>
      <c r="AI351" s="97" t="s">
        <v>326</v>
      </c>
      <c r="AJ351" s="96">
        <v>69.999999999999943</v>
      </c>
      <c r="AK351" s="96">
        <v>242.31827111984262</v>
      </c>
      <c r="AL351" s="96" t="s">
        <v>96</v>
      </c>
      <c r="AM351" s="95">
        <v>6.9233791748526521</v>
      </c>
      <c r="AN351" s="95">
        <v>0</v>
      </c>
      <c r="AO351" s="98" t="s">
        <v>326</v>
      </c>
      <c r="AP351" s="98">
        <v>0</v>
      </c>
      <c r="AQ351" s="98" t="s">
        <v>326</v>
      </c>
      <c r="AR351" s="98">
        <v>17.594754999999992</v>
      </c>
      <c r="AS351" s="98">
        <v>60.907580176817262</v>
      </c>
      <c r="AT351" s="99" t="s">
        <v>102</v>
      </c>
      <c r="AU351" s="98">
        <v>1010.4448538783842</v>
      </c>
      <c r="AV351" s="98">
        <v>3497.8464293393181</v>
      </c>
      <c r="AW351" s="98">
        <v>132.6373838461538</v>
      </c>
      <c r="AX351" s="98">
        <v>459.14945056369936</v>
      </c>
      <c r="AY351" s="98">
        <v>23.819444444444425</v>
      </c>
      <c r="AZ351" s="98">
        <v>82.455522811613122</v>
      </c>
      <c r="BA351" s="100">
        <v>990739.72602739732</v>
      </c>
      <c r="BB351" s="100">
        <v>3429633.3934386522</v>
      </c>
      <c r="BC351" s="101">
        <v>1.2701791359325606E-2</v>
      </c>
      <c r="BD351" s="101">
        <v>4.3969658890239134E-2</v>
      </c>
      <c r="BE351" s="96">
        <v>0</v>
      </c>
      <c r="BF351" s="96">
        <v>0</v>
      </c>
      <c r="BG351" s="95">
        <v>3.461689587426326</v>
      </c>
      <c r="BH351" s="95">
        <v>3.461689587426326</v>
      </c>
      <c r="BI351" s="96" t="s">
        <v>326</v>
      </c>
      <c r="BZ351"/>
      <c r="CA351"/>
      <c r="CB351"/>
      <c r="CJ351" s="34"/>
      <c r="CK351" s="34"/>
      <c r="CM351" s="34"/>
      <c r="CN351" s="34"/>
      <c r="CO351" s="34"/>
      <c r="CP351" s="34"/>
      <c r="CQ351" s="34"/>
    </row>
    <row r="352" spans="2:95" x14ac:dyDescent="0.3">
      <c r="B352" s="34">
        <v>350</v>
      </c>
      <c r="C352" s="34">
        <v>2023</v>
      </c>
      <c r="D352" s="34" t="s">
        <v>109</v>
      </c>
      <c r="E352" s="34">
        <v>37</v>
      </c>
      <c r="F352" s="34" t="s">
        <v>78</v>
      </c>
      <c r="G352" s="34" t="s">
        <v>152</v>
      </c>
      <c r="H352" s="34" t="s">
        <v>151</v>
      </c>
      <c r="I352" s="34" t="s">
        <v>84</v>
      </c>
      <c r="J352" s="34" t="s">
        <v>91</v>
      </c>
      <c r="K352" s="34" t="s">
        <v>325</v>
      </c>
      <c r="L352" s="34" t="s">
        <v>167</v>
      </c>
      <c r="M352" s="34" t="s">
        <v>471</v>
      </c>
      <c r="N352" s="123">
        <v>0.375</v>
      </c>
      <c r="O352" s="123">
        <v>0.41666666666666669</v>
      </c>
      <c r="P352" s="123" t="s">
        <v>62</v>
      </c>
      <c r="Q352" s="123">
        <v>0.70833333333333337</v>
      </c>
      <c r="R352" s="123" t="s">
        <v>69</v>
      </c>
      <c r="S352" s="123">
        <v>0.66666666666666663</v>
      </c>
      <c r="T352" s="34" t="s">
        <v>24</v>
      </c>
      <c r="U352" s="34" t="s">
        <v>326</v>
      </c>
      <c r="V352" s="34" t="s">
        <v>42</v>
      </c>
      <c r="W352" s="34" t="s">
        <v>326</v>
      </c>
      <c r="X352" s="34" t="s">
        <v>326</v>
      </c>
      <c r="Y352" s="34" t="s">
        <v>326</v>
      </c>
      <c r="Z352" s="34" t="s">
        <v>24</v>
      </c>
      <c r="AA352" s="34" t="s">
        <v>42</v>
      </c>
      <c r="AB352" s="95">
        <v>0</v>
      </c>
      <c r="AC352" s="34" t="s">
        <v>24</v>
      </c>
      <c r="AD352" s="34" t="s">
        <v>42</v>
      </c>
      <c r="AE352" s="95">
        <v>0</v>
      </c>
      <c r="AF352" s="96">
        <v>7</v>
      </c>
      <c r="AG352" s="97">
        <v>0</v>
      </c>
      <c r="AH352" s="96">
        <v>0</v>
      </c>
      <c r="AI352" s="97" t="s">
        <v>326</v>
      </c>
      <c r="AJ352" s="96">
        <v>720</v>
      </c>
      <c r="AK352" s="96">
        <v>0</v>
      </c>
      <c r="AL352" s="96" t="s">
        <v>97</v>
      </c>
      <c r="AM352" s="95">
        <v>0</v>
      </c>
      <c r="AN352" s="95">
        <v>0</v>
      </c>
      <c r="AO352" s="98" t="s">
        <v>326</v>
      </c>
      <c r="AP352" s="98">
        <v>0</v>
      </c>
      <c r="AQ352" s="98" t="s">
        <v>326</v>
      </c>
      <c r="AR352" s="98">
        <v>14.600259999999992</v>
      </c>
      <c r="AS352" s="98">
        <v>0</v>
      </c>
      <c r="AT352" s="99" t="s">
        <v>101</v>
      </c>
      <c r="AU352" s="98">
        <v>52.360989650913424</v>
      </c>
      <c r="AV352" s="98">
        <v>0</v>
      </c>
      <c r="AW352" s="98">
        <v>6.4490331129807652</v>
      </c>
      <c r="AX352" s="98">
        <v>0</v>
      </c>
      <c r="AY352" s="98">
        <v>245</v>
      </c>
      <c r="AZ352" s="98">
        <v>0</v>
      </c>
      <c r="BA352" s="100">
        <v>764400</v>
      </c>
      <c r="BB352" s="100">
        <v>0</v>
      </c>
      <c r="BC352" s="101">
        <v>9.7999999999999997E-3</v>
      </c>
      <c r="BD352" s="101">
        <v>0</v>
      </c>
      <c r="BE352" s="96">
        <v>0</v>
      </c>
      <c r="BF352" s="96">
        <v>0</v>
      </c>
      <c r="BG352" s="95">
        <v>0</v>
      </c>
      <c r="BH352" s="95">
        <v>0</v>
      </c>
      <c r="BI352" s="96" t="s">
        <v>491</v>
      </c>
      <c r="BZ352"/>
      <c r="CA352"/>
      <c r="CB352"/>
      <c r="CJ352" s="34"/>
      <c r="CK352" s="34"/>
      <c r="CM352" s="34"/>
      <c r="CN352" s="34"/>
      <c r="CO352" s="34"/>
      <c r="CP352" s="34"/>
      <c r="CQ352" s="34"/>
    </row>
    <row r="353" spans="2:95" x14ac:dyDescent="0.3">
      <c r="B353" s="34">
        <v>351</v>
      </c>
      <c r="C353" s="34">
        <v>2023</v>
      </c>
      <c r="D353" s="34" t="s">
        <v>109</v>
      </c>
      <c r="E353" s="34">
        <v>44</v>
      </c>
      <c r="F353" s="34" t="s">
        <v>79</v>
      </c>
      <c r="G353" s="34" t="s">
        <v>154</v>
      </c>
      <c r="H353" s="34" t="s">
        <v>151</v>
      </c>
      <c r="I353" s="34" t="s">
        <v>84</v>
      </c>
      <c r="J353" s="34" t="s">
        <v>89</v>
      </c>
      <c r="K353" s="34" t="s">
        <v>325</v>
      </c>
      <c r="L353" s="34" t="s">
        <v>180</v>
      </c>
      <c r="M353" s="34" t="s">
        <v>471</v>
      </c>
      <c r="N353" s="123">
        <v>0.3125</v>
      </c>
      <c r="O353" s="123">
        <v>0.34375</v>
      </c>
      <c r="P353" s="123" t="s">
        <v>60</v>
      </c>
      <c r="Q353" s="123">
        <v>0.58333333333333337</v>
      </c>
      <c r="R353" s="123" t="s">
        <v>66</v>
      </c>
      <c r="S353" s="123">
        <v>0.60069444444444442</v>
      </c>
      <c r="T353" s="34" t="s">
        <v>28</v>
      </c>
      <c r="U353" s="34" t="s">
        <v>48</v>
      </c>
      <c r="V353" s="34" t="s">
        <v>43</v>
      </c>
      <c r="W353" s="34" t="s">
        <v>326</v>
      </c>
      <c r="X353" s="34" t="s">
        <v>326</v>
      </c>
      <c r="Y353" s="34" t="s">
        <v>326</v>
      </c>
      <c r="Z353" s="34" t="s">
        <v>28</v>
      </c>
      <c r="AA353" s="34" t="s">
        <v>43</v>
      </c>
      <c r="AB353" s="95">
        <v>0</v>
      </c>
      <c r="AC353" s="34" t="s">
        <v>28</v>
      </c>
      <c r="AD353" s="34" t="s">
        <v>43</v>
      </c>
      <c r="AE353" s="95">
        <v>0</v>
      </c>
      <c r="AF353" s="96">
        <v>5.7500000000000009</v>
      </c>
      <c r="AG353" s="97">
        <v>0</v>
      </c>
      <c r="AH353" s="96">
        <v>0</v>
      </c>
      <c r="AI353" s="97" t="s">
        <v>326</v>
      </c>
      <c r="AJ353" s="96">
        <v>34.999999999999957</v>
      </c>
      <c r="AK353" s="96">
        <v>121.15913555992127</v>
      </c>
      <c r="AL353" s="96" t="s">
        <v>95</v>
      </c>
      <c r="AM353" s="95">
        <v>6.9233791748526521</v>
      </c>
      <c r="AN353" s="95">
        <v>0</v>
      </c>
      <c r="AO353" s="98" t="s">
        <v>326</v>
      </c>
      <c r="AP353" s="98">
        <v>0</v>
      </c>
      <c r="AQ353" s="98" t="s">
        <v>326</v>
      </c>
      <c r="AR353" s="98">
        <v>10.719351999999983</v>
      </c>
      <c r="AS353" s="98">
        <v>37.107069202357501</v>
      </c>
      <c r="AT353" s="99" t="s">
        <v>101</v>
      </c>
      <c r="AU353" s="98">
        <v>512.99918949856328</v>
      </c>
      <c r="AV353" s="98">
        <v>1775.8439526453212</v>
      </c>
      <c r="AW353" s="98">
        <v>67.339518974358853</v>
      </c>
      <c r="AX353" s="98">
        <v>233.10851165583554</v>
      </c>
      <c r="AY353" s="98">
        <v>11.909722222222207</v>
      </c>
      <c r="AZ353" s="98">
        <v>41.22776140580654</v>
      </c>
      <c r="BA353" s="100">
        <v>1585116.4383561646</v>
      </c>
      <c r="BB353" s="100">
        <v>5487181.0695158392</v>
      </c>
      <c r="BC353" s="101">
        <v>6.604651826484019E-2</v>
      </c>
      <c r="BD353" s="101">
        <v>0.22863254456315996</v>
      </c>
      <c r="BE353" s="96">
        <v>0</v>
      </c>
      <c r="BF353" s="96">
        <v>0</v>
      </c>
      <c r="BG353" s="95">
        <v>3.461689587426326</v>
      </c>
      <c r="BH353" s="95">
        <v>3.461689587426326</v>
      </c>
      <c r="BI353" s="96" t="s">
        <v>326</v>
      </c>
      <c r="BZ353"/>
      <c r="CA353"/>
      <c r="CB353"/>
      <c r="CJ353" s="34"/>
      <c r="CK353" s="34"/>
      <c r="CM353" s="34"/>
      <c r="CN353" s="34"/>
      <c r="CO353" s="34"/>
      <c r="CP353" s="34"/>
      <c r="CQ353" s="34"/>
    </row>
    <row r="354" spans="2:95" x14ac:dyDescent="0.3">
      <c r="B354" s="34">
        <v>352</v>
      </c>
      <c r="C354" s="34">
        <v>2023</v>
      </c>
      <c r="D354" s="34" t="s">
        <v>109</v>
      </c>
      <c r="E354" s="34">
        <v>24</v>
      </c>
      <c r="F354" s="34" t="s">
        <v>77</v>
      </c>
      <c r="G354" s="34" t="s">
        <v>154</v>
      </c>
      <c r="H354" s="34" t="s">
        <v>151</v>
      </c>
      <c r="I354" s="34" t="s">
        <v>82</v>
      </c>
      <c r="J354" s="34" t="s">
        <v>89</v>
      </c>
      <c r="K354" s="34" t="s">
        <v>325</v>
      </c>
      <c r="L354" s="34" t="s">
        <v>178</v>
      </c>
      <c r="M354" s="34" t="s">
        <v>473</v>
      </c>
      <c r="N354" s="123">
        <v>0.23958333333333334</v>
      </c>
      <c r="O354" s="123">
        <v>0.27013888888888887</v>
      </c>
      <c r="P354" s="123" t="s">
        <v>58</v>
      </c>
      <c r="Q354" s="123">
        <v>0.82638888888888884</v>
      </c>
      <c r="R354" s="123" t="s">
        <v>71</v>
      </c>
      <c r="S354" s="123">
        <v>0.85416666666666663</v>
      </c>
      <c r="T354" s="34" t="s">
        <v>28</v>
      </c>
      <c r="U354" s="34" t="s">
        <v>48</v>
      </c>
      <c r="V354" s="34" t="s">
        <v>43</v>
      </c>
      <c r="W354" s="34" t="s">
        <v>326</v>
      </c>
      <c r="X354" s="34" t="s">
        <v>326</v>
      </c>
      <c r="Y354" s="34" t="s">
        <v>326</v>
      </c>
      <c r="Z354" s="34" t="s">
        <v>26</v>
      </c>
      <c r="AA354" s="34" t="s">
        <v>43</v>
      </c>
      <c r="AB354" s="95">
        <v>3.461689587426326</v>
      </c>
      <c r="AC354" s="34" t="s">
        <v>28</v>
      </c>
      <c r="AD354" s="34" t="s">
        <v>43</v>
      </c>
      <c r="AE354" s="95">
        <v>0</v>
      </c>
      <c r="AF354" s="96">
        <v>13.349999999999998</v>
      </c>
      <c r="AG354" s="97">
        <v>0</v>
      </c>
      <c r="AH354" s="96">
        <v>0</v>
      </c>
      <c r="AI354" s="97" t="s">
        <v>326</v>
      </c>
      <c r="AJ354" s="96">
        <v>41.999999999999986</v>
      </c>
      <c r="AK354" s="96">
        <v>145.39096267190564</v>
      </c>
      <c r="AL354" s="96" t="s">
        <v>95</v>
      </c>
      <c r="AM354" s="95">
        <v>6.9233791748526521</v>
      </c>
      <c r="AN354" s="95">
        <v>0</v>
      </c>
      <c r="AO354" s="98" t="s">
        <v>326</v>
      </c>
      <c r="AP354" s="98">
        <v>0</v>
      </c>
      <c r="AQ354" s="98" t="s">
        <v>326</v>
      </c>
      <c r="AR354" s="98">
        <v>16.988999999999997</v>
      </c>
      <c r="AS354" s="98">
        <v>58.81064440078584</v>
      </c>
      <c r="AT354" s="99" t="s">
        <v>102</v>
      </c>
      <c r="AU354" s="98">
        <v>1626.0951651538458</v>
      </c>
      <c r="AV354" s="98">
        <v>5629.0367013773603</v>
      </c>
      <c r="AW354" s="98">
        <v>213.45153846153841</v>
      </c>
      <c r="AX354" s="98">
        <v>738.90296811243741</v>
      </c>
      <c r="AY354" s="98">
        <v>14.291666666666663</v>
      </c>
      <c r="AZ354" s="98">
        <v>49.473313686967899</v>
      </c>
      <c r="BA354" s="100">
        <v>1584668.9497716895</v>
      </c>
      <c r="BB354" s="100">
        <v>5485632.002942469</v>
      </c>
      <c r="BC354" s="101">
        <v>6.6027872907153728E-2</v>
      </c>
      <c r="BD354" s="101">
        <v>0.22856800012260289</v>
      </c>
      <c r="BE354" s="96">
        <v>0</v>
      </c>
      <c r="BF354" s="96">
        <v>0</v>
      </c>
      <c r="BG354" s="95">
        <v>3.461689587426326</v>
      </c>
      <c r="BH354" s="95">
        <v>3.461689587426326</v>
      </c>
      <c r="BI354" s="96" t="s">
        <v>326</v>
      </c>
      <c r="BZ354"/>
      <c r="CA354"/>
      <c r="CB354"/>
      <c r="CJ354" s="35"/>
      <c r="CK354" s="35"/>
      <c r="CL354" s="49"/>
      <c r="CM354" s="35"/>
      <c r="CN354" s="35"/>
      <c r="CO354" s="34"/>
      <c r="CP354" s="34"/>
      <c r="CQ354" s="34"/>
    </row>
    <row r="355" spans="2:95" x14ac:dyDescent="0.3">
      <c r="B355" s="34">
        <v>353</v>
      </c>
      <c r="C355" s="34">
        <v>2023</v>
      </c>
      <c r="D355" s="34" t="s">
        <v>110</v>
      </c>
      <c r="E355" s="34">
        <v>41</v>
      </c>
      <c r="F355" s="34" t="s">
        <v>79</v>
      </c>
      <c r="G355" s="34" t="s">
        <v>152</v>
      </c>
      <c r="H355" s="34" t="s">
        <v>151</v>
      </c>
      <c r="I355" s="34" t="s">
        <v>84</v>
      </c>
      <c r="J355" s="34" t="s">
        <v>89</v>
      </c>
      <c r="K355" s="34" t="s">
        <v>325</v>
      </c>
      <c r="L355" s="34" t="s">
        <v>172</v>
      </c>
      <c r="M355" s="34" t="s">
        <v>473</v>
      </c>
      <c r="N355" s="123">
        <v>0.27083333333333331</v>
      </c>
      <c r="O355" s="123">
        <v>0.33333333333333331</v>
      </c>
      <c r="P355" s="123" t="s">
        <v>60</v>
      </c>
      <c r="Q355" s="123">
        <v>0.66666666666666663</v>
      </c>
      <c r="R355" s="123" t="s">
        <v>68</v>
      </c>
      <c r="S355" s="123">
        <v>0.72916666666666663</v>
      </c>
      <c r="T355" s="34" t="s">
        <v>24</v>
      </c>
      <c r="U355" s="34" t="s">
        <v>326</v>
      </c>
      <c r="V355" s="34" t="s">
        <v>42</v>
      </c>
      <c r="W355" s="34" t="s">
        <v>36</v>
      </c>
      <c r="X355" s="34" t="s">
        <v>42</v>
      </c>
      <c r="Y355" s="34" t="s">
        <v>326</v>
      </c>
      <c r="Z355" s="34" t="s">
        <v>24</v>
      </c>
      <c r="AA355" s="34" t="s">
        <v>42</v>
      </c>
      <c r="AB355" s="95">
        <v>0</v>
      </c>
      <c r="AC355" s="34" t="s">
        <v>32</v>
      </c>
      <c r="AD355" s="34" t="s">
        <v>45</v>
      </c>
      <c r="AE355" s="95">
        <v>3.461689587426326</v>
      </c>
      <c r="AF355" s="96">
        <v>8</v>
      </c>
      <c r="AG355" s="97">
        <v>15</v>
      </c>
      <c r="AH355" s="96">
        <v>51.925343811394889</v>
      </c>
      <c r="AI355" s="97" t="s">
        <v>103</v>
      </c>
      <c r="AJ355" s="96">
        <v>90</v>
      </c>
      <c r="AK355" s="96">
        <v>311.55206286836932</v>
      </c>
      <c r="AL355" s="96" t="s">
        <v>96</v>
      </c>
      <c r="AM355" s="95">
        <v>6.9233791748526521</v>
      </c>
      <c r="AN355" s="95">
        <v>6.9233791748526521</v>
      </c>
      <c r="AO355" s="98">
        <v>4.5</v>
      </c>
      <c r="AP355" s="98">
        <v>15.577603143418468</v>
      </c>
      <c r="AQ355" s="98" t="s">
        <v>99</v>
      </c>
      <c r="AR355" s="98">
        <v>18.639702</v>
      </c>
      <c r="AS355" s="98">
        <v>64.524862326129664</v>
      </c>
      <c r="AT355" s="99" t="s">
        <v>102</v>
      </c>
      <c r="AU355" s="98">
        <v>189.50242072478366</v>
      </c>
      <c r="AV355" s="98">
        <v>655.99855661506638</v>
      </c>
      <c r="AW355" s="98">
        <v>24.190585907451926</v>
      </c>
      <c r="AX355" s="98">
        <v>83.74029934956836</v>
      </c>
      <c r="AY355" s="98">
        <v>30.625</v>
      </c>
      <c r="AZ355" s="98">
        <v>106.01424361493123</v>
      </c>
      <c r="BA355" s="100">
        <v>2450000</v>
      </c>
      <c r="BB355" s="100">
        <v>8481139.4891944993</v>
      </c>
      <c r="BC355" s="101">
        <v>0.10208333333333333</v>
      </c>
      <c r="BD355" s="101">
        <v>0.35338081204977079</v>
      </c>
      <c r="BE355" s="96">
        <v>0</v>
      </c>
      <c r="BF355" s="96">
        <v>0</v>
      </c>
      <c r="BG355" s="95">
        <v>3.461689587426326</v>
      </c>
      <c r="BH355" s="95">
        <v>3.461689587426326</v>
      </c>
      <c r="BI355" s="96" t="s">
        <v>326</v>
      </c>
      <c r="BZ355"/>
      <c r="CA355"/>
      <c r="CB355"/>
      <c r="CJ355" s="34"/>
      <c r="CK355" s="34"/>
      <c r="CM355" s="34"/>
      <c r="CN355" s="34"/>
      <c r="CO355" s="34"/>
      <c r="CP355" s="34"/>
      <c r="CQ355" s="34"/>
    </row>
    <row r="356" spans="2:95" x14ac:dyDescent="0.3">
      <c r="B356" s="34">
        <v>354</v>
      </c>
      <c r="C356" s="34">
        <v>2023</v>
      </c>
      <c r="D356" s="34" t="s">
        <v>110</v>
      </c>
      <c r="E356" s="34">
        <v>38</v>
      </c>
      <c r="F356" s="34" t="s">
        <v>78</v>
      </c>
      <c r="G356" s="34" t="s">
        <v>154</v>
      </c>
      <c r="H356" s="34" t="s">
        <v>151</v>
      </c>
      <c r="I356" s="34" t="s">
        <v>86</v>
      </c>
      <c r="J356" s="34" t="s">
        <v>93</v>
      </c>
      <c r="K356" s="34" t="s">
        <v>325</v>
      </c>
      <c r="L356" s="34" t="s">
        <v>167</v>
      </c>
      <c r="M356" s="34" t="s">
        <v>471</v>
      </c>
      <c r="N356" s="123">
        <v>0.30208333333333331</v>
      </c>
      <c r="O356" s="123">
        <v>0.34375</v>
      </c>
      <c r="P356" s="123" t="s">
        <v>60</v>
      </c>
      <c r="Q356" s="123">
        <v>0.64583333333333337</v>
      </c>
      <c r="R356" s="123" t="s">
        <v>67</v>
      </c>
      <c r="S356" s="123">
        <v>0.70833333333333337</v>
      </c>
      <c r="T356" s="34" t="s">
        <v>26</v>
      </c>
      <c r="U356" s="34" t="s">
        <v>48</v>
      </c>
      <c r="V356" s="34" t="s">
        <v>43</v>
      </c>
      <c r="W356" s="34" t="s">
        <v>326</v>
      </c>
      <c r="X356" s="34" t="s">
        <v>326</v>
      </c>
      <c r="Y356" s="34" t="s">
        <v>326</v>
      </c>
      <c r="Z356" s="34" t="s">
        <v>26</v>
      </c>
      <c r="AA356" s="34" t="s">
        <v>43</v>
      </c>
      <c r="AB356" s="95">
        <v>0</v>
      </c>
      <c r="AC356" s="34" t="s">
        <v>26</v>
      </c>
      <c r="AD356" s="34" t="s">
        <v>43</v>
      </c>
      <c r="AE356" s="95">
        <v>0</v>
      </c>
      <c r="AF356" s="96">
        <v>7.2500000000000009</v>
      </c>
      <c r="AG356" s="97">
        <v>0</v>
      </c>
      <c r="AH356" s="96">
        <v>0</v>
      </c>
      <c r="AI356" s="97" t="s">
        <v>326</v>
      </c>
      <c r="AJ356" s="96">
        <v>75.000000000000014</v>
      </c>
      <c r="AK356" s="96">
        <v>259.62671905697448</v>
      </c>
      <c r="AL356" s="96" t="s">
        <v>96</v>
      </c>
      <c r="AM356" s="95">
        <v>6.9233791748526521</v>
      </c>
      <c r="AN356" s="95">
        <v>0</v>
      </c>
      <c r="AO356" s="98" t="s">
        <v>326</v>
      </c>
      <c r="AP356" s="98">
        <v>0</v>
      </c>
      <c r="AQ356" s="98" t="s">
        <v>326</v>
      </c>
      <c r="AR356" s="98">
        <v>14.600259999999992</v>
      </c>
      <c r="AS356" s="98">
        <v>50.541568015717061</v>
      </c>
      <c r="AT356" s="99" t="s">
        <v>101</v>
      </c>
      <c r="AU356" s="98">
        <v>778.58368494199942</v>
      </c>
      <c r="AV356" s="98">
        <v>2695.2150351037385</v>
      </c>
      <c r="AW356" s="98">
        <v>102.20181999999994</v>
      </c>
      <c r="AX356" s="98">
        <v>353.79097611001941</v>
      </c>
      <c r="AY356" s="98">
        <v>25.520833333333339</v>
      </c>
      <c r="AZ356" s="98">
        <v>88.34520301244271</v>
      </c>
      <c r="BA356" s="100">
        <v>7000958.9041095898</v>
      </c>
      <c r="BB356" s="100">
        <v>24235146.54035579</v>
      </c>
      <c r="BC356" s="101">
        <v>4.6673059360730601E-2</v>
      </c>
      <c r="BD356" s="101">
        <v>0.16156764360237194</v>
      </c>
      <c r="BE356" s="96">
        <v>0</v>
      </c>
      <c r="BF356" s="96">
        <v>0</v>
      </c>
      <c r="BG356" s="95">
        <v>3.461689587426326</v>
      </c>
      <c r="BH356" s="95">
        <v>3.461689587426326</v>
      </c>
      <c r="BI356" s="96" t="s">
        <v>326</v>
      </c>
      <c r="BZ356"/>
      <c r="CA356"/>
      <c r="CB356"/>
      <c r="CJ356" s="34"/>
      <c r="CK356" s="34"/>
      <c r="CM356" s="34"/>
      <c r="CN356" s="34"/>
      <c r="CO356" s="34"/>
      <c r="CP356" s="34"/>
      <c r="CQ356" s="34"/>
    </row>
    <row r="357" spans="2:95" x14ac:dyDescent="0.3">
      <c r="B357" s="34">
        <v>355</v>
      </c>
      <c r="C357" s="34">
        <v>2023</v>
      </c>
      <c r="D357" s="34" t="s">
        <v>109</v>
      </c>
      <c r="E357" s="34">
        <v>32</v>
      </c>
      <c r="F357" s="34" t="s">
        <v>78</v>
      </c>
      <c r="G357" s="34" t="s">
        <v>154</v>
      </c>
      <c r="H357" s="34" t="s">
        <v>151</v>
      </c>
      <c r="I357" s="34" t="s">
        <v>84</v>
      </c>
      <c r="J357" s="34" t="s">
        <v>89</v>
      </c>
      <c r="K357" s="34" t="s">
        <v>325</v>
      </c>
      <c r="L357" s="34" t="s">
        <v>167</v>
      </c>
      <c r="M357" s="34" t="s">
        <v>473</v>
      </c>
      <c r="N357" s="123">
        <v>0.29166666666666669</v>
      </c>
      <c r="O357" s="123">
        <v>0.34722222222222227</v>
      </c>
      <c r="P357" s="123" t="s">
        <v>60</v>
      </c>
      <c r="Q357" s="123">
        <v>0.70833333333333337</v>
      </c>
      <c r="R357" s="123" t="s">
        <v>69</v>
      </c>
      <c r="S357" s="123">
        <v>0.79166666666666663</v>
      </c>
      <c r="T357" s="34" t="s">
        <v>28</v>
      </c>
      <c r="U357" s="34" t="s">
        <v>48</v>
      </c>
      <c r="V357" s="34" t="s">
        <v>43</v>
      </c>
      <c r="W357" s="34" t="s">
        <v>326</v>
      </c>
      <c r="X357" s="34" t="s">
        <v>326</v>
      </c>
      <c r="Y357" s="34" t="s">
        <v>326</v>
      </c>
      <c r="Z357" s="34" t="s">
        <v>28</v>
      </c>
      <c r="AA357" s="34" t="s">
        <v>43</v>
      </c>
      <c r="AB357" s="95">
        <v>0</v>
      </c>
      <c r="AC357" s="34" t="s">
        <v>28</v>
      </c>
      <c r="AD357" s="34" t="s">
        <v>43</v>
      </c>
      <c r="AE357" s="95">
        <v>0</v>
      </c>
      <c r="AF357" s="96">
        <v>8.6666666666666661</v>
      </c>
      <c r="AG357" s="97">
        <v>0</v>
      </c>
      <c r="AH357" s="96">
        <v>0</v>
      </c>
      <c r="AI357" s="97" t="s">
        <v>326</v>
      </c>
      <c r="AJ357" s="96">
        <v>99.999999999999957</v>
      </c>
      <c r="AK357" s="96">
        <v>346.16895874263247</v>
      </c>
      <c r="AL357" s="96" t="s">
        <v>96</v>
      </c>
      <c r="AM357" s="95">
        <v>6.9233791748526521</v>
      </c>
      <c r="AN357" s="95">
        <v>0</v>
      </c>
      <c r="AO357" s="98" t="s">
        <v>326</v>
      </c>
      <c r="AP357" s="98">
        <v>0</v>
      </c>
      <c r="AQ357" s="98" t="s">
        <v>326</v>
      </c>
      <c r="AR357" s="98">
        <v>24.811846000000003</v>
      </c>
      <c r="AS357" s="98">
        <v>85.890908943025551</v>
      </c>
      <c r="AT357" s="99" t="s">
        <v>102</v>
      </c>
      <c r="AU357" s="98">
        <v>1424.9133964026771</v>
      </c>
      <c r="AV357" s="98">
        <v>4932.607867311428</v>
      </c>
      <c r="AW357" s="98">
        <v>187.04314676923079</v>
      </c>
      <c r="AX357" s="98">
        <v>647.48531357050024</v>
      </c>
      <c r="AY357" s="98">
        <v>34.027777777777764</v>
      </c>
      <c r="AZ357" s="98">
        <v>117.79360401659021</v>
      </c>
      <c r="BA357" s="100">
        <v>2835958.9041095893</v>
      </c>
      <c r="BB357" s="100">
        <v>9817209.4087251406</v>
      </c>
      <c r="BC357" s="101">
        <v>0.11816495433789956</v>
      </c>
      <c r="BD357" s="101">
        <v>0.4090503920302142</v>
      </c>
      <c r="BE357" s="96">
        <v>0</v>
      </c>
      <c r="BF357" s="96">
        <v>0</v>
      </c>
      <c r="BG357" s="95">
        <v>3.461689587426326</v>
      </c>
      <c r="BH357" s="95">
        <v>3.461689587426326</v>
      </c>
      <c r="BI357" s="96" t="s">
        <v>326</v>
      </c>
      <c r="BZ357"/>
      <c r="CA357"/>
      <c r="CB357"/>
      <c r="CJ357" s="34"/>
      <c r="CK357" s="34"/>
      <c r="CM357" s="34"/>
      <c r="CN357" s="34"/>
      <c r="CO357" s="34"/>
      <c r="CP357" s="34"/>
      <c r="CQ357" s="34"/>
    </row>
    <row r="358" spans="2:95" x14ac:dyDescent="0.3">
      <c r="B358" s="34">
        <v>356</v>
      </c>
      <c r="C358" s="34">
        <v>2023</v>
      </c>
      <c r="D358" s="34" t="s">
        <v>110</v>
      </c>
      <c r="E358" s="34">
        <v>41</v>
      </c>
      <c r="F358" s="34" t="s">
        <v>79</v>
      </c>
      <c r="G358" s="34" t="s">
        <v>152</v>
      </c>
      <c r="H358" s="34" t="s">
        <v>151</v>
      </c>
      <c r="I358" s="34" t="s">
        <v>83</v>
      </c>
      <c r="J358" s="34" t="s">
        <v>89</v>
      </c>
      <c r="K358" s="34" t="s">
        <v>325</v>
      </c>
      <c r="L358" s="34" t="s">
        <v>171</v>
      </c>
      <c r="M358" s="34" t="s">
        <v>473</v>
      </c>
      <c r="N358" s="123">
        <v>0.21875</v>
      </c>
      <c r="O358" s="123">
        <v>0.29166666666666669</v>
      </c>
      <c r="P358" s="123" t="s">
        <v>59</v>
      </c>
      <c r="Q358" s="123">
        <v>0.70833333333333337</v>
      </c>
      <c r="R358" s="123" t="s">
        <v>69</v>
      </c>
      <c r="S358" s="123">
        <v>0.8125</v>
      </c>
      <c r="T358" s="34" t="s">
        <v>27</v>
      </c>
      <c r="U358" s="34" t="s">
        <v>326</v>
      </c>
      <c r="V358" s="34" t="s">
        <v>42</v>
      </c>
      <c r="W358" s="34" t="s">
        <v>24</v>
      </c>
      <c r="X358" s="34" t="s">
        <v>42</v>
      </c>
      <c r="Y358" s="34" t="s">
        <v>326</v>
      </c>
      <c r="Z358" s="34" t="s">
        <v>27</v>
      </c>
      <c r="AA358" s="34" t="s">
        <v>42</v>
      </c>
      <c r="AB358" s="95">
        <v>0</v>
      </c>
      <c r="AC358" s="34" t="s">
        <v>27</v>
      </c>
      <c r="AD358" s="34" t="s">
        <v>42</v>
      </c>
      <c r="AE358" s="95">
        <v>0</v>
      </c>
      <c r="AF358" s="96">
        <v>10</v>
      </c>
      <c r="AG358" s="97">
        <v>10</v>
      </c>
      <c r="AH358" s="96">
        <v>34.616895874263264</v>
      </c>
      <c r="AI358" s="97" t="s">
        <v>148</v>
      </c>
      <c r="AJ358" s="96">
        <v>127.49999999999999</v>
      </c>
      <c r="AK358" s="96">
        <v>441.3654223968565</v>
      </c>
      <c r="AL358" s="96" t="s">
        <v>97</v>
      </c>
      <c r="AM358" s="95">
        <v>6.9233791748526521</v>
      </c>
      <c r="AN358" s="95">
        <v>6.9233791748526521</v>
      </c>
      <c r="AO358" s="98">
        <v>4.5566666666666658</v>
      </c>
      <c r="AP358" s="98">
        <v>15.773765553372623</v>
      </c>
      <c r="AQ358" s="98" t="s">
        <v>99</v>
      </c>
      <c r="AR358" s="98">
        <v>22.542197000000002</v>
      </c>
      <c r="AS358" s="98">
        <v>78.034088632612963</v>
      </c>
      <c r="AT358" s="99" t="s">
        <v>102</v>
      </c>
      <c r="AU358" s="98">
        <v>459.32402624007722</v>
      </c>
      <c r="AV358" s="98">
        <v>1590.037198890012</v>
      </c>
      <c r="AW358" s="98">
        <v>56.572571957837866</v>
      </c>
      <c r="AX358" s="98">
        <v>195.8366832803739</v>
      </c>
      <c r="AY358" s="98">
        <v>43.385416666666657</v>
      </c>
      <c r="AZ358" s="98">
        <v>150.18684512115254</v>
      </c>
      <c r="BA358" s="100">
        <v>1494500</v>
      </c>
      <c r="BB358" s="100">
        <v>5173495.0884086443</v>
      </c>
      <c r="BC358" s="101">
        <v>6.2270833333333331E-2</v>
      </c>
      <c r="BD358" s="101">
        <v>0.21556229535036017</v>
      </c>
      <c r="BE358" s="96">
        <v>0</v>
      </c>
      <c r="BF358" s="96">
        <v>0</v>
      </c>
      <c r="BG358" s="95">
        <v>3.461689587426326</v>
      </c>
      <c r="BH358" s="95">
        <v>3.461689587426326</v>
      </c>
      <c r="BI358" s="96" t="s">
        <v>326</v>
      </c>
      <c r="BZ358"/>
      <c r="CA358"/>
      <c r="CB358"/>
      <c r="CJ358" s="34"/>
      <c r="CK358" s="34"/>
      <c r="CM358" s="34"/>
      <c r="CN358" s="34"/>
      <c r="CO358" s="34"/>
      <c r="CP358" s="34"/>
      <c r="CQ358" s="34"/>
    </row>
    <row r="359" spans="2:95" x14ac:dyDescent="0.3">
      <c r="B359" s="34">
        <v>357</v>
      </c>
      <c r="C359" s="34">
        <v>2023</v>
      </c>
      <c r="D359" s="34" t="s">
        <v>109</v>
      </c>
      <c r="E359" s="34">
        <v>33</v>
      </c>
      <c r="F359" s="34" t="s">
        <v>78</v>
      </c>
      <c r="G359" s="34" t="s">
        <v>154</v>
      </c>
      <c r="H359" s="34" t="s">
        <v>151</v>
      </c>
      <c r="I359" s="34" t="s">
        <v>84</v>
      </c>
      <c r="J359" s="34" t="s">
        <v>90</v>
      </c>
      <c r="K359" s="34" t="s">
        <v>325</v>
      </c>
      <c r="L359" s="34" t="s">
        <v>169</v>
      </c>
      <c r="M359" s="34" t="s">
        <v>473</v>
      </c>
      <c r="N359" s="123">
        <v>0.29166666666666669</v>
      </c>
      <c r="O359" s="123">
        <v>0.35416666666666669</v>
      </c>
      <c r="P359" s="123" t="s">
        <v>60</v>
      </c>
      <c r="Q359" s="123">
        <v>0.66666666666666663</v>
      </c>
      <c r="R359" s="123" t="s">
        <v>68</v>
      </c>
      <c r="S359" s="123">
        <v>0.72916666666666663</v>
      </c>
      <c r="T359" s="34" t="s">
        <v>24</v>
      </c>
      <c r="U359" s="34" t="s">
        <v>326</v>
      </c>
      <c r="V359" s="34" t="s">
        <v>42</v>
      </c>
      <c r="W359" s="34" t="s">
        <v>326</v>
      </c>
      <c r="X359" s="34" t="s">
        <v>326</v>
      </c>
      <c r="Y359" s="34" t="s">
        <v>326</v>
      </c>
      <c r="Z359" s="34" t="s">
        <v>24</v>
      </c>
      <c r="AA359" s="34" t="s">
        <v>42</v>
      </c>
      <c r="AB359" s="95">
        <v>0</v>
      </c>
      <c r="AC359" s="34" t="s">
        <v>24</v>
      </c>
      <c r="AD359" s="34" t="s">
        <v>42</v>
      </c>
      <c r="AE359" s="95">
        <v>0</v>
      </c>
      <c r="AF359" s="96">
        <v>7.4999999999999982</v>
      </c>
      <c r="AG359" s="97">
        <v>0</v>
      </c>
      <c r="AH359" s="96">
        <v>0</v>
      </c>
      <c r="AI359" s="97" t="s">
        <v>326</v>
      </c>
      <c r="AJ359" s="96">
        <v>90</v>
      </c>
      <c r="AK359" s="96">
        <v>311.55206286836932</v>
      </c>
      <c r="AL359" s="96" t="s">
        <v>96</v>
      </c>
      <c r="AM359" s="95">
        <v>6.9233791748526521</v>
      </c>
      <c r="AN359" s="95">
        <v>0</v>
      </c>
      <c r="AO359" s="98" t="s">
        <v>326</v>
      </c>
      <c r="AP359" s="98">
        <v>0</v>
      </c>
      <c r="AQ359" s="98" t="s">
        <v>326</v>
      </c>
      <c r="AR359" s="98">
        <v>25.631596999999999</v>
      </c>
      <c r="AS359" s="98">
        <v>88.728632444007857</v>
      </c>
      <c r="AT359" s="99" t="s">
        <v>102</v>
      </c>
      <c r="AU359" s="98">
        <v>153.20455312135815</v>
      </c>
      <c r="AV359" s="98">
        <v>530.34660628650897</v>
      </c>
      <c r="AW359" s="98">
        <v>18.869414858774039</v>
      </c>
      <c r="AX359" s="98">
        <v>65.320056937445685</v>
      </c>
      <c r="AY359" s="98">
        <v>30.625</v>
      </c>
      <c r="AZ359" s="98">
        <v>106.01424361493123</v>
      </c>
      <c r="BA359" s="100">
        <v>1445500</v>
      </c>
      <c r="BB359" s="100">
        <v>5003872.298624754</v>
      </c>
      <c r="BC359" s="101">
        <v>3.0114583333333333E-2</v>
      </c>
      <c r="BD359" s="101">
        <v>0.10424733955468238</v>
      </c>
      <c r="BE359" s="96">
        <v>0</v>
      </c>
      <c r="BF359" s="96">
        <v>0</v>
      </c>
      <c r="BG359" s="95">
        <v>3.461689587426326</v>
      </c>
      <c r="BH359" s="95">
        <v>3.461689587426326</v>
      </c>
      <c r="BI359" s="96" t="s">
        <v>326</v>
      </c>
      <c r="BZ359"/>
      <c r="CA359"/>
      <c r="CB359"/>
      <c r="CJ359" s="34"/>
      <c r="CK359" s="34"/>
      <c r="CM359" s="35"/>
      <c r="CN359" s="35"/>
      <c r="CO359" s="34"/>
      <c r="CP359" s="34"/>
      <c r="CQ359" s="34"/>
    </row>
    <row r="360" spans="2:95" x14ac:dyDescent="0.3">
      <c r="B360" s="34">
        <v>358</v>
      </c>
      <c r="C360" s="34">
        <v>2023</v>
      </c>
      <c r="D360" s="34" t="s">
        <v>109</v>
      </c>
      <c r="E360" s="34">
        <v>50</v>
      </c>
      <c r="F360" s="34" t="s">
        <v>80</v>
      </c>
      <c r="G360" s="34" t="s">
        <v>154</v>
      </c>
      <c r="H360" s="34" t="s">
        <v>151</v>
      </c>
      <c r="I360" s="34" t="s">
        <v>84</v>
      </c>
      <c r="J360" s="34" t="s">
        <v>90</v>
      </c>
      <c r="K360" s="34" t="s">
        <v>325</v>
      </c>
      <c r="L360" s="34" t="s">
        <v>171</v>
      </c>
      <c r="M360" s="34" t="s">
        <v>473</v>
      </c>
      <c r="N360" s="123">
        <v>0.27083333333333331</v>
      </c>
      <c r="O360" s="123">
        <v>0.3125</v>
      </c>
      <c r="P360" s="123" t="s">
        <v>59</v>
      </c>
      <c r="Q360" s="123">
        <v>0.70833333333333337</v>
      </c>
      <c r="R360" s="123" t="s">
        <v>69</v>
      </c>
      <c r="S360" s="123">
        <v>0.8125</v>
      </c>
      <c r="T360" s="34" t="s">
        <v>30</v>
      </c>
      <c r="U360" s="34" t="s">
        <v>48</v>
      </c>
      <c r="V360" s="34" t="s">
        <v>44</v>
      </c>
      <c r="W360" s="34" t="s">
        <v>326</v>
      </c>
      <c r="X360" s="34" t="s">
        <v>326</v>
      </c>
      <c r="Y360" s="34" t="s">
        <v>326</v>
      </c>
      <c r="Z360" s="34" t="s">
        <v>30</v>
      </c>
      <c r="AA360" s="34" t="s">
        <v>44</v>
      </c>
      <c r="AB360" s="95">
        <v>0</v>
      </c>
      <c r="AC360" s="34" t="s">
        <v>30</v>
      </c>
      <c r="AD360" s="34" t="s">
        <v>44</v>
      </c>
      <c r="AE360" s="95">
        <v>0</v>
      </c>
      <c r="AF360" s="96">
        <v>9.5</v>
      </c>
      <c r="AG360" s="97">
        <v>0</v>
      </c>
      <c r="AH360" s="96">
        <v>0</v>
      </c>
      <c r="AI360" s="97" t="s">
        <v>326</v>
      </c>
      <c r="AJ360" s="96">
        <v>104.99999999999999</v>
      </c>
      <c r="AK360" s="96">
        <v>363.47740667976416</v>
      </c>
      <c r="AL360" s="96" t="s">
        <v>96</v>
      </c>
      <c r="AM360" s="95">
        <v>6.9233791748526521</v>
      </c>
      <c r="AN360" s="95">
        <v>0</v>
      </c>
      <c r="AO360" s="98" t="s">
        <v>326</v>
      </c>
      <c r="AP360" s="98">
        <v>0</v>
      </c>
      <c r="AQ360" s="98" t="s">
        <v>326</v>
      </c>
      <c r="AR360" s="98">
        <v>22.542197000000002</v>
      </c>
      <c r="AS360" s="98">
        <v>78.034088632612963</v>
      </c>
      <c r="AT360" s="99" t="s">
        <v>102</v>
      </c>
      <c r="AU360" s="98">
        <v>1335.6677519554444</v>
      </c>
      <c r="AV360" s="98">
        <v>4623.667149205291</v>
      </c>
      <c r="AW360" s="98">
        <v>175.32819888888886</v>
      </c>
      <c r="AX360" s="98">
        <v>606.9318004758785</v>
      </c>
      <c r="AY360" s="98">
        <v>35.729166666666664</v>
      </c>
      <c r="AZ360" s="98">
        <v>123.68328421741977</v>
      </c>
      <c r="BA360" s="100">
        <v>9800000</v>
      </c>
      <c r="BB360" s="100">
        <v>33924557.956777997</v>
      </c>
      <c r="BC360" s="101">
        <v>0.20416666666666666</v>
      </c>
      <c r="BD360" s="101">
        <v>0.70676162409954157</v>
      </c>
      <c r="BE360" s="96">
        <v>0</v>
      </c>
      <c r="BF360" s="96">
        <v>0</v>
      </c>
      <c r="BG360" s="95">
        <v>3.461689587426326</v>
      </c>
      <c r="BH360" s="95">
        <v>3.461689587426326</v>
      </c>
      <c r="BI360" s="96" t="s">
        <v>326</v>
      </c>
      <c r="BZ360"/>
      <c r="CA360"/>
      <c r="CB360"/>
      <c r="CJ360" s="34"/>
      <c r="CK360" s="34"/>
      <c r="CM360" s="34"/>
      <c r="CN360" s="34"/>
      <c r="CO360" s="34"/>
      <c r="CP360" s="34"/>
      <c r="CQ360" s="34"/>
    </row>
    <row r="361" spans="2:95" x14ac:dyDescent="0.3">
      <c r="B361" s="34">
        <v>359</v>
      </c>
      <c r="C361" s="34">
        <v>2023</v>
      </c>
      <c r="D361" s="34" t="s">
        <v>110</v>
      </c>
      <c r="E361" s="34">
        <v>38</v>
      </c>
      <c r="F361" s="34" t="s">
        <v>78</v>
      </c>
      <c r="G361" s="34" t="s">
        <v>152</v>
      </c>
      <c r="H361" s="34" t="s">
        <v>151</v>
      </c>
      <c r="I361" s="34" t="s">
        <v>85</v>
      </c>
      <c r="J361" s="34" t="s">
        <v>92</v>
      </c>
      <c r="K361" s="34" t="s">
        <v>325</v>
      </c>
      <c r="L361" s="34" t="s">
        <v>167</v>
      </c>
      <c r="M361" s="34" t="s">
        <v>471</v>
      </c>
      <c r="N361" s="123">
        <v>0.33333333333333331</v>
      </c>
      <c r="O361" s="123">
        <v>0.375</v>
      </c>
      <c r="P361" s="123" t="s">
        <v>61</v>
      </c>
      <c r="Q361" s="123">
        <v>0.75</v>
      </c>
      <c r="R361" s="123" t="s">
        <v>70</v>
      </c>
      <c r="S361" s="123">
        <v>0.82291666666666663</v>
      </c>
      <c r="T361" s="34" t="s">
        <v>26</v>
      </c>
      <c r="U361" s="34" t="s">
        <v>48</v>
      </c>
      <c r="V361" s="34" t="s">
        <v>43</v>
      </c>
      <c r="W361" s="34" t="s">
        <v>24</v>
      </c>
      <c r="X361" s="34" t="s">
        <v>42</v>
      </c>
      <c r="Y361" s="34" t="s">
        <v>326</v>
      </c>
      <c r="Z361" s="34" t="s">
        <v>26</v>
      </c>
      <c r="AA361" s="34" t="s">
        <v>43</v>
      </c>
      <c r="AB361" s="95">
        <v>0</v>
      </c>
      <c r="AC361" s="34" t="s">
        <v>26</v>
      </c>
      <c r="AD361" s="34" t="s">
        <v>43</v>
      </c>
      <c r="AE361" s="95">
        <v>0</v>
      </c>
      <c r="AF361" s="96">
        <v>9</v>
      </c>
      <c r="AG361" s="97">
        <v>20</v>
      </c>
      <c r="AH361" s="96">
        <v>69.233791748526528</v>
      </c>
      <c r="AI361" s="97" t="s">
        <v>103</v>
      </c>
      <c r="AJ361" s="96">
        <v>82.499999999999986</v>
      </c>
      <c r="AK361" s="96">
        <v>285.58939096267187</v>
      </c>
      <c r="AL361" s="96" t="s">
        <v>96</v>
      </c>
      <c r="AM361" s="95">
        <v>6.9233791748526521</v>
      </c>
      <c r="AN361" s="95">
        <v>6.9233791748526521</v>
      </c>
      <c r="AO361" s="98">
        <v>9.1133333333333333</v>
      </c>
      <c r="AP361" s="98">
        <v>31.54753110674525</v>
      </c>
      <c r="AQ361" s="98" t="s">
        <v>108</v>
      </c>
      <c r="AR361" s="98">
        <v>14.600259999999992</v>
      </c>
      <c r="AS361" s="98">
        <v>50.541568015717061</v>
      </c>
      <c r="AT361" s="99" t="s">
        <v>101</v>
      </c>
      <c r="AU361" s="98">
        <v>1029.8043001325198</v>
      </c>
      <c r="AV361" s="98">
        <v>3564.8628228555986</v>
      </c>
      <c r="AW361" s="98">
        <v>134.73732334401689</v>
      </c>
      <c r="AX361" s="98">
        <v>466.4187892576773</v>
      </c>
      <c r="AY361" s="98">
        <v>28.072916666666661</v>
      </c>
      <c r="AZ361" s="98">
        <v>97.179723313686949</v>
      </c>
      <c r="BA361" s="100">
        <v>9763082.1917808224</v>
      </c>
      <c r="BB361" s="100">
        <v>33796759.964475065</v>
      </c>
      <c r="BC361" s="101">
        <v>9.0398909183155768E-2</v>
      </c>
      <c r="BD361" s="101">
        <v>0.31293296263402842</v>
      </c>
      <c r="BE361" s="96">
        <v>0</v>
      </c>
      <c r="BF361" s="96">
        <v>0</v>
      </c>
      <c r="BG361" s="95">
        <v>3.461689587426326</v>
      </c>
      <c r="BH361" s="95">
        <v>3.461689587426326</v>
      </c>
      <c r="BI361" s="96" t="s">
        <v>326</v>
      </c>
      <c r="BZ361"/>
      <c r="CA361"/>
      <c r="CB361"/>
      <c r="CJ361" s="35"/>
      <c r="CK361" s="35"/>
      <c r="CL361" s="49"/>
      <c r="CM361" s="35"/>
      <c r="CN361" s="35"/>
      <c r="CO361" s="34"/>
      <c r="CP361" s="34"/>
      <c r="CQ361" s="34"/>
    </row>
    <row r="362" spans="2:95" x14ac:dyDescent="0.3">
      <c r="B362" s="34">
        <v>360</v>
      </c>
      <c r="C362" s="34">
        <v>2023</v>
      </c>
      <c r="D362" s="34" t="s">
        <v>109</v>
      </c>
      <c r="E362" s="34">
        <v>31</v>
      </c>
      <c r="F362" s="34" t="s">
        <v>78</v>
      </c>
      <c r="G362" s="34" t="s">
        <v>152</v>
      </c>
      <c r="H362" s="34" t="s">
        <v>151</v>
      </c>
      <c r="I362" s="34" t="s">
        <v>84</v>
      </c>
      <c r="J362" s="34" t="s">
        <v>90</v>
      </c>
      <c r="K362" s="34" t="s">
        <v>325</v>
      </c>
      <c r="L362" s="34" t="s">
        <v>172</v>
      </c>
      <c r="M362" s="34" t="s">
        <v>471</v>
      </c>
      <c r="N362" s="123">
        <v>0.33333333333333331</v>
      </c>
      <c r="O362" s="123">
        <v>0.375</v>
      </c>
      <c r="P362" s="123" t="s">
        <v>61</v>
      </c>
      <c r="Q362" s="123">
        <v>0.70833333333333337</v>
      </c>
      <c r="R362" s="123" t="s">
        <v>69</v>
      </c>
      <c r="S362" s="123">
        <v>0.77083333333333337</v>
      </c>
      <c r="T362" s="34" t="s">
        <v>27</v>
      </c>
      <c r="U362" s="34" t="s">
        <v>326</v>
      </c>
      <c r="V362" s="34" t="s">
        <v>42</v>
      </c>
      <c r="W362" s="34" t="s">
        <v>326</v>
      </c>
      <c r="X362" s="34" t="s">
        <v>326</v>
      </c>
      <c r="Y362" s="34" t="s">
        <v>326</v>
      </c>
      <c r="Z362" s="34" t="s">
        <v>27</v>
      </c>
      <c r="AA362" s="34" t="s">
        <v>42</v>
      </c>
      <c r="AB362" s="95">
        <v>0</v>
      </c>
      <c r="AC362" s="34" t="s">
        <v>27</v>
      </c>
      <c r="AD362" s="34" t="s">
        <v>42</v>
      </c>
      <c r="AE362" s="95">
        <v>0</v>
      </c>
      <c r="AF362" s="96">
        <v>8</v>
      </c>
      <c r="AG362" s="97">
        <v>0</v>
      </c>
      <c r="AH362" s="96">
        <v>0</v>
      </c>
      <c r="AI362" s="97" t="s">
        <v>326</v>
      </c>
      <c r="AJ362" s="96">
        <v>75.000000000000014</v>
      </c>
      <c r="AK362" s="96">
        <v>259.62671905697448</v>
      </c>
      <c r="AL362" s="96" t="s">
        <v>96</v>
      </c>
      <c r="AM362" s="95">
        <v>6.9233791748526521</v>
      </c>
      <c r="AN362" s="95">
        <v>0</v>
      </c>
      <c r="AO362" s="98" t="s">
        <v>326</v>
      </c>
      <c r="AP362" s="98">
        <v>0</v>
      </c>
      <c r="AQ362" s="98" t="s">
        <v>326</v>
      </c>
      <c r="AR362" s="98">
        <v>8.623818</v>
      </c>
      <c r="AS362" s="98">
        <v>29.852980974459726</v>
      </c>
      <c r="AT362" s="99" t="s">
        <v>100</v>
      </c>
      <c r="AU362" s="98">
        <v>207.18035339217388</v>
      </c>
      <c r="AV362" s="98">
        <v>717.19407205699486</v>
      </c>
      <c r="AW362" s="98">
        <v>25.517335869565215</v>
      </c>
      <c r="AX362" s="98">
        <v>88.333095878534195</v>
      </c>
      <c r="AY362" s="98">
        <v>25.520833333333339</v>
      </c>
      <c r="AZ362" s="98">
        <v>88.34520301244271</v>
      </c>
      <c r="BA362" s="100">
        <v>1445500</v>
      </c>
      <c r="BB362" s="100">
        <v>5003872.298624754</v>
      </c>
      <c r="BC362" s="101">
        <v>3.0114583333333333E-2</v>
      </c>
      <c r="BD362" s="101">
        <v>0.10424733955468238</v>
      </c>
      <c r="BE362" s="96">
        <v>0</v>
      </c>
      <c r="BF362" s="96">
        <v>0</v>
      </c>
      <c r="BG362" s="95">
        <v>3.461689587426326</v>
      </c>
      <c r="BH362" s="95">
        <v>3.461689587426326</v>
      </c>
      <c r="BI362" s="96" t="s">
        <v>326</v>
      </c>
      <c r="BZ362"/>
      <c r="CA362"/>
      <c r="CB362"/>
      <c r="CJ362" s="34"/>
      <c r="CK362" s="34"/>
      <c r="CM362" s="34"/>
      <c r="CN362" s="34"/>
      <c r="CO362" s="34"/>
      <c r="CP362" s="34"/>
      <c r="CQ362" s="34"/>
    </row>
    <row r="363" spans="2:95" x14ac:dyDescent="0.3">
      <c r="B363" s="34">
        <v>361</v>
      </c>
      <c r="C363" s="34">
        <v>2023</v>
      </c>
      <c r="D363" s="34" t="s">
        <v>109</v>
      </c>
      <c r="E363" s="34">
        <v>42</v>
      </c>
      <c r="F363" s="34" t="s">
        <v>79</v>
      </c>
      <c r="G363" s="34" t="s">
        <v>152</v>
      </c>
      <c r="H363" s="34" t="s">
        <v>151</v>
      </c>
      <c r="I363" s="34" t="s">
        <v>84</v>
      </c>
      <c r="J363" s="34" t="s">
        <v>89</v>
      </c>
      <c r="K363" s="34" t="s">
        <v>325</v>
      </c>
      <c r="L363" s="34" t="s">
        <v>172</v>
      </c>
      <c r="M363" s="34" t="s">
        <v>473</v>
      </c>
      <c r="N363" s="123">
        <v>0.20833333333333334</v>
      </c>
      <c r="O363" s="123">
        <v>0.25</v>
      </c>
      <c r="P363" s="123" t="s">
        <v>58</v>
      </c>
      <c r="Q363" s="123">
        <v>0.8125</v>
      </c>
      <c r="R363" s="123" t="s">
        <v>71</v>
      </c>
      <c r="S363" s="123">
        <v>0.85416666666666663</v>
      </c>
      <c r="T363" s="34" t="s">
        <v>26</v>
      </c>
      <c r="U363" s="34" t="s">
        <v>48</v>
      </c>
      <c r="V363" s="34" t="s">
        <v>43</v>
      </c>
      <c r="W363" s="34" t="s">
        <v>27</v>
      </c>
      <c r="X363" s="34" t="s">
        <v>42</v>
      </c>
      <c r="Y363" s="34" t="s">
        <v>326</v>
      </c>
      <c r="Z363" s="34" t="s">
        <v>26</v>
      </c>
      <c r="AA363" s="34" t="s">
        <v>43</v>
      </c>
      <c r="AB363" s="95">
        <v>0</v>
      </c>
      <c r="AC363" s="34" t="s">
        <v>26</v>
      </c>
      <c r="AD363" s="34" t="s">
        <v>43</v>
      </c>
      <c r="AE363" s="95">
        <v>0</v>
      </c>
      <c r="AF363" s="96">
        <v>13.5</v>
      </c>
      <c r="AG363" s="97">
        <v>22.5</v>
      </c>
      <c r="AH363" s="96">
        <v>77.88801571709233</v>
      </c>
      <c r="AI363" s="97" t="s">
        <v>103</v>
      </c>
      <c r="AJ363" s="96">
        <v>59.999999999999964</v>
      </c>
      <c r="AK363" s="96">
        <v>207.70137524557944</v>
      </c>
      <c r="AL363" s="96" t="s">
        <v>95</v>
      </c>
      <c r="AM363" s="95">
        <v>6.9233791748526521</v>
      </c>
      <c r="AN363" s="95">
        <v>6.9233791748526521</v>
      </c>
      <c r="AO363" s="98">
        <v>6.2250000000000014</v>
      </c>
      <c r="AP363" s="98">
        <v>21.549017681728884</v>
      </c>
      <c r="AQ363" s="98" t="s">
        <v>108</v>
      </c>
      <c r="AR363" s="98">
        <v>18.639702</v>
      </c>
      <c r="AS363" s="98">
        <v>64.524862326129664</v>
      </c>
      <c r="AT363" s="99" t="s">
        <v>102</v>
      </c>
      <c r="AU363" s="98">
        <v>885.14520653614477</v>
      </c>
      <c r="AV363" s="98">
        <v>3064.097944826497</v>
      </c>
      <c r="AW363" s="98">
        <v>114.97817739130433</v>
      </c>
      <c r="AX363" s="98">
        <v>398.01875945673521</v>
      </c>
      <c r="AY363" s="98">
        <v>20.416666666666654</v>
      </c>
      <c r="AZ363" s="98">
        <v>70.676162409954117</v>
      </c>
      <c r="BA363" s="100">
        <v>3527552.5114155253</v>
      </c>
      <c r="BB363" s="100">
        <v>12211291.79786671</v>
      </c>
      <c r="BC363" s="101">
        <v>0.14698135464231354</v>
      </c>
      <c r="BD363" s="101">
        <v>0.50880382491111287</v>
      </c>
      <c r="BE363" s="96">
        <v>0</v>
      </c>
      <c r="BF363" s="96">
        <v>0</v>
      </c>
      <c r="BG363" s="95">
        <v>3.461689587426326</v>
      </c>
      <c r="BH363" s="95">
        <v>3.461689587426326</v>
      </c>
      <c r="BI363" s="96" t="s">
        <v>326</v>
      </c>
      <c r="BZ363"/>
      <c r="CA363"/>
      <c r="CB363"/>
      <c r="CJ363" s="34"/>
      <c r="CK363" s="34"/>
      <c r="CM363" s="34"/>
      <c r="CN363" s="34"/>
      <c r="CO363" s="34"/>
      <c r="CP363" s="34"/>
      <c r="CQ363" s="34"/>
    </row>
    <row r="364" spans="2:95" x14ac:dyDescent="0.3">
      <c r="B364" s="34">
        <v>362</v>
      </c>
      <c r="C364" s="34">
        <v>2023</v>
      </c>
      <c r="D364" s="34" t="s">
        <v>109</v>
      </c>
      <c r="E364" s="34">
        <v>43</v>
      </c>
      <c r="F364" s="34" t="s">
        <v>79</v>
      </c>
      <c r="G364" s="34" t="s">
        <v>154</v>
      </c>
      <c r="H364" s="34" t="s">
        <v>151</v>
      </c>
      <c r="I364" s="34" t="s">
        <v>84</v>
      </c>
      <c r="J364" s="34" t="s">
        <v>90</v>
      </c>
      <c r="K364" s="34" t="s">
        <v>325</v>
      </c>
      <c r="L364" s="34" t="s">
        <v>172</v>
      </c>
      <c r="M364" s="34" t="s">
        <v>473</v>
      </c>
      <c r="N364" s="123">
        <v>0.25</v>
      </c>
      <c r="O364" s="123">
        <v>0.23958333333333334</v>
      </c>
      <c r="P364" s="123" t="s">
        <v>57</v>
      </c>
      <c r="Q364" s="123">
        <v>0.8125</v>
      </c>
      <c r="R364" s="123" t="s">
        <v>71</v>
      </c>
      <c r="S364" s="123">
        <v>0.85416666666666663</v>
      </c>
      <c r="T364" s="34" t="s">
        <v>28</v>
      </c>
      <c r="U364" s="34" t="s">
        <v>48</v>
      </c>
      <c r="V364" s="34" t="s">
        <v>43</v>
      </c>
      <c r="W364" s="34" t="s">
        <v>326</v>
      </c>
      <c r="X364" s="34" t="s">
        <v>326</v>
      </c>
      <c r="Y364" s="34" t="s">
        <v>326</v>
      </c>
      <c r="Z364" s="34" t="s">
        <v>28</v>
      </c>
      <c r="AA364" s="34" t="s">
        <v>43</v>
      </c>
      <c r="AB364" s="95">
        <v>0</v>
      </c>
      <c r="AC364" s="34" t="s">
        <v>28</v>
      </c>
      <c r="AD364" s="34" t="s">
        <v>43</v>
      </c>
      <c r="AE364" s="95">
        <v>0</v>
      </c>
      <c r="AF364" s="96">
        <v>13.75</v>
      </c>
      <c r="AG364" s="97">
        <v>0</v>
      </c>
      <c r="AH364" s="96">
        <v>0</v>
      </c>
      <c r="AI364" s="97" t="s">
        <v>326</v>
      </c>
      <c r="AJ364" s="96">
        <v>742.5</v>
      </c>
      <c r="AK364" s="96">
        <v>0</v>
      </c>
      <c r="AL364" s="96" t="s">
        <v>97</v>
      </c>
      <c r="AM364" s="95">
        <v>0</v>
      </c>
      <c r="AN364" s="95">
        <v>0</v>
      </c>
      <c r="AO364" s="98" t="s">
        <v>326</v>
      </c>
      <c r="AP364" s="98">
        <v>0</v>
      </c>
      <c r="AQ364" s="98" t="s">
        <v>326</v>
      </c>
      <c r="AR364" s="98">
        <v>18.639702</v>
      </c>
      <c r="AS364" s="98">
        <v>0</v>
      </c>
      <c r="AT364" s="99" t="s">
        <v>102</v>
      </c>
      <c r="AU364" s="98">
        <v>2497.7280018218771</v>
      </c>
      <c r="AV364" s="98">
        <v>0</v>
      </c>
      <c r="AW364" s="98">
        <v>327.86757876923076</v>
      </c>
      <c r="AX364" s="98">
        <v>0</v>
      </c>
      <c r="AY364" s="98">
        <v>252.65625</v>
      </c>
      <c r="AZ364" s="98">
        <v>0</v>
      </c>
      <c r="BA364" s="100">
        <v>2646894.9771689498</v>
      </c>
      <c r="BB364" s="100">
        <v>0</v>
      </c>
      <c r="BC364" s="101">
        <v>5.5143645357686455E-2</v>
      </c>
      <c r="BD364" s="101">
        <v>0</v>
      </c>
      <c r="BE364" s="96">
        <v>0</v>
      </c>
      <c r="BF364" s="96">
        <v>0</v>
      </c>
      <c r="BG364" s="95">
        <v>0</v>
      </c>
      <c r="BH364" s="95">
        <v>0</v>
      </c>
      <c r="BI364" s="96" t="s">
        <v>491</v>
      </c>
      <c r="BZ364"/>
      <c r="CA364"/>
      <c r="CB364"/>
      <c r="CJ364" s="34"/>
      <c r="CK364" s="34"/>
      <c r="CM364" s="34"/>
      <c r="CN364" s="34"/>
      <c r="CO364" s="34"/>
      <c r="CP364" s="34"/>
      <c r="CQ364" s="34"/>
    </row>
    <row r="365" spans="2:95" x14ac:dyDescent="0.3">
      <c r="B365" s="34">
        <v>363</v>
      </c>
      <c r="C365" s="34">
        <v>2023</v>
      </c>
      <c r="D365" s="34" t="s">
        <v>109</v>
      </c>
      <c r="E365" s="34">
        <v>43</v>
      </c>
      <c r="F365" s="34" t="s">
        <v>79</v>
      </c>
      <c r="G365" s="34" t="s">
        <v>154</v>
      </c>
      <c r="H365" s="34" t="s">
        <v>151</v>
      </c>
      <c r="I365" s="34" t="s">
        <v>84</v>
      </c>
      <c r="J365" s="34" t="s">
        <v>91</v>
      </c>
      <c r="K365" s="34" t="s">
        <v>325</v>
      </c>
      <c r="L365" s="34" t="s">
        <v>171</v>
      </c>
      <c r="M365" s="34" t="s">
        <v>471</v>
      </c>
      <c r="N365" s="123">
        <v>0.3125</v>
      </c>
      <c r="O365" s="123">
        <v>0.33333333333333331</v>
      </c>
      <c r="P365" s="123" t="s">
        <v>60</v>
      </c>
      <c r="Q365" s="123">
        <v>0.6875</v>
      </c>
      <c r="R365" s="123" t="s">
        <v>68</v>
      </c>
      <c r="S365" s="123">
        <v>0.70833333333333337</v>
      </c>
      <c r="T365" s="34" t="s">
        <v>149</v>
      </c>
      <c r="U365" s="34" t="s">
        <v>326</v>
      </c>
      <c r="V365" s="34" t="s">
        <v>149</v>
      </c>
      <c r="W365" s="34" t="s">
        <v>326</v>
      </c>
      <c r="X365" s="34" t="s">
        <v>326</v>
      </c>
      <c r="Y365" s="34" t="s">
        <v>326</v>
      </c>
      <c r="Z365" s="34" t="s">
        <v>24</v>
      </c>
      <c r="AA365" s="34" t="s">
        <v>42</v>
      </c>
      <c r="AB365" s="95">
        <v>3.461689587426326</v>
      </c>
      <c r="AC365" s="34" t="s">
        <v>32</v>
      </c>
      <c r="AD365" s="34" t="s">
        <v>45</v>
      </c>
      <c r="AE365" s="95">
        <v>3.461689587426326</v>
      </c>
      <c r="AF365" s="96">
        <v>8.5</v>
      </c>
      <c r="AG365" s="97">
        <v>0</v>
      </c>
      <c r="AH365" s="96">
        <v>0</v>
      </c>
      <c r="AI365" s="97" t="s">
        <v>326</v>
      </c>
      <c r="AJ365" s="96">
        <v>30.000000000000014</v>
      </c>
      <c r="AK365" s="96">
        <v>103.85068762278983</v>
      </c>
      <c r="AL365" s="96" t="s">
        <v>95</v>
      </c>
      <c r="AM365" s="95">
        <v>6.9233791748526521</v>
      </c>
      <c r="AN365" s="95">
        <v>0</v>
      </c>
      <c r="AO365" s="98" t="s">
        <v>326</v>
      </c>
      <c r="AP365" s="98">
        <v>0</v>
      </c>
      <c r="AQ365" s="98" t="s">
        <v>326</v>
      </c>
      <c r="AR365" s="98">
        <v>1.7000000000000006</v>
      </c>
      <c r="AS365" s="98">
        <v>5.8848722986247566</v>
      </c>
      <c r="AT365" s="99" t="s">
        <v>98</v>
      </c>
      <c r="AU365" s="98">
        <v>0</v>
      </c>
      <c r="AV365" s="98">
        <v>0</v>
      </c>
      <c r="AW365" s="98">
        <v>0</v>
      </c>
      <c r="AX365" s="98">
        <v>0</v>
      </c>
      <c r="AY365" s="98">
        <v>10.208333333333337</v>
      </c>
      <c r="AZ365" s="98">
        <v>35.338081204977094</v>
      </c>
      <c r="BA365" s="100">
        <v>0</v>
      </c>
      <c r="BB365" s="100">
        <v>0</v>
      </c>
      <c r="BC365" s="101">
        <v>0</v>
      </c>
      <c r="BD365" s="101">
        <v>0</v>
      </c>
      <c r="BE365" s="96">
        <v>60.000000000000028</v>
      </c>
      <c r="BF365" s="96">
        <v>207.70137524557967</v>
      </c>
      <c r="BG365" s="95">
        <v>0</v>
      </c>
      <c r="BH365" s="95">
        <v>3.461689587426326</v>
      </c>
      <c r="BI365" s="96" t="s">
        <v>326</v>
      </c>
      <c r="BZ365"/>
      <c r="CA365"/>
      <c r="CB365"/>
      <c r="CJ365" s="34"/>
      <c r="CK365" s="34"/>
      <c r="CM365" s="34"/>
      <c r="CN365" s="34"/>
      <c r="CO365" s="34"/>
      <c r="CP365" s="34"/>
      <c r="CQ365" s="34"/>
    </row>
    <row r="366" spans="2:95" x14ac:dyDescent="0.3">
      <c r="B366" s="34">
        <v>364</v>
      </c>
      <c r="C366" s="34">
        <v>2023</v>
      </c>
      <c r="D366" s="34" t="s">
        <v>109</v>
      </c>
      <c r="E366" s="34">
        <v>57</v>
      </c>
      <c r="F366" s="34" t="s">
        <v>80</v>
      </c>
      <c r="G366" s="34" t="s">
        <v>153</v>
      </c>
      <c r="H366" s="34" t="s">
        <v>151</v>
      </c>
      <c r="I366" s="34" t="s">
        <v>86</v>
      </c>
      <c r="J366" s="34" t="s">
        <v>90</v>
      </c>
      <c r="K366" s="34" t="s">
        <v>325</v>
      </c>
      <c r="L366" s="34" t="s">
        <v>169</v>
      </c>
      <c r="M366" s="34" t="s">
        <v>471</v>
      </c>
      <c r="N366" s="123">
        <v>0.28125</v>
      </c>
      <c r="O366" s="123">
        <v>0.32291666666666669</v>
      </c>
      <c r="P366" s="123" t="s">
        <v>59</v>
      </c>
      <c r="Q366" s="123">
        <v>0.52083333333333337</v>
      </c>
      <c r="R366" s="123" t="s">
        <v>64</v>
      </c>
      <c r="S366" s="123">
        <v>0.5625</v>
      </c>
      <c r="T366" s="34" t="s">
        <v>26</v>
      </c>
      <c r="U366" s="34" t="s">
        <v>48</v>
      </c>
      <c r="V366" s="34" t="s">
        <v>43</v>
      </c>
      <c r="W366" s="34" t="s">
        <v>326</v>
      </c>
      <c r="X366" s="34" t="s">
        <v>326</v>
      </c>
      <c r="Y366" s="34" t="s">
        <v>326</v>
      </c>
      <c r="Z366" s="34" t="s">
        <v>26</v>
      </c>
      <c r="AA366" s="34" t="s">
        <v>43</v>
      </c>
      <c r="AB366" s="95">
        <v>0</v>
      </c>
      <c r="AC366" s="34" t="s">
        <v>26</v>
      </c>
      <c r="AD366" s="34" t="s">
        <v>43</v>
      </c>
      <c r="AE366" s="95">
        <v>0</v>
      </c>
      <c r="AF366" s="96">
        <v>4.75</v>
      </c>
      <c r="AG366" s="97">
        <v>0</v>
      </c>
      <c r="AH366" s="96">
        <v>0</v>
      </c>
      <c r="AI366" s="97" t="s">
        <v>326</v>
      </c>
      <c r="AJ366" s="96">
        <v>59.999999999999986</v>
      </c>
      <c r="AK366" s="96">
        <v>207.70137524557953</v>
      </c>
      <c r="AL366" s="96" t="s">
        <v>95</v>
      </c>
      <c r="AM366" s="95">
        <v>6.9233791748526521</v>
      </c>
      <c r="AN366" s="95">
        <v>0</v>
      </c>
      <c r="AO366" s="98" t="s">
        <v>326</v>
      </c>
      <c r="AP366" s="98">
        <v>0</v>
      </c>
      <c r="AQ366" s="98" t="s">
        <v>326</v>
      </c>
      <c r="AR366" s="98">
        <v>17.594754999999992</v>
      </c>
      <c r="AS366" s="98">
        <v>60.907580176817262</v>
      </c>
      <c r="AT366" s="99" t="s">
        <v>102</v>
      </c>
      <c r="AU366" s="98">
        <v>1563.7837024308324</v>
      </c>
      <c r="AV366" s="98">
        <v>5413.3337596918009</v>
      </c>
      <c r="AW366" s="98">
        <v>205.27214166666656</v>
      </c>
      <c r="AX366" s="98">
        <v>710.58843539620125</v>
      </c>
      <c r="AY366" s="98">
        <v>20.416666666666661</v>
      </c>
      <c r="AZ366" s="98">
        <v>70.676162409954131</v>
      </c>
      <c r="BA366" s="100">
        <v>8140376.7123287674</v>
      </c>
      <c r="BB366" s="100">
        <v>28179457.302796245</v>
      </c>
      <c r="BC366" s="101">
        <v>0.16959118150684932</v>
      </c>
      <c r="BD366" s="101">
        <v>0.58707202714158835</v>
      </c>
      <c r="BE366" s="96">
        <v>0</v>
      </c>
      <c r="BF366" s="96">
        <v>0</v>
      </c>
      <c r="BG366" s="95">
        <v>3.461689587426326</v>
      </c>
      <c r="BH366" s="95">
        <v>3.461689587426326</v>
      </c>
      <c r="BI366" s="96" t="s">
        <v>326</v>
      </c>
      <c r="BZ366"/>
      <c r="CA366"/>
      <c r="CB366"/>
      <c r="CJ366" s="34"/>
      <c r="CK366" s="34"/>
      <c r="CM366" s="34"/>
      <c r="CN366" s="34"/>
      <c r="CO366" s="34"/>
      <c r="CP366" s="34"/>
      <c r="CQ366" s="34"/>
    </row>
    <row r="367" spans="2:95" x14ac:dyDescent="0.3">
      <c r="B367" s="34">
        <v>365</v>
      </c>
      <c r="C367" s="34">
        <v>2023</v>
      </c>
      <c r="D367" s="34" t="s">
        <v>109</v>
      </c>
      <c r="E367" s="34">
        <v>34</v>
      </c>
      <c r="F367" s="34" t="s">
        <v>78</v>
      </c>
      <c r="G367" s="34" t="s">
        <v>152</v>
      </c>
      <c r="H367" s="34" t="s">
        <v>151</v>
      </c>
      <c r="I367" s="34" t="s">
        <v>84</v>
      </c>
      <c r="J367" s="34" t="s">
        <v>92</v>
      </c>
      <c r="K367" s="34" t="s">
        <v>325</v>
      </c>
      <c r="L367" s="34" t="s">
        <v>171</v>
      </c>
      <c r="M367" s="34" t="s">
        <v>471</v>
      </c>
      <c r="N367" s="123">
        <v>0.33333333333333331</v>
      </c>
      <c r="O367" s="123">
        <v>0.375</v>
      </c>
      <c r="P367" s="123" t="s">
        <v>61</v>
      </c>
      <c r="Q367" s="123">
        <v>0.75</v>
      </c>
      <c r="R367" s="123" t="s">
        <v>70</v>
      </c>
      <c r="S367" s="123">
        <v>0.79166666666666663</v>
      </c>
      <c r="T367" s="34" t="s">
        <v>27</v>
      </c>
      <c r="U367" s="34" t="s">
        <v>326</v>
      </c>
      <c r="V367" s="34" t="s">
        <v>42</v>
      </c>
      <c r="W367" s="34" t="s">
        <v>326</v>
      </c>
      <c r="X367" s="34" t="s">
        <v>326</v>
      </c>
      <c r="Y367" s="34" t="s">
        <v>326</v>
      </c>
      <c r="Z367" s="34" t="s">
        <v>26</v>
      </c>
      <c r="AA367" s="34" t="s">
        <v>43</v>
      </c>
      <c r="AB367" s="95">
        <v>3.461689587426326</v>
      </c>
      <c r="AC367" s="34" t="s">
        <v>32</v>
      </c>
      <c r="AD367" s="34" t="s">
        <v>45</v>
      </c>
      <c r="AE367" s="95">
        <v>3.461689587426326</v>
      </c>
      <c r="AF367" s="96">
        <v>9</v>
      </c>
      <c r="AG367" s="97">
        <v>0</v>
      </c>
      <c r="AH367" s="96">
        <v>0</v>
      </c>
      <c r="AI367" s="97" t="s">
        <v>326</v>
      </c>
      <c r="AJ367" s="96">
        <v>59.999999999999986</v>
      </c>
      <c r="AK367" s="96">
        <v>207.70137524557953</v>
      </c>
      <c r="AL367" s="96" t="s">
        <v>95</v>
      </c>
      <c r="AM367" s="95">
        <v>6.9233791748526521</v>
      </c>
      <c r="AN367" s="95">
        <v>0</v>
      </c>
      <c r="AO367" s="98" t="s">
        <v>326</v>
      </c>
      <c r="AP367" s="98">
        <v>0</v>
      </c>
      <c r="AQ367" s="98" t="s">
        <v>326</v>
      </c>
      <c r="AR367" s="98">
        <v>10.130378999999991</v>
      </c>
      <c r="AS367" s="98">
        <v>35.068227500982282</v>
      </c>
      <c r="AT367" s="99" t="s">
        <v>101</v>
      </c>
      <c r="AU367" s="98">
        <v>243.37428053521714</v>
      </c>
      <c r="AV367" s="98">
        <v>842.48621277613472</v>
      </c>
      <c r="AW367" s="98">
        <v>29.975155253623164</v>
      </c>
      <c r="AX367" s="98">
        <v>103.76468282295484</v>
      </c>
      <c r="AY367" s="98">
        <v>20.416666666666661</v>
      </c>
      <c r="AZ367" s="98">
        <v>70.676162409954131</v>
      </c>
      <c r="BA367" s="100">
        <v>1372000</v>
      </c>
      <c r="BB367" s="100">
        <v>4749438.1139489189</v>
      </c>
      <c r="BC367" s="101">
        <v>1.2703703703703703E-2</v>
      </c>
      <c r="BD367" s="101">
        <v>4.3976278832860365E-2</v>
      </c>
      <c r="BE367" s="96">
        <v>0</v>
      </c>
      <c r="BF367" s="96">
        <v>0</v>
      </c>
      <c r="BG367" s="95">
        <v>3.461689587426326</v>
      </c>
      <c r="BH367" s="95">
        <v>3.461689587426326</v>
      </c>
      <c r="BI367" s="96" t="s">
        <v>326</v>
      </c>
      <c r="CJ367" s="34"/>
      <c r="CK367" s="34"/>
      <c r="CM367" s="34"/>
      <c r="CN367" s="34"/>
      <c r="CO367" s="34"/>
      <c r="CP367" s="34"/>
      <c r="CQ367" s="34"/>
    </row>
    <row r="368" spans="2:95" x14ac:dyDescent="0.3">
      <c r="B368" s="34">
        <v>366</v>
      </c>
      <c r="C368" s="34">
        <v>2023</v>
      </c>
      <c r="D368" s="34" t="s">
        <v>109</v>
      </c>
      <c r="E368" s="34">
        <v>35</v>
      </c>
      <c r="F368" s="34" t="s">
        <v>78</v>
      </c>
      <c r="G368" s="34" t="s">
        <v>152</v>
      </c>
      <c r="H368" s="34" t="s">
        <v>151</v>
      </c>
      <c r="I368" s="34" t="s">
        <v>83</v>
      </c>
      <c r="J368" s="34" t="s">
        <v>89</v>
      </c>
      <c r="K368" s="34" t="s">
        <v>325</v>
      </c>
      <c r="L368" s="34" t="s">
        <v>178</v>
      </c>
      <c r="M368" s="34" t="s">
        <v>473</v>
      </c>
      <c r="N368" s="123">
        <v>0.28472222222222221</v>
      </c>
      <c r="O368" s="123">
        <v>0.3125</v>
      </c>
      <c r="P368" s="123" t="s">
        <v>59</v>
      </c>
      <c r="Q368" s="123">
        <v>0.6875</v>
      </c>
      <c r="R368" s="123" t="s">
        <v>68</v>
      </c>
      <c r="S368" s="123">
        <v>0.71875</v>
      </c>
      <c r="T368" s="34" t="s">
        <v>28</v>
      </c>
      <c r="U368" s="34" t="s">
        <v>48</v>
      </c>
      <c r="V368" s="34" t="s">
        <v>43</v>
      </c>
      <c r="W368" s="34" t="s">
        <v>326</v>
      </c>
      <c r="X368" s="34" t="s">
        <v>326</v>
      </c>
      <c r="Y368" s="34" t="s">
        <v>326</v>
      </c>
      <c r="Z368" s="34" t="s">
        <v>28</v>
      </c>
      <c r="AA368" s="34" t="s">
        <v>43</v>
      </c>
      <c r="AB368" s="95">
        <v>0</v>
      </c>
      <c r="AC368" s="34" t="s">
        <v>28</v>
      </c>
      <c r="AD368" s="34" t="s">
        <v>43</v>
      </c>
      <c r="AE368" s="95">
        <v>0</v>
      </c>
      <c r="AF368" s="96">
        <v>9</v>
      </c>
      <c r="AG368" s="97">
        <v>0</v>
      </c>
      <c r="AH368" s="96">
        <v>0</v>
      </c>
      <c r="AI368" s="97" t="s">
        <v>326</v>
      </c>
      <c r="AJ368" s="96">
        <v>42.500000000000007</v>
      </c>
      <c r="AK368" s="96">
        <v>147.12180746561887</v>
      </c>
      <c r="AL368" s="96" t="s">
        <v>95</v>
      </c>
      <c r="AM368" s="95">
        <v>6.9233791748526521</v>
      </c>
      <c r="AN368" s="95">
        <v>0</v>
      </c>
      <c r="AO368" s="98" t="s">
        <v>326</v>
      </c>
      <c r="AP368" s="98">
        <v>0</v>
      </c>
      <c r="AQ368" s="98" t="s">
        <v>326</v>
      </c>
      <c r="AR368" s="98">
        <v>17.080171500000006</v>
      </c>
      <c r="AS368" s="98">
        <v>59.126251833005909</v>
      </c>
      <c r="AT368" s="99" t="s">
        <v>102</v>
      </c>
      <c r="AU368" s="98">
        <v>1634.8216078726546</v>
      </c>
      <c r="AV368" s="98">
        <v>5659.2449372723322</v>
      </c>
      <c r="AW368" s="98">
        <v>214.59702653846162</v>
      </c>
      <c r="AX368" s="98">
        <v>742.86829226084353</v>
      </c>
      <c r="AY368" s="98">
        <v>14.461805555555559</v>
      </c>
      <c r="AZ368" s="98">
        <v>50.062281707050872</v>
      </c>
      <c r="BA368" s="100">
        <v>2993698.6301369858</v>
      </c>
      <c r="BB368" s="100">
        <v>10363255.375837659</v>
      </c>
      <c r="BC368" s="101">
        <v>0.1247374429223744</v>
      </c>
      <c r="BD368" s="101">
        <v>0.43180230732656916</v>
      </c>
      <c r="BE368" s="96">
        <v>0</v>
      </c>
      <c r="BF368" s="96">
        <v>0</v>
      </c>
      <c r="BG368" s="95">
        <v>3.461689587426326</v>
      </c>
      <c r="BH368" s="95">
        <v>3.461689587426326</v>
      </c>
      <c r="BI368" s="96" t="s">
        <v>326</v>
      </c>
      <c r="CJ368" s="34"/>
      <c r="CK368" s="34"/>
      <c r="CM368" s="34"/>
      <c r="CN368" s="34"/>
      <c r="CO368" s="34"/>
      <c r="CP368" s="34"/>
      <c r="CQ368" s="34"/>
    </row>
    <row r="369" spans="2:95" x14ac:dyDescent="0.3">
      <c r="B369" s="34">
        <v>367</v>
      </c>
      <c r="C369" s="34">
        <v>2023</v>
      </c>
      <c r="D369" s="34" t="s">
        <v>109</v>
      </c>
      <c r="E369" s="34">
        <v>34</v>
      </c>
      <c r="F369" s="34" t="s">
        <v>78</v>
      </c>
      <c r="G369" s="34" t="s">
        <v>152</v>
      </c>
      <c r="H369" s="34" t="s">
        <v>151</v>
      </c>
      <c r="I369" s="34" t="s">
        <v>84</v>
      </c>
      <c r="J369" s="34" t="s">
        <v>92</v>
      </c>
      <c r="K369" s="34" t="s">
        <v>325</v>
      </c>
      <c r="L369" s="34" t="s">
        <v>171</v>
      </c>
      <c r="M369" s="34" t="s">
        <v>471</v>
      </c>
      <c r="N369" s="123">
        <v>0.33333333333333331</v>
      </c>
      <c r="O369" s="123">
        <v>0.375</v>
      </c>
      <c r="P369" s="123" t="s">
        <v>61</v>
      </c>
      <c r="Q369" s="123">
        <v>0.75</v>
      </c>
      <c r="R369" s="123" t="s">
        <v>70</v>
      </c>
      <c r="S369" s="123">
        <v>0.79166666666666663</v>
      </c>
      <c r="T369" s="34" t="s">
        <v>27</v>
      </c>
      <c r="U369" s="34" t="s">
        <v>326</v>
      </c>
      <c r="V369" s="34" t="s">
        <v>42</v>
      </c>
      <c r="W369" s="34" t="s">
        <v>326</v>
      </c>
      <c r="X369" s="34" t="s">
        <v>326</v>
      </c>
      <c r="Y369" s="34" t="s">
        <v>326</v>
      </c>
      <c r="Z369" s="34" t="s">
        <v>26</v>
      </c>
      <c r="AA369" s="34" t="s">
        <v>43</v>
      </c>
      <c r="AB369" s="95">
        <v>3.461689587426326</v>
      </c>
      <c r="AC369" s="34" t="s">
        <v>32</v>
      </c>
      <c r="AD369" s="34" t="s">
        <v>45</v>
      </c>
      <c r="AE369" s="95">
        <v>3.461689587426326</v>
      </c>
      <c r="AF369" s="96">
        <v>9</v>
      </c>
      <c r="AG369" s="97">
        <v>0</v>
      </c>
      <c r="AH369" s="96">
        <v>0</v>
      </c>
      <c r="AI369" s="97" t="s">
        <v>326</v>
      </c>
      <c r="AJ369" s="96">
        <v>59.999999999999986</v>
      </c>
      <c r="AK369" s="96">
        <v>207.70137524557953</v>
      </c>
      <c r="AL369" s="96" t="s">
        <v>95</v>
      </c>
      <c r="AM369" s="95">
        <v>6.9233791748526521</v>
      </c>
      <c r="AN369" s="95">
        <v>0</v>
      </c>
      <c r="AO369" s="98" t="s">
        <v>326</v>
      </c>
      <c r="AP369" s="98">
        <v>0</v>
      </c>
      <c r="AQ369" s="98" t="s">
        <v>326</v>
      </c>
      <c r="AR369" s="98">
        <v>10.130378999999991</v>
      </c>
      <c r="AS369" s="98">
        <v>35.068227500982282</v>
      </c>
      <c r="AT369" s="99" t="s">
        <v>101</v>
      </c>
      <c r="AU369" s="98">
        <v>243.37428053521714</v>
      </c>
      <c r="AV369" s="98">
        <v>842.48621277613472</v>
      </c>
      <c r="AW369" s="98">
        <v>29.975155253623164</v>
      </c>
      <c r="AX369" s="98">
        <v>103.76468282295484</v>
      </c>
      <c r="AY369" s="98">
        <v>20.416666666666661</v>
      </c>
      <c r="AZ369" s="98">
        <v>70.676162409954131</v>
      </c>
      <c r="BA369" s="100">
        <v>1372000</v>
      </c>
      <c r="BB369" s="100">
        <v>4749438.1139489189</v>
      </c>
      <c r="BC369" s="101">
        <v>1.2703703703703703E-2</v>
      </c>
      <c r="BD369" s="101">
        <v>4.3976278832860365E-2</v>
      </c>
      <c r="BE369" s="96">
        <v>0</v>
      </c>
      <c r="BF369" s="96">
        <v>0</v>
      </c>
      <c r="BG369" s="95">
        <v>3.461689587426326</v>
      </c>
      <c r="BH369" s="95">
        <v>3.461689587426326</v>
      </c>
      <c r="BI369" s="96" t="s">
        <v>326</v>
      </c>
      <c r="CJ369" s="34"/>
      <c r="CK369" s="34"/>
      <c r="CM369" s="34"/>
      <c r="CN369" s="34"/>
      <c r="CO369" s="34"/>
      <c r="CP369" s="34"/>
      <c r="CQ369" s="34"/>
    </row>
    <row r="370" spans="2:95" x14ac:dyDescent="0.3">
      <c r="B370" s="34">
        <v>368</v>
      </c>
      <c r="C370" s="34">
        <v>2023</v>
      </c>
      <c r="D370" s="34" t="s">
        <v>109</v>
      </c>
      <c r="E370" s="34">
        <v>34</v>
      </c>
      <c r="F370" s="34" t="s">
        <v>78</v>
      </c>
      <c r="G370" s="34" t="s">
        <v>152</v>
      </c>
      <c r="H370" s="34" t="s">
        <v>151</v>
      </c>
      <c r="I370" s="34" t="s">
        <v>84</v>
      </c>
      <c r="J370" s="34" t="s">
        <v>92</v>
      </c>
      <c r="K370" s="34" t="s">
        <v>325</v>
      </c>
      <c r="L370" s="34" t="s">
        <v>171</v>
      </c>
      <c r="M370" s="34" t="s">
        <v>471</v>
      </c>
      <c r="N370" s="123">
        <v>0.33333333333333331</v>
      </c>
      <c r="O370" s="123">
        <v>0.375</v>
      </c>
      <c r="P370" s="123" t="s">
        <v>61</v>
      </c>
      <c r="Q370" s="123">
        <v>0.75</v>
      </c>
      <c r="R370" s="123" t="s">
        <v>70</v>
      </c>
      <c r="S370" s="123">
        <v>0.79166666666666663</v>
      </c>
      <c r="T370" s="34" t="s">
        <v>27</v>
      </c>
      <c r="U370" s="34" t="s">
        <v>326</v>
      </c>
      <c r="V370" s="34" t="s">
        <v>42</v>
      </c>
      <c r="W370" s="34" t="s">
        <v>326</v>
      </c>
      <c r="X370" s="34" t="s">
        <v>326</v>
      </c>
      <c r="Y370" s="34" t="s">
        <v>326</v>
      </c>
      <c r="Z370" s="34" t="s">
        <v>26</v>
      </c>
      <c r="AA370" s="34" t="s">
        <v>43</v>
      </c>
      <c r="AB370" s="95">
        <v>3.461689587426326</v>
      </c>
      <c r="AC370" s="34" t="s">
        <v>32</v>
      </c>
      <c r="AD370" s="34" t="s">
        <v>45</v>
      </c>
      <c r="AE370" s="95">
        <v>3.461689587426326</v>
      </c>
      <c r="AF370" s="96">
        <v>9</v>
      </c>
      <c r="AG370" s="97">
        <v>0</v>
      </c>
      <c r="AH370" s="96">
        <v>0</v>
      </c>
      <c r="AI370" s="97" t="s">
        <v>326</v>
      </c>
      <c r="AJ370" s="96">
        <v>59.999999999999986</v>
      </c>
      <c r="AK370" s="96">
        <v>207.70137524557953</v>
      </c>
      <c r="AL370" s="96" t="s">
        <v>95</v>
      </c>
      <c r="AM370" s="95">
        <v>6.9233791748526521</v>
      </c>
      <c r="AN370" s="95">
        <v>0</v>
      </c>
      <c r="AO370" s="98" t="s">
        <v>326</v>
      </c>
      <c r="AP370" s="98">
        <v>0</v>
      </c>
      <c r="AQ370" s="98" t="s">
        <v>326</v>
      </c>
      <c r="AR370" s="98">
        <v>10.130378999999991</v>
      </c>
      <c r="AS370" s="98">
        <v>35.068227500982282</v>
      </c>
      <c r="AT370" s="99" t="s">
        <v>101</v>
      </c>
      <c r="AU370" s="98">
        <v>243.37428053521714</v>
      </c>
      <c r="AV370" s="98">
        <v>842.48621277613472</v>
      </c>
      <c r="AW370" s="98">
        <v>29.975155253623164</v>
      </c>
      <c r="AX370" s="98">
        <v>103.76468282295484</v>
      </c>
      <c r="AY370" s="98">
        <v>20.416666666666661</v>
      </c>
      <c r="AZ370" s="98">
        <v>70.676162409954131</v>
      </c>
      <c r="BA370" s="100">
        <v>1372000</v>
      </c>
      <c r="BB370" s="100">
        <v>4749438.1139489189</v>
      </c>
      <c r="BC370" s="101">
        <v>1.2703703703703703E-2</v>
      </c>
      <c r="BD370" s="101">
        <v>4.3976278832860365E-2</v>
      </c>
      <c r="BE370" s="96">
        <v>0</v>
      </c>
      <c r="BF370" s="96">
        <v>0</v>
      </c>
      <c r="BG370" s="95">
        <v>3.461689587426326</v>
      </c>
      <c r="BH370" s="95">
        <v>3.461689587426326</v>
      </c>
      <c r="BI370" s="96" t="s">
        <v>326</v>
      </c>
      <c r="CJ370" s="34"/>
      <c r="CK370" s="34"/>
      <c r="CM370" s="34"/>
      <c r="CN370" s="34"/>
      <c r="CO370" s="34"/>
      <c r="CP370" s="34"/>
      <c r="CQ370" s="34"/>
    </row>
    <row r="371" spans="2:95" x14ac:dyDescent="0.3">
      <c r="B371" s="34">
        <v>369</v>
      </c>
      <c r="C371" s="34">
        <v>2023</v>
      </c>
      <c r="D371" s="34" t="s">
        <v>109</v>
      </c>
      <c r="E371" s="34">
        <v>34</v>
      </c>
      <c r="F371" s="34" t="s">
        <v>78</v>
      </c>
      <c r="G371" s="34" t="s">
        <v>152</v>
      </c>
      <c r="H371" s="34" t="s">
        <v>151</v>
      </c>
      <c r="I371" s="34" t="s">
        <v>84</v>
      </c>
      <c r="J371" s="34" t="s">
        <v>92</v>
      </c>
      <c r="K371" s="34" t="s">
        <v>325</v>
      </c>
      <c r="L371" s="34" t="s">
        <v>171</v>
      </c>
      <c r="M371" s="34" t="s">
        <v>471</v>
      </c>
      <c r="N371" s="123">
        <v>0.33333333333333331</v>
      </c>
      <c r="O371" s="123">
        <v>0.375</v>
      </c>
      <c r="P371" s="123" t="s">
        <v>61</v>
      </c>
      <c r="Q371" s="123">
        <v>0.75</v>
      </c>
      <c r="R371" s="123" t="s">
        <v>70</v>
      </c>
      <c r="S371" s="123">
        <v>0.79166666666666663</v>
      </c>
      <c r="T371" s="34" t="s">
        <v>27</v>
      </c>
      <c r="U371" s="34" t="s">
        <v>326</v>
      </c>
      <c r="V371" s="34" t="s">
        <v>42</v>
      </c>
      <c r="W371" s="34" t="s">
        <v>326</v>
      </c>
      <c r="X371" s="34" t="s">
        <v>326</v>
      </c>
      <c r="Y371" s="34" t="s">
        <v>326</v>
      </c>
      <c r="Z371" s="34" t="s">
        <v>26</v>
      </c>
      <c r="AA371" s="34" t="s">
        <v>43</v>
      </c>
      <c r="AB371" s="95">
        <v>3.461689587426326</v>
      </c>
      <c r="AC371" s="34" t="s">
        <v>32</v>
      </c>
      <c r="AD371" s="34" t="s">
        <v>45</v>
      </c>
      <c r="AE371" s="95">
        <v>3.461689587426326</v>
      </c>
      <c r="AF371" s="96">
        <v>9</v>
      </c>
      <c r="AG371" s="97">
        <v>0</v>
      </c>
      <c r="AH371" s="96">
        <v>0</v>
      </c>
      <c r="AI371" s="97" t="s">
        <v>326</v>
      </c>
      <c r="AJ371" s="96">
        <v>59.999999999999986</v>
      </c>
      <c r="AK371" s="96">
        <v>207.70137524557953</v>
      </c>
      <c r="AL371" s="96" t="s">
        <v>95</v>
      </c>
      <c r="AM371" s="95">
        <v>6.9233791748526521</v>
      </c>
      <c r="AN371" s="95">
        <v>0</v>
      </c>
      <c r="AO371" s="98" t="s">
        <v>326</v>
      </c>
      <c r="AP371" s="98">
        <v>0</v>
      </c>
      <c r="AQ371" s="98" t="s">
        <v>326</v>
      </c>
      <c r="AR371" s="98">
        <v>10.130378999999991</v>
      </c>
      <c r="AS371" s="98">
        <v>35.068227500982282</v>
      </c>
      <c r="AT371" s="99" t="s">
        <v>101</v>
      </c>
      <c r="AU371" s="98">
        <v>243.37428053521714</v>
      </c>
      <c r="AV371" s="98">
        <v>842.48621277613472</v>
      </c>
      <c r="AW371" s="98">
        <v>29.975155253623164</v>
      </c>
      <c r="AX371" s="98">
        <v>103.76468282295484</v>
      </c>
      <c r="AY371" s="98">
        <v>20.416666666666661</v>
      </c>
      <c r="AZ371" s="98">
        <v>70.676162409954131</v>
      </c>
      <c r="BA371" s="100">
        <v>1372000</v>
      </c>
      <c r="BB371" s="100">
        <v>4749438.1139489189</v>
      </c>
      <c r="BC371" s="101">
        <v>1.2703703703703703E-2</v>
      </c>
      <c r="BD371" s="101">
        <v>4.3976278832860365E-2</v>
      </c>
      <c r="BE371" s="96">
        <v>0</v>
      </c>
      <c r="BF371" s="96">
        <v>0</v>
      </c>
      <c r="BG371" s="95">
        <v>3.461689587426326</v>
      </c>
      <c r="BH371" s="95">
        <v>3.461689587426326</v>
      </c>
      <c r="BI371" s="96" t="s">
        <v>326</v>
      </c>
      <c r="CJ371" s="34"/>
      <c r="CK371" s="34"/>
      <c r="CM371" s="34"/>
      <c r="CN371" s="34"/>
      <c r="CO371" s="34"/>
      <c r="CP371" s="34"/>
      <c r="CQ371" s="34"/>
    </row>
    <row r="372" spans="2:95" x14ac:dyDescent="0.3">
      <c r="B372" s="34">
        <v>370</v>
      </c>
      <c r="C372" s="34">
        <v>2023</v>
      </c>
      <c r="D372" s="34" t="s">
        <v>109</v>
      </c>
      <c r="E372" s="34">
        <v>34</v>
      </c>
      <c r="F372" s="34" t="s">
        <v>78</v>
      </c>
      <c r="G372" s="34" t="s">
        <v>152</v>
      </c>
      <c r="H372" s="34" t="s">
        <v>151</v>
      </c>
      <c r="I372" s="34" t="s">
        <v>84</v>
      </c>
      <c r="J372" s="34" t="s">
        <v>92</v>
      </c>
      <c r="K372" s="34" t="s">
        <v>325</v>
      </c>
      <c r="L372" s="34" t="s">
        <v>171</v>
      </c>
      <c r="M372" s="34" t="s">
        <v>471</v>
      </c>
      <c r="N372" s="123">
        <v>0.33333333333333331</v>
      </c>
      <c r="O372" s="123">
        <v>0.375</v>
      </c>
      <c r="P372" s="123" t="s">
        <v>61</v>
      </c>
      <c r="Q372" s="123">
        <v>0.75</v>
      </c>
      <c r="R372" s="123" t="s">
        <v>70</v>
      </c>
      <c r="S372" s="123">
        <v>0.79166666666666663</v>
      </c>
      <c r="T372" s="34" t="s">
        <v>27</v>
      </c>
      <c r="U372" s="34" t="s">
        <v>326</v>
      </c>
      <c r="V372" s="34" t="s">
        <v>42</v>
      </c>
      <c r="W372" s="34" t="s">
        <v>326</v>
      </c>
      <c r="X372" s="34" t="s">
        <v>326</v>
      </c>
      <c r="Y372" s="34" t="s">
        <v>326</v>
      </c>
      <c r="Z372" s="34" t="s">
        <v>26</v>
      </c>
      <c r="AA372" s="34" t="s">
        <v>43</v>
      </c>
      <c r="AB372" s="95">
        <v>3.461689587426326</v>
      </c>
      <c r="AC372" s="34" t="s">
        <v>32</v>
      </c>
      <c r="AD372" s="34" t="s">
        <v>45</v>
      </c>
      <c r="AE372" s="95">
        <v>3.461689587426326</v>
      </c>
      <c r="AF372" s="96">
        <v>9</v>
      </c>
      <c r="AG372" s="97">
        <v>0</v>
      </c>
      <c r="AH372" s="96">
        <v>0</v>
      </c>
      <c r="AI372" s="97" t="s">
        <v>326</v>
      </c>
      <c r="AJ372" s="96">
        <v>59.999999999999986</v>
      </c>
      <c r="AK372" s="96">
        <v>207.70137524557953</v>
      </c>
      <c r="AL372" s="96" t="s">
        <v>95</v>
      </c>
      <c r="AM372" s="95">
        <v>6.9233791748526521</v>
      </c>
      <c r="AN372" s="95">
        <v>0</v>
      </c>
      <c r="AO372" s="98" t="s">
        <v>326</v>
      </c>
      <c r="AP372" s="98">
        <v>0</v>
      </c>
      <c r="AQ372" s="98" t="s">
        <v>326</v>
      </c>
      <c r="AR372" s="98">
        <v>10.130378999999991</v>
      </c>
      <c r="AS372" s="98">
        <v>35.068227500982282</v>
      </c>
      <c r="AT372" s="99" t="s">
        <v>101</v>
      </c>
      <c r="AU372" s="98">
        <v>243.37428053521714</v>
      </c>
      <c r="AV372" s="98">
        <v>842.48621277613472</v>
      </c>
      <c r="AW372" s="98">
        <v>29.975155253623164</v>
      </c>
      <c r="AX372" s="98">
        <v>103.76468282295484</v>
      </c>
      <c r="AY372" s="98">
        <v>20.416666666666661</v>
      </c>
      <c r="AZ372" s="98">
        <v>70.676162409954131</v>
      </c>
      <c r="BA372" s="100">
        <v>1372000</v>
      </c>
      <c r="BB372" s="100">
        <v>4749438.1139489189</v>
      </c>
      <c r="BC372" s="101">
        <v>1.2703703703703703E-2</v>
      </c>
      <c r="BD372" s="101">
        <v>4.3976278832860365E-2</v>
      </c>
      <c r="BE372" s="96">
        <v>0</v>
      </c>
      <c r="BF372" s="96">
        <v>0</v>
      </c>
      <c r="BG372" s="95">
        <v>3.461689587426326</v>
      </c>
      <c r="BH372" s="95">
        <v>3.461689587426326</v>
      </c>
      <c r="BI372" s="96" t="s">
        <v>326</v>
      </c>
      <c r="CJ372" s="35"/>
      <c r="CK372" s="35"/>
      <c r="CL372" s="49"/>
      <c r="CM372" s="35"/>
      <c r="CN372" s="35"/>
      <c r="CO372" s="34"/>
      <c r="CP372" s="34"/>
      <c r="CQ372" s="34"/>
    </row>
    <row r="373" spans="2:95" x14ac:dyDescent="0.3">
      <c r="B373" s="34">
        <v>371</v>
      </c>
      <c r="C373" s="34">
        <v>2023</v>
      </c>
      <c r="D373" s="34" t="s">
        <v>109</v>
      </c>
      <c r="E373" s="34">
        <v>34</v>
      </c>
      <c r="F373" s="34" t="s">
        <v>78</v>
      </c>
      <c r="G373" s="34" t="s">
        <v>152</v>
      </c>
      <c r="H373" s="34" t="s">
        <v>151</v>
      </c>
      <c r="I373" s="34" t="s">
        <v>84</v>
      </c>
      <c r="J373" s="34" t="s">
        <v>92</v>
      </c>
      <c r="K373" s="34" t="s">
        <v>325</v>
      </c>
      <c r="L373" s="34" t="s">
        <v>171</v>
      </c>
      <c r="M373" s="34" t="s">
        <v>471</v>
      </c>
      <c r="N373" s="123">
        <v>0.33333333333333331</v>
      </c>
      <c r="O373" s="123">
        <v>0.375</v>
      </c>
      <c r="P373" s="123" t="s">
        <v>61</v>
      </c>
      <c r="Q373" s="123">
        <v>0.75</v>
      </c>
      <c r="R373" s="123" t="s">
        <v>70</v>
      </c>
      <c r="S373" s="123">
        <v>0.79166666666666663</v>
      </c>
      <c r="T373" s="34" t="s">
        <v>27</v>
      </c>
      <c r="U373" s="34" t="s">
        <v>326</v>
      </c>
      <c r="V373" s="34" t="s">
        <v>42</v>
      </c>
      <c r="W373" s="34" t="s">
        <v>326</v>
      </c>
      <c r="X373" s="34" t="s">
        <v>326</v>
      </c>
      <c r="Y373" s="34" t="s">
        <v>326</v>
      </c>
      <c r="Z373" s="34" t="s">
        <v>26</v>
      </c>
      <c r="AA373" s="34" t="s">
        <v>43</v>
      </c>
      <c r="AB373" s="95">
        <v>3.461689587426326</v>
      </c>
      <c r="AC373" s="34" t="s">
        <v>32</v>
      </c>
      <c r="AD373" s="34" t="s">
        <v>45</v>
      </c>
      <c r="AE373" s="95">
        <v>3.461689587426326</v>
      </c>
      <c r="AF373" s="96">
        <v>9</v>
      </c>
      <c r="AG373" s="97">
        <v>0</v>
      </c>
      <c r="AH373" s="96">
        <v>0</v>
      </c>
      <c r="AI373" s="97" t="s">
        <v>326</v>
      </c>
      <c r="AJ373" s="96">
        <v>59.999999999999986</v>
      </c>
      <c r="AK373" s="96">
        <v>207.70137524557953</v>
      </c>
      <c r="AL373" s="96" t="s">
        <v>95</v>
      </c>
      <c r="AM373" s="95">
        <v>6.9233791748526521</v>
      </c>
      <c r="AN373" s="95">
        <v>0</v>
      </c>
      <c r="AO373" s="98" t="s">
        <v>326</v>
      </c>
      <c r="AP373" s="98">
        <v>0</v>
      </c>
      <c r="AQ373" s="98" t="s">
        <v>326</v>
      </c>
      <c r="AR373" s="98">
        <v>10.130378999999991</v>
      </c>
      <c r="AS373" s="98">
        <v>35.068227500982282</v>
      </c>
      <c r="AT373" s="99" t="s">
        <v>101</v>
      </c>
      <c r="AU373" s="98">
        <v>243.37428053521714</v>
      </c>
      <c r="AV373" s="98">
        <v>842.48621277613472</v>
      </c>
      <c r="AW373" s="98">
        <v>29.975155253623164</v>
      </c>
      <c r="AX373" s="98">
        <v>103.76468282295484</v>
      </c>
      <c r="AY373" s="98">
        <v>20.416666666666661</v>
      </c>
      <c r="AZ373" s="98">
        <v>70.676162409954131</v>
      </c>
      <c r="BA373" s="100">
        <v>1372000</v>
      </c>
      <c r="BB373" s="100">
        <v>4749438.1139489189</v>
      </c>
      <c r="BC373" s="101">
        <v>1.2703703703703703E-2</v>
      </c>
      <c r="BD373" s="101">
        <v>4.3976278832860365E-2</v>
      </c>
      <c r="BE373" s="96">
        <v>0</v>
      </c>
      <c r="BF373" s="96">
        <v>0</v>
      </c>
      <c r="BG373" s="95">
        <v>3.461689587426326</v>
      </c>
      <c r="BH373" s="95">
        <v>3.461689587426326</v>
      </c>
      <c r="BI373" s="96" t="s">
        <v>326</v>
      </c>
      <c r="CJ373" s="34"/>
      <c r="CK373" s="34"/>
      <c r="CM373" s="34"/>
      <c r="CN373" s="34"/>
      <c r="CO373" s="34"/>
      <c r="CP373" s="34"/>
      <c r="CQ373" s="34"/>
    </row>
    <row r="374" spans="2:95" x14ac:dyDescent="0.3">
      <c r="B374" s="34">
        <v>372</v>
      </c>
      <c r="C374" s="34">
        <v>2023</v>
      </c>
      <c r="D374" s="34" t="s">
        <v>109</v>
      </c>
      <c r="E374" s="34">
        <v>27</v>
      </c>
      <c r="F374" s="34" t="s">
        <v>77</v>
      </c>
      <c r="G374" s="34" t="s">
        <v>152</v>
      </c>
      <c r="H374" s="34" t="s">
        <v>151</v>
      </c>
      <c r="I374" s="34" t="s">
        <v>84</v>
      </c>
      <c r="J374" s="34" t="s">
        <v>89</v>
      </c>
      <c r="K374" s="34" t="s">
        <v>325</v>
      </c>
      <c r="L374" s="34" t="s">
        <v>168</v>
      </c>
      <c r="M374" s="34" t="s">
        <v>473</v>
      </c>
      <c r="N374" s="123">
        <v>0.21527777777777779</v>
      </c>
      <c r="O374" s="123">
        <v>0.27777777777777779</v>
      </c>
      <c r="P374" s="123" t="s">
        <v>58</v>
      </c>
      <c r="Q374" s="123">
        <v>0.81944444444444453</v>
      </c>
      <c r="R374" s="123" t="s">
        <v>71</v>
      </c>
      <c r="S374" s="123">
        <v>0.875</v>
      </c>
      <c r="T374" s="34" t="s">
        <v>24</v>
      </c>
      <c r="U374" s="34" t="s">
        <v>326</v>
      </c>
      <c r="V374" s="34" t="s">
        <v>42</v>
      </c>
      <c r="W374" s="34" t="s">
        <v>31</v>
      </c>
      <c r="X374" s="34" t="s">
        <v>42</v>
      </c>
      <c r="Y374" s="34" t="s">
        <v>326</v>
      </c>
      <c r="Z374" s="34" t="s">
        <v>24</v>
      </c>
      <c r="AA374" s="34" t="s">
        <v>42</v>
      </c>
      <c r="AB374" s="95">
        <v>0</v>
      </c>
      <c r="AC374" s="34" t="s">
        <v>24</v>
      </c>
      <c r="AD374" s="34" t="s">
        <v>42</v>
      </c>
      <c r="AE374" s="95">
        <v>0</v>
      </c>
      <c r="AF374" s="96">
        <v>13.000000000000002</v>
      </c>
      <c r="AG374" s="97">
        <v>9</v>
      </c>
      <c r="AH374" s="96">
        <v>31.155206286836936</v>
      </c>
      <c r="AI374" s="97" t="s">
        <v>148</v>
      </c>
      <c r="AJ374" s="96">
        <v>84.999999999999943</v>
      </c>
      <c r="AK374" s="96">
        <v>294.24361493123752</v>
      </c>
      <c r="AL374" s="96" t="s">
        <v>96</v>
      </c>
      <c r="AM374" s="95">
        <v>6.9233791748526521</v>
      </c>
      <c r="AN374" s="95">
        <v>6.9233791748526521</v>
      </c>
      <c r="AO374" s="98">
        <v>2.4434999999999993</v>
      </c>
      <c r="AP374" s="98">
        <v>8.4586385068762251</v>
      </c>
      <c r="AQ374" s="98" t="s">
        <v>107</v>
      </c>
      <c r="AR374" s="98">
        <v>22.087606000000008</v>
      </c>
      <c r="AS374" s="98">
        <v>76.460435701375275</v>
      </c>
      <c r="AT374" s="99" t="s">
        <v>102</v>
      </c>
      <c r="AU374" s="98">
        <v>135.82770802028631</v>
      </c>
      <c r="AV374" s="98">
        <v>470.19336253780841</v>
      </c>
      <c r="AW374" s="98">
        <v>16.729198445694937</v>
      </c>
      <c r="AX374" s="98">
        <v>57.911292065450844</v>
      </c>
      <c r="AY374" s="98">
        <v>28.923611111111089</v>
      </c>
      <c r="AZ374" s="98">
        <v>100.12456341410164</v>
      </c>
      <c r="BA374" s="100">
        <v>1445500</v>
      </c>
      <c r="BB374" s="100">
        <v>5003872.298624754</v>
      </c>
      <c r="BC374" s="101">
        <v>6.0229166666666667E-2</v>
      </c>
      <c r="BD374" s="101">
        <v>0.20849467910936476</v>
      </c>
      <c r="BE374" s="96">
        <v>18</v>
      </c>
      <c r="BF374" s="96">
        <v>62.310412573673872</v>
      </c>
      <c r="BG374" s="95">
        <v>3.461689587426326</v>
      </c>
      <c r="BH374" s="95">
        <v>3.461689587426326</v>
      </c>
      <c r="BI374" s="96" t="s">
        <v>326</v>
      </c>
      <c r="CJ374" s="34"/>
      <c r="CK374" s="34"/>
      <c r="CM374" s="34"/>
      <c r="CN374" s="34"/>
      <c r="CO374" s="34"/>
      <c r="CP374" s="34"/>
      <c r="CQ374" s="34"/>
    </row>
    <row r="375" spans="2:95" x14ac:dyDescent="0.3">
      <c r="B375" s="34">
        <v>373</v>
      </c>
      <c r="C375" s="34">
        <v>2023</v>
      </c>
      <c r="D375" s="34" t="s">
        <v>109</v>
      </c>
      <c r="E375" s="34">
        <v>34</v>
      </c>
      <c r="F375" s="34" t="s">
        <v>78</v>
      </c>
      <c r="G375" s="34" t="s">
        <v>152</v>
      </c>
      <c r="H375" s="34" t="s">
        <v>151</v>
      </c>
      <c r="I375" s="34" t="s">
        <v>83</v>
      </c>
      <c r="J375" s="34" t="s">
        <v>89</v>
      </c>
      <c r="K375" s="34" t="s">
        <v>325</v>
      </c>
      <c r="L375" s="34" t="s">
        <v>177</v>
      </c>
      <c r="M375" s="34" t="s">
        <v>473</v>
      </c>
      <c r="N375" s="123">
        <v>0.20833333333333334</v>
      </c>
      <c r="O375" s="123">
        <v>0.27083333333333331</v>
      </c>
      <c r="P375" s="123" t="s">
        <v>58</v>
      </c>
      <c r="Q375" s="123">
        <v>0.82638888888888884</v>
      </c>
      <c r="R375" s="123" t="s">
        <v>71</v>
      </c>
      <c r="S375" s="123">
        <v>0.89583333333333337</v>
      </c>
      <c r="T375" s="34" t="s">
        <v>28</v>
      </c>
      <c r="U375" s="34" t="s">
        <v>48</v>
      </c>
      <c r="V375" s="34" t="s">
        <v>43</v>
      </c>
      <c r="W375" s="34" t="s">
        <v>326</v>
      </c>
      <c r="X375" s="34" t="s">
        <v>326</v>
      </c>
      <c r="Y375" s="34" t="s">
        <v>326</v>
      </c>
      <c r="Z375" s="34" t="s">
        <v>32</v>
      </c>
      <c r="AA375" s="34" t="s">
        <v>45</v>
      </c>
      <c r="AB375" s="95">
        <v>3.461689587426326</v>
      </c>
      <c r="AC375" s="34" t="s">
        <v>26</v>
      </c>
      <c r="AD375" s="34" t="s">
        <v>43</v>
      </c>
      <c r="AE375" s="95">
        <v>3.461689587426326</v>
      </c>
      <c r="AF375" s="96">
        <v>13.333333333333334</v>
      </c>
      <c r="AG375" s="97">
        <v>0</v>
      </c>
      <c r="AH375" s="96">
        <v>0</v>
      </c>
      <c r="AI375" s="97" t="s">
        <v>326</v>
      </c>
      <c r="AJ375" s="96">
        <v>95.000000000000043</v>
      </c>
      <c r="AK375" s="96">
        <v>328.86051080550112</v>
      </c>
      <c r="AL375" s="96" t="s">
        <v>96</v>
      </c>
      <c r="AM375" s="95">
        <v>6.9233791748526521</v>
      </c>
      <c r="AN375" s="95">
        <v>0</v>
      </c>
      <c r="AO375" s="98" t="s">
        <v>326</v>
      </c>
      <c r="AP375" s="98">
        <v>0</v>
      </c>
      <c r="AQ375" s="98" t="s">
        <v>326</v>
      </c>
      <c r="AR375" s="98">
        <v>22.322901000000002</v>
      </c>
      <c r="AS375" s="98">
        <v>77.274953952848733</v>
      </c>
      <c r="AT375" s="99" t="s">
        <v>102</v>
      </c>
      <c r="AU375" s="98">
        <v>1068.3136555508845</v>
      </c>
      <c r="AV375" s="98">
        <v>3698.1702575258514</v>
      </c>
      <c r="AW375" s="98">
        <v>140.23360884615386</v>
      </c>
      <c r="AX375" s="98">
        <v>485.44522354994712</v>
      </c>
      <c r="AY375" s="98">
        <v>32.326388888888907</v>
      </c>
      <c r="AZ375" s="98">
        <v>111.90392381576081</v>
      </c>
      <c r="BA375" s="100">
        <v>3160432.8767123292</v>
      </c>
      <c r="BB375" s="100">
        <v>10940437.581074899</v>
      </c>
      <c r="BC375" s="101">
        <v>0.13168470319634706</v>
      </c>
      <c r="BD375" s="101">
        <v>0.45585156587812087</v>
      </c>
      <c r="BE375" s="96">
        <v>0</v>
      </c>
      <c r="BF375" s="96">
        <v>0</v>
      </c>
      <c r="BG375" s="95">
        <v>3.461689587426326</v>
      </c>
      <c r="BH375" s="95">
        <v>3.461689587426326</v>
      </c>
      <c r="BI375" s="96" t="s">
        <v>326</v>
      </c>
      <c r="CJ375" s="34"/>
      <c r="CK375" s="34"/>
      <c r="CM375" s="34"/>
      <c r="CN375" s="34"/>
      <c r="CO375" s="34"/>
      <c r="CP375" s="34"/>
      <c r="CQ375" s="34"/>
    </row>
    <row r="376" spans="2:95" x14ac:dyDescent="0.3">
      <c r="B376" s="34">
        <v>374</v>
      </c>
      <c r="C376" s="34">
        <v>2023</v>
      </c>
      <c r="D376" s="34" t="s">
        <v>109</v>
      </c>
      <c r="E376" s="34">
        <v>40</v>
      </c>
      <c r="F376" s="34" t="s">
        <v>79</v>
      </c>
      <c r="G376" s="34" t="s">
        <v>156</v>
      </c>
      <c r="H376" s="34" t="s">
        <v>151</v>
      </c>
      <c r="I376" s="34" t="s">
        <v>83</v>
      </c>
      <c r="J376" s="34" t="s">
        <v>90</v>
      </c>
      <c r="K376" s="34" t="s">
        <v>325</v>
      </c>
      <c r="L376" s="34" t="s">
        <v>172</v>
      </c>
      <c r="M376" s="34" t="s">
        <v>473</v>
      </c>
      <c r="N376" s="123">
        <v>0.19444444444444445</v>
      </c>
      <c r="O376" s="123">
        <v>0.27083333333333331</v>
      </c>
      <c r="P376" s="123" t="s">
        <v>58</v>
      </c>
      <c r="Q376" s="123">
        <v>0.8125</v>
      </c>
      <c r="R376" s="123" t="s">
        <v>71</v>
      </c>
      <c r="S376" s="123">
        <v>0.875</v>
      </c>
      <c r="T376" s="34" t="s">
        <v>24</v>
      </c>
      <c r="U376" s="34" t="s">
        <v>326</v>
      </c>
      <c r="V376" s="34" t="s">
        <v>42</v>
      </c>
      <c r="W376" s="34" t="s">
        <v>31</v>
      </c>
      <c r="X376" s="34" t="s">
        <v>42</v>
      </c>
      <c r="Y376" s="34" t="s">
        <v>326</v>
      </c>
      <c r="Z376" s="34" t="s">
        <v>24</v>
      </c>
      <c r="AA376" s="34" t="s">
        <v>42</v>
      </c>
      <c r="AB376" s="95">
        <v>0</v>
      </c>
      <c r="AC376" s="34" t="s">
        <v>24</v>
      </c>
      <c r="AD376" s="34" t="s">
        <v>42</v>
      </c>
      <c r="AE376" s="95">
        <v>0</v>
      </c>
      <c r="AF376" s="96">
        <v>13.000000000000002</v>
      </c>
      <c r="AG376" s="97">
        <v>17.5</v>
      </c>
      <c r="AH376" s="96">
        <v>60.579567779960705</v>
      </c>
      <c r="AI376" s="97" t="s">
        <v>103</v>
      </c>
      <c r="AJ376" s="96">
        <v>99.999999999999986</v>
      </c>
      <c r="AK376" s="96">
        <v>346.16895874263258</v>
      </c>
      <c r="AL376" s="96" t="s">
        <v>96</v>
      </c>
      <c r="AM376" s="95">
        <v>6.9233791748526521</v>
      </c>
      <c r="AN376" s="95">
        <v>6.9233791748526521</v>
      </c>
      <c r="AO376" s="98">
        <v>4.7512500000000006</v>
      </c>
      <c r="AP376" s="98">
        <v>16.447352652259333</v>
      </c>
      <c r="AQ376" s="98" t="s">
        <v>99</v>
      </c>
      <c r="AR376" s="98">
        <v>18.639702</v>
      </c>
      <c r="AS376" s="98">
        <v>64.524862326129664</v>
      </c>
      <c r="AT376" s="99" t="s">
        <v>102</v>
      </c>
      <c r="AU376" s="98">
        <v>166.33922985751835</v>
      </c>
      <c r="AV376" s="98">
        <v>575.81477997828551</v>
      </c>
      <c r="AW376" s="98">
        <v>20.487145267701049</v>
      </c>
      <c r="AX376" s="98">
        <v>70.920137449291246</v>
      </c>
      <c r="AY376" s="98">
        <v>34.027777777777779</v>
      </c>
      <c r="AZ376" s="98">
        <v>117.79360401659027</v>
      </c>
      <c r="BA376" s="100">
        <v>2023700</v>
      </c>
      <c r="BB376" s="100">
        <v>7005421.2180746561</v>
      </c>
      <c r="BC376" s="101">
        <v>4.2160416666666665E-2</v>
      </c>
      <c r="BD376" s="101">
        <v>0.14594627537655533</v>
      </c>
      <c r="BE376" s="96">
        <v>35</v>
      </c>
      <c r="BF376" s="96">
        <v>121.15913555992141</v>
      </c>
      <c r="BG376" s="95">
        <v>0</v>
      </c>
      <c r="BH376" s="95">
        <v>3.461689587426326</v>
      </c>
      <c r="BI376" s="96" t="s">
        <v>326</v>
      </c>
      <c r="BZ376" s="42" t="s">
        <v>212</v>
      </c>
      <c r="CA376" t="s">
        <v>307</v>
      </c>
      <c r="CB376" s="34"/>
      <c r="CC376" s="34"/>
      <c r="CD376" s="34"/>
      <c r="CE376" s="18" t="s">
        <v>211</v>
      </c>
      <c r="CF376" s="18" t="s">
        <v>4</v>
      </c>
      <c r="CG376" s="34"/>
      <c r="CH376" s="34"/>
      <c r="CI376" s="34"/>
      <c r="CJ376" s="34"/>
      <c r="CK376" s="34"/>
      <c r="CM376" s="34"/>
      <c r="CN376" s="34"/>
      <c r="CO376" s="34"/>
      <c r="CP376" s="34"/>
      <c r="CQ376" s="34"/>
    </row>
    <row r="377" spans="2:95" x14ac:dyDescent="0.3">
      <c r="B377" s="34">
        <v>375</v>
      </c>
      <c r="C377" s="34">
        <v>2023</v>
      </c>
      <c r="D377" s="34" t="s">
        <v>109</v>
      </c>
      <c r="E377" s="34">
        <v>45</v>
      </c>
      <c r="F377" s="34" t="s">
        <v>79</v>
      </c>
      <c r="G377" s="34" t="s">
        <v>153</v>
      </c>
      <c r="H377" s="34" t="s">
        <v>151</v>
      </c>
      <c r="I377" s="34" t="s">
        <v>84</v>
      </c>
      <c r="J377" s="34" t="s">
        <v>89</v>
      </c>
      <c r="K377" s="34" t="s">
        <v>325</v>
      </c>
      <c r="L377" s="34" t="s">
        <v>176</v>
      </c>
      <c r="M377" s="34" t="s">
        <v>471</v>
      </c>
      <c r="N377" s="123">
        <v>0.33333333333333331</v>
      </c>
      <c r="O377" s="123">
        <v>0.35416666666666669</v>
      </c>
      <c r="P377" s="123" t="s">
        <v>60</v>
      </c>
      <c r="Q377" s="123">
        <v>0.6875</v>
      </c>
      <c r="R377" s="123" t="s">
        <v>68</v>
      </c>
      <c r="S377" s="123">
        <v>0.75</v>
      </c>
      <c r="T377" s="34" t="s">
        <v>28</v>
      </c>
      <c r="U377" s="34" t="s">
        <v>48</v>
      </c>
      <c r="V377" s="34" t="s">
        <v>43</v>
      </c>
      <c r="W377" s="34" t="s">
        <v>326</v>
      </c>
      <c r="X377" s="34" t="s">
        <v>326</v>
      </c>
      <c r="Y377" s="34" t="s">
        <v>326</v>
      </c>
      <c r="Z377" s="34" t="s">
        <v>28</v>
      </c>
      <c r="AA377" s="34" t="s">
        <v>43</v>
      </c>
      <c r="AB377" s="95">
        <v>0</v>
      </c>
      <c r="AC377" s="34" t="s">
        <v>28</v>
      </c>
      <c r="AD377" s="34" t="s">
        <v>43</v>
      </c>
      <c r="AE377" s="95">
        <v>0</v>
      </c>
      <c r="AF377" s="96">
        <v>8</v>
      </c>
      <c r="AG377" s="97">
        <v>0</v>
      </c>
      <c r="AH377" s="96">
        <v>0</v>
      </c>
      <c r="AI377" s="97" t="s">
        <v>326</v>
      </c>
      <c r="AJ377" s="96">
        <v>60.000000000000028</v>
      </c>
      <c r="AK377" s="96">
        <v>207.70137524557967</v>
      </c>
      <c r="AL377" s="96" t="s">
        <v>96</v>
      </c>
      <c r="AM377" s="95">
        <v>6.9233791748526521</v>
      </c>
      <c r="AN377" s="95">
        <v>0</v>
      </c>
      <c r="AO377" s="98" t="s">
        <v>326</v>
      </c>
      <c r="AP377" s="98">
        <v>0</v>
      </c>
      <c r="AQ377" s="98" t="s">
        <v>326</v>
      </c>
      <c r="AR377" s="98">
        <v>5.6228680000000111</v>
      </c>
      <c r="AS377" s="98">
        <v>19.464623607072728</v>
      </c>
      <c r="AT377" s="99" t="s">
        <v>100</v>
      </c>
      <c r="AU377" s="98">
        <v>322.91430228141598</v>
      </c>
      <c r="AV377" s="98">
        <v>1117.8290778386149</v>
      </c>
      <c r="AW377" s="98">
        <v>42.387774153846237</v>
      </c>
      <c r="AX377" s="98">
        <v>146.73331642254826</v>
      </c>
      <c r="AY377" s="98">
        <v>20.416666666666675</v>
      </c>
      <c r="AZ377" s="98">
        <v>70.676162409954188</v>
      </c>
      <c r="BA377" s="100">
        <v>3409863.013698631</v>
      </c>
      <c r="BB377" s="100">
        <v>11803887.289070703</v>
      </c>
      <c r="BC377" s="101">
        <v>0.1420776255707763</v>
      </c>
      <c r="BD377" s="101">
        <v>0.49182863704461266</v>
      </c>
      <c r="BE377" s="96">
        <v>0</v>
      </c>
      <c r="BF377" s="96">
        <v>0</v>
      </c>
      <c r="BG377" s="95">
        <v>3.461689587426326</v>
      </c>
      <c r="BH377" s="95">
        <v>3.461689587426326</v>
      </c>
      <c r="BI377" s="96" t="s">
        <v>326</v>
      </c>
      <c r="BZ377"/>
      <c r="CA377" s="44">
        <v>17.308447937131632</v>
      </c>
      <c r="CB377"/>
      <c r="CC377" s="34"/>
      <c r="CD377" s="34"/>
      <c r="CE377" s="17" t="s">
        <v>148</v>
      </c>
      <c r="CF377" s="17">
        <f>IFERROR(GETPIVOTDATA("Colaboradores",$BZ$376,"Rango Duracion auxiliar",CE377),0)</f>
        <v>0</v>
      </c>
      <c r="CG377" s="34"/>
      <c r="CH377" s="34"/>
      <c r="CI377" s="34"/>
      <c r="CJ377" s="34"/>
      <c r="CK377" s="34"/>
      <c r="CM377" s="34"/>
      <c r="CN377" s="34"/>
      <c r="CO377" s="34"/>
      <c r="CP377" s="34"/>
      <c r="CQ377" s="34"/>
    </row>
    <row r="378" spans="2:95" x14ac:dyDescent="0.3">
      <c r="B378" s="34">
        <v>376</v>
      </c>
      <c r="C378" s="34">
        <v>2023</v>
      </c>
      <c r="D378" s="34" t="s">
        <v>109</v>
      </c>
      <c r="E378" s="34">
        <v>35</v>
      </c>
      <c r="F378" s="34" t="s">
        <v>78</v>
      </c>
      <c r="G378" s="34" t="s">
        <v>152</v>
      </c>
      <c r="H378" s="34" t="s">
        <v>151</v>
      </c>
      <c r="I378" s="34" t="s">
        <v>85</v>
      </c>
      <c r="J378" s="34" t="s">
        <v>91</v>
      </c>
      <c r="K378" s="34" t="s">
        <v>325</v>
      </c>
      <c r="L378" s="34" t="s">
        <v>173</v>
      </c>
      <c r="M378" s="34" t="s">
        <v>471</v>
      </c>
      <c r="N378" s="123">
        <v>0.54166666666666663</v>
      </c>
      <c r="O378" s="123">
        <v>0.58333333333333337</v>
      </c>
      <c r="P378" s="123" t="s">
        <v>66</v>
      </c>
      <c r="Q378" s="123">
        <v>0.79166666666666663</v>
      </c>
      <c r="R378" s="123" t="s">
        <v>71</v>
      </c>
      <c r="S378" s="123">
        <v>0.83333333333333337</v>
      </c>
      <c r="T378" s="34" t="s">
        <v>24</v>
      </c>
      <c r="U378" s="34" t="s">
        <v>326</v>
      </c>
      <c r="V378" s="34" t="s">
        <v>42</v>
      </c>
      <c r="W378" s="34" t="s">
        <v>27</v>
      </c>
      <c r="X378" s="34" t="s">
        <v>42</v>
      </c>
      <c r="Y378" s="34" t="s">
        <v>326</v>
      </c>
      <c r="Z378" s="34" t="s">
        <v>27</v>
      </c>
      <c r="AA378" s="34" t="s">
        <v>42</v>
      </c>
      <c r="AB378" s="95">
        <v>3.461689587426326</v>
      </c>
      <c r="AC378" s="34" t="s">
        <v>27</v>
      </c>
      <c r="AD378" s="34" t="s">
        <v>42</v>
      </c>
      <c r="AE378" s="95">
        <v>3.461689587426326</v>
      </c>
      <c r="AF378" s="96">
        <v>4.9999999999999982</v>
      </c>
      <c r="AG378" s="97">
        <v>10</v>
      </c>
      <c r="AH378" s="96">
        <v>34.616895874263264</v>
      </c>
      <c r="AI378" s="97" t="s">
        <v>148</v>
      </c>
      <c r="AJ378" s="96">
        <v>60.000000000000107</v>
      </c>
      <c r="AK378" s="96">
        <v>207.70137524557992</v>
      </c>
      <c r="AL378" s="96" t="s">
        <v>96</v>
      </c>
      <c r="AM378" s="95">
        <v>6.9233791748526521</v>
      </c>
      <c r="AN378" s="95">
        <v>6.9233791748526521</v>
      </c>
      <c r="AO378" s="98">
        <v>2.7666666666666666</v>
      </c>
      <c r="AP378" s="98">
        <v>9.5773411918795013</v>
      </c>
      <c r="AQ378" s="98" t="s">
        <v>107</v>
      </c>
      <c r="AR378" s="98">
        <v>5.8483849999999933</v>
      </c>
      <c r="AS378" s="98">
        <v>20.24529345776029</v>
      </c>
      <c r="AT378" s="99" t="s">
        <v>100</v>
      </c>
      <c r="AU378" s="98">
        <v>84.886932613293965</v>
      </c>
      <c r="AV378" s="98">
        <v>293.8522107359999</v>
      </c>
      <c r="AW378" s="98">
        <v>10.455085798267563</v>
      </c>
      <c r="AX378" s="98">
        <v>36.192261643511678</v>
      </c>
      <c r="AY378" s="98">
        <v>20.416666666666703</v>
      </c>
      <c r="AZ378" s="98">
        <v>70.676162409954287</v>
      </c>
      <c r="BA378" s="100">
        <v>2058000</v>
      </c>
      <c r="BB378" s="100">
        <v>7124157.1709233792</v>
      </c>
      <c r="BC378" s="101">
        <v>2.6384615384615385E-2</v>
      </c>
      <c r="BD378" s="101">
        <v>9.1335348345171527E-2</v>
      </c>
      <c r="BE378" s="96">
        <v>0</v>
      </c>
      <c r="BF378" s="96">
        <v>0</v>
      </c>
      <c r="BG378" s="95">
        <v>3.461689587426326</v>
      </c>
      <c r="BH378" s="95">
        <v>3.461689587426326</v>
      </c>
      <c r="BI378" s="96" t="s">
        <v>326</v>
      </c>
      <c r="BZ378" t="s">
        <v>103</v>
      </c>
      <c r="CA378" s="44">
        <v>3.461689587426326</v>
      </c>
      <c r="CB378"/>
      <c r="CC378" s="35"/>
      <c r="CD378" s="35"/>
      <c r="CE378" s="48" t="s">
        <v>103</v>
      </c>
      <c r="CF378" s="17">
        <f>IFERROR(GETPIVOTDATA("Colaboradores",$BZ$376,"Rango Duracion auxiliar",CE378),0)</f>
        <v>3.461689587426326</v>
      </c>
      <c r="CG378" s="34"/>
      <c r="CH378" s="34"/>
      <c r="CI378" s="34"/>
      <c r="CJ378" s="34"/>
      <c r="CK378" s="34"/>
      <c r="CM378" s="34"/>
      <c r="CN378" s="34"/>
      <c r="CO378" s="34"/>
      <c r="CP378" s="34"/>
      <c r="CQ378" s="34"/>
    </row>
    <row r="379" spans="2:95" x14ac:dyDescent="0.3">
      <c r="B379" s="34">
        <v>377</v>
      </c>
      <c r="C379" s="34">
        <v>2023</v>
      </c>
      <c r="D379" s="34" t="s">
        <v>109</v>
      </c>
      <c r="E379" s="34">
        <v>42</v>
      </c>
      <c r="F379" s="34" t="s">
        <v>79</v>
      </c>
      <c r="G379" s="34" t="s">
        <v>156</v>
      </c>
      <c r="H379" s="34" t="s">
        <v>151</v>
      </c>
      <c r="I379" s="34" t="s">
        <v>82</v>
      </c>
      <c r="J379" s="34" t="s">
        <v>89</v>
      </c>
      <c r="K379" s="34" t="s">
        <v>325</v>
      </c>
      <c r="L379" s="34" t="s">
        <v>177</v>
      </c>
      <c r="M379" s="34" t="s">
        <v>254</v>
      </c>
      <c r="N379" s="123">
        <v>0.33333333333333331</v>
      </c>
      <c r="O379" s="123">
        <v>0.375</v>
      </c>
      <c r="P379" s="123" t="s">
        <v>61</v>
      </c>
      <c r="Q379" s="123">
        <v>0.70833333333333337</v>
      </c>
      <c r="R379" s="123" t="s">
        <v>69</v>
      </c>
      <c r="S379" s="123">
        <v>0.75</v>
      </c>
      <c r="T379" s="34" t="s">
        <v>27</v>
      </c>
      <c r="U379" s="34" t="s">
        <v>326</v>
      </c>
      <c r="V379" s="34" t="s">
        <v>42</v>
      </c>
      <c r="W379" s="34" t="s">
        <v>149</v>
      </c>
      <c r="X379" s="34" t="s">
        <v>149</v>
      </c>
      <c r="Y379" s="34" t="s">
        <v>326</v>
      </c>
      <c r="Z379" s="34" t="s">
        <v>24</v>
      </c>
      <c r="AA379" s="34" t="s">
        <v>42</v>
      </c>
      <c r="AB379" s="95">
        <v>3.461689587426326</v>
      </c>
      <c r="AC379" s="34" t="s">
        <v>28</v>
      </c>
      <c r="AD379" s="34" t="s">
        <v>43</v>
      </c>
      <c r="AE379" s="95">
        <v>3.461689587426326</v>
      </c>
      <c r="AF379" s="96">
        <v>8</v>
      </c>
      <c r="AG379" s="97">
        <v>22.5</v>
      </c>
      <c r="AH379" s="96">
        <v>77.88801571709233</v>
      </c>
      <c r="AI379" s="97" t="s">
        <v>103</v>
      </c>
      <c r="AJ379" s="96">
        <v>59.999999999999986</v>
      </c>
      <c r="AK379" s="96">
        <v>207.70137524557953</v>
      </c>
      <c r="AL379" s="96" t="s">
        <v>95</v>
      </c>
      <c r="AM379" s="95">
        <v>6.9233791748526521</v>
      </c>
      <c r="AN379" s="95">
        <v>6.9233791748526521</v>
      </c>
      <c r="AO379" s="98">
        <v>1.2749999999999999</v>
      </c>
      <c r="AP379" s="98">
        <v>4.4136542239685657</v>
      </c>
      <c r="AQ379" s="98" t="s">
        <v>107</v>
      </c>
      <c r="AR379" s="98">
        <v>11.649999999999997</v>
      </c>
      <c r="AS379" s="98">
        <v>40.328683693516687</v>
      </c>
      <c r="AT379" s="99" t="s">
        <v>101</v>
      </c>
      <c r="AU379" s="98">
        <v>249.25110507246364</v>
      </c>
      <c r="AV379" s="98">
        <v>862.8299550838525</v>
      </c>
      <c r="AW379" s="98">
        <v>30.698973429951682</v>
      </c>
      <c r="AX379" s="98">
        <v>106.27031666714119</v>
      </c>
      <c r="AY379" s="98">
        <v>20.416666666666661</v>
      </c>
      <c r="AZ379" s="98">
        <v>70.676162409954131</v>
      </c>
      <c r="BA379" s="100">
        <v>2425500</v>
      </c>
      <c r="BB379" s="100">
        <v>8396328.0943025537</v>
      </c>
      <c r="BC379" s="101">
        <v>0.1010625</v>
      </c>
      <c r="BD379" s="101">
        <v>0.34984700392927309</v>
      </c>
      <c r="BE379" s="96">
        <v>45</v>
      </c>
      <c r="BF379" s="96">
        <v>155.77603143418466</v>
      </c>
      <c r="BG379" s="95">
        <v>0</v>
      </c>
      <c r="BH379" s="95">
        <v>3.461689587426326</v>
      </c>
      <c r="BI379" s="96" t="s">
        <v>326</v>
      </c>
      <c r="BZ379" t="s">
        <v>198</v>
      </c>
      <c r="CA379" s="44">
        <v>20.77013752455796</v>
      </c>
      <c r="CB379"/>
      <c r="CC379" s="34"/>
      <c r="CD379" s="34"/>
      <c r="CE379" s="17" t="s">
        <v>95</v>
      </c>
      <c r="CF379" s="17">
        <f>IFERROR(GETPIVOTDATA("Colaboradores",$BZ$376,"Rango Duracion auxiliar",CE379),0)</f>
        <v>0</v>
      </c>
      <c r="CG379" s="35"/>
      <c r="CH379" s="35"/>
      <c r="CI379" s="35"/>
      <c r="CJ379" s="34"/>
      <c r="CK379" s="34"/>
      <c r="CM379" s="34"/>
      <c r="CN379" s="34"/>
      <c r="CO379" s="34"/>
      <c r="CP379" s="34"/>
      <c r="CQ379" s="34"/>
    </row>
    <row r="380" spans="2:95" x14ac:dyDescent="0.3">
      <c r="B380" s="34">
        <v>378</v>
      </c>
      <c r="C380" s="34">
        <v>2023</v>
      </c>
      <c r="D380" s="34" t="s">
        <v>110</v>
      </c>
      <c r="E380" s="34">
        <v>42</v>
      </c>
      <c r="F380" s="34" t="s">
        <v>79</v>
      </c>
      <c r="G380" s="34" t="s">
        <v>152</v>
      </c>
      <c r="H380" s="34" t="s">
        <v>151</v>
      </c>
      <c r="I380" s="34" t="s">
        <v>84</v>
      </c>
      <c r="J380" s="34" t="s">
        <v>91</v>
      </c>
      <c r="K380" s="34" t="s">
        <v>325</v>
      </c>
      <c r="L380" s="34" t="s">
        <v>179</v>
      </c>
      <c r="M380" s="34" t="s">
        <v>473</v>
      </c>
      <c r="N380" s="123">
        <v>0.25</v>
      </c>
      <c r="O380" s="123">
        <v>0.28125</v>
      </c>
      <c r="P380" s="123" t="s">
        <v>58</v>
      </c>
      <c r="Q380" s="123">
        <v>0.70833333333333337</v>
      </c>
      <c r="R380" s="123" t="s">
        <v>69</v>
      </c>
      <c r="S380" s="123">
        <v>0.79166666666666663</v>
      </c>
      <c r="T380" s="34" t="s">
        <v>29</v>
      </c>
      <c r="U380" s="34" t="s">
        <v>326</v>
      </c>
      <c r="V380" s="34" t="s">
        <v>42</v>
      </c>
      <c r="W380" s="34" t="s">
        <v>326</v>
      </c>
      <c r="X380" s="34" t="s">
        <v>326</v>
      </c>
      <c r="Y380" s="34" t="s">
        <v>326</v>
      </c>
      <c r="Z380" s="34" t="s">
        <v>29</v>
      </c>
      <c r="AA380" s="34" t="s">
        <v>42</v>
      </c>
      <c r="AB380" s="95">
        <v>0</v>
      </c>
      <c r="AC380" s="34" t="s">
        <v>29</v>
      </c>
      <c r="AD380" s="34" t="s">
        <v>42</v>
      </c>
      <c r="AE380" s="95">
        <v>0</v>
      </c>
      <c r="AF380" s="96">
        <v>10.25</v>
      </c>
      <c r="AG380" s="97">
        <v>0</v>
      </c>
      <c r="AH380" s="96">
        <v>0</v>
      </c>
      <c r="AI380" s="97" t="s">
        <v>326</v>
      </c>
      <c r="AJ380" s="96">
        <v>82.499999999999943</v>
      </c>
      <c r="AK380" s="96">
        <v>285.5893909626717</v>
      </c>
      <c r="AL380" s="96" t="s">
        <v>96</v>
      </c>
      <c r="AM380" s="95">
        <v>6.9233791748526521</v>
      </c>
      <c r="AN380" s="95">
        <v>0</v>
      </c>
      <c r="AO380" s="98" t="s">
        <v>326</v>
      </c>
      <c r="AP380" s="98">
        <v>0</v>
      </c>
      <c r="AQ380" s="98" t="s">
        <v>326</v>
      </c>
      <c r="AR380" s="98">
        <v>14.197178000000008</v>
      </c>
      <c r="AS380" s="98">
        <v>49.146223253438137</v>
      </c>
      <c r="AT380" s="99" t="s">
        <v>101</v>
      </c>
      <c r="AU380" s="98">
        <v>2208.1752351534183</v>
      </c>
      <c r="AV380" s="98">
        <v>7644.0172187432672</v>
      </c>
      <c r="AW380" s="98">
        <v>289.85905083333353</v>
      </c>
      <c r="AX380" s="98">
        <v>1003.4020580910288</v>
      </c>
      <c r="AY380" s="98">
        <v>28.072916666666647</v>
      </c>
      <c r="AZ380" s="98">
        <v>97.179723313686893</v>
      </c>
      <c r="BA380" s="100">
        <v>9800000</v>
      </c>
      <c r="BB380" s="100">
        <v>33924557.956777997</v>
      </c>
      <c r="BC380" s="101">
        <v>0.12564102564102564</v>
      </c>
      <c r="BD380" s="101">
        <v>0.43493023021510252</v>
      </c>
      <c r="BE380" s="96">
        <v>0</v>
      </c>
      <c r="BF380" s="96">
        <v>0</v>
      </c>
      <c r="BG380" s="95">
        <v>3.461689587426326</v>
      </c>
      <c r="BH380" s="95">
        <v>3.461689587426326</v>
      </c>
      <c r="BI380" s="96" t="s">
        <v>326</v>
      </c>
      <c r="BZ380"/>
      <c r="CA380"/>
      <c r="CB380"/>
      <c r="CC380" s="34"/>
      <c r="CD380" s="34"/>
      <c r="CE380" s="17" t="s">
        <v>104</v>
      </c>
      <c r="CF380" s="17">
        <f>IFERROR(GETPIVOTDATA("Colaboradores",$BZ$376,"Rango Duracion auxiliar",CE380),0)</f>
        <v>0</v>
      </c>
      <c r="CG380" s="34"/>
      <c r="CH380" s="34"/>
      <c r="CI380" s="34"/>
      <c r="CJ380" s="34"/>
      <c r="CK380" s="34"/>
      <c r="CM380" s="34"/>
      <c r="CN380" s="34"/>
      <c r="CO380" s="34"/>
      <c r="CP380" s="34"/>
      <c r="CQ380" s="34"/>
    </row>
    <row r="381" spans="2:95" x14ac:dyDescent="0.3">
      <c r="B381" s="34">
        <v>379</v>
      </c>
      <c r="C381" s="34">
        <v>2023</v>
      </c>
      <c r="D381" s="34" t="s">
        <v>109</v>
      </c>
      <c r="E381" s="34">
        <v>40</v>
      </c>
      <c r="F381" s="34" t="s">
        <v>79</v>
      </c>
      <c r="G381" s="34" t="s">
        <v>152</v>
      </c>
      <c r="H381" s="34" t="s">
        <v>151</v>
      </c>
      <c r="I381" s="34" t="s">
        <v>83</v>
      </c>
      <c r="J381" s="34" t="s">
        <v>90</v>
      </c>
      <c r="K381" s="34" t="s">
        <v>325</v>
      </c>
      <c r="L381" s="34" t="s">
        <v>181</v>
      </c>
      <c r="M381" s="34" t="s">
        <v>473</v>
      </c>
      <c r="N381" s="123">
        <v>0.25</v>
      </c>
      <c r="O381" s="123">
        <v>0.29166666666666669</v>
      </c>
      <c r="P381" s="123" t="s">
        <v>59</v>
      </c>
      <c r="Q381" s="123">
        <v>0.54166666666666663</v>
      </c>
      <c r="R381" s="123" t="s">
        <v>65</v>
      </c>
      <c r="S381" s="123">
        <v>0.58333333333333337</v>
      </c>
      <c r="T381" s="34" t="s">
        <v>28</v>
      </c>
      <c r="U381" s="34" t="s">
        <v>48</v>
      </c>
      <c r="V381" s="34" t="s">
        <v>43</v>
      </c>
      <c r="W381" s="34" t="s">
        <v>326</v>
      </c>
      <c r="X381" s="34" t="s">
        <v>326</v>
      </c>
      <c r="Y381" s="34" t="s">
        <v>326</v>
      </c>
      <c r="Z381" s="34" t="s">
        <v>28</v>
      </c>
      <c r="AA381" s="34" t="s">
        <v>43</v>
      </c>
      <c r="AB381" s="95">
        <v>0</v>
      </c>
      <c r="AC381" s="34" t="s">
        <v>28</v>
      </c>
      <c r="AD381" s="34" t="s">
        <v>43</v>
      </c>
      <c r="AE381" s="95">
        <v>0</v>
      </c>
      <c r="AF381" s="96">
        <v>5.9999999999999982</v>
      </c>
      <c r="AG381" s="97">
        <v>0</v>
      </c>
      <c r="AH381" s="96">
        <v>0</v>
      </c>
      <c r="AI381" s="97" t="s">
        <v>326</v>
      </c>
      <c r="AJ381" s="96">
        <v>60.000000000000071</v>
      </c>
      <c r="AK381" s="96">
        <v>207.70137524557981</v>
      </c>
      <c r="AL381" s="96" t="s">
        <v>96</v>
      </c>
      <c r="AM381" s="95">
        <v>6.9233791748526521</v>
      </c>
      <c r="AN381" s="95">
        <v>0</v>
      </c>
      <c r="AO381" s="98" t="s">
        <v>326</v>
      </c>
      <c r="AP381" s="98">
        <v>0</v>
      </c>
      <c r="AQ381" s="98" t="s">
        <v>326</v>
      </c>
      <c r="AR381" s="98">
        <v>10.647891999999999</v>
      </c>
      <c r="AS381" s="98">
        <v>36.859696864440075</v>
      </c>
      <c r="AT381" s="99" t="s">
        <v>101</v>
      </c>
      <c r="AU381" s="98">
        <v>611.49516864843065</v>
      </c>
      <c r="AV381" s="98">
        <v>2116.8064580717773</v>
      </c>
      <c r="AW381" s="98">
        <v>80.26872430769231</v>
      </c>
      <c r="AX381" s="98">
        <v>277.8654071319329</v>
      </c>
      <c r="AY381" s="98">
        <v>20.416666666666689</v>
      </c>
      <c r="AZ381" s="98">
        <v>70.67616240995423</v>
      </c>
      <c r="BA381" s="100">
        <v>12031178.082191782</v>
      </c>
      <c r="BB381" s="100">
        <v>41648203.891595125</v>
      </c>
      <c r="BC381" s="101">
        <v>0.25064954337899548</v>
      </c>
      <c r="BD381" s="101">
        <v>0.86767091440823185</v>
      </c>
      <c r="BE381" s="96">
        <v>0</v>
      </c>
      <c r="BF381" s="96">
        <v>0</v>
      </c>
      <c r="BG381" s="95">
        <v>3.461689587426326</v>
      </c>
      <c r="BH381" s="95">
        <v>3.461689587426326</v>
      </c>
      <c r="BI381" s="96" t="s">
        <v>326</v>
      </c>
      <c r="BZ381"/>
      <c r="CA381"/>
      <c r="CB381"/>
      <c r="CC381" s="34"/>
      <c r="CD381" s="34"/>
      <c r="CE381" s="17"/>
      <c r="CF381" s="17">
        <f>IFERROR(GETPIVOTDATA("Colaboradores",$BZ$376,"Rango Duracion auxiliar",""),0)</f>
        <v>17.308447937131632</v>
      </c>
      <c r="CJ381" s="49"/>
      <c r="CK381" s="49"/>
      <c r="CL381" s="49"/>
      <c r="CM381" s="35"/>
      <c r="CN381" s="35"/>
      <c r="CO381" s="34"/>
      <c r="CP381" s="34"/>
      <c r="CQ381" s="34"/>
    </row>
    <row r="382" spans="2:95" x14ac:dyDescent="0.3">
      <c r="B382" s="34">
        <v>380</v>
      </c>
      <c r="C382" s="34">
        <v>2023</v>
      </c>
      <c r="D382" s="34" t="s">
        <v>109</v>
      </c>
      <c r="E382" s="34">
        <v>41</v>
      </c>
      <c r="F382" s="34" t="s">
        <v>79</v>
      </c>
      <c r="G382" s="34" t="s">
        <v>154</v>
      </c>
      <c r="H382" s="34" t="s">
        <v>151</v>
      </c>
      <c r="I382" s="34" t="s">
        <v>84</v>
      </c>
      <c r="J382" s="34" t="s">
        <v>89</v>
      </c>
      <c r="K382" s="34" t="s">
        <v>325</v>
      </c>
      <c r="L382" s="34" t="s">
        <v>172</v>
      </c>
      <c r="M382" s="34" t="s">
        <v>253</v>
      </c>
      <c r="N382" s="123">
        <v>0.29166666666666669</v>
      </c>
      <c r="O382" s="123">
        <v>0.35416666666666669</v>
      </c>
      <c r="P382" s="123" t="s">
        <v>60</v>
      </c>
      <c r="Q382" s="123">
        <v>0.75</v>
      </c>
      <c r="R382" s="123" t="s">
        <v>70</v>
      </c>
      <c r="S382" s="123">
        <v>0.83333333333333337</v>
      </c>
      <c r="T382" s="34" t="s">
        <v>27</v>
      </c>
      <c r="U382" s="34" t="s">
        <v>326</v>
      </c>
      <c r="V382" s="34" t="s">
        <v>42</v>
      </c>
      <c r="W382" s="34" t="s">
        <v>326</v>
      </c>
      <c r="X382" s="34" t="s">
        <v>326</v>
      </c>
      <c r="Y382" s="34" t="s">
        <v>326</v>
      </c>
      <c r="Z382" s="34" t="s">
        <v>27</v>
      </c>
      <c r="AA382" s="34" t="s">
        <v>42</v>
      </c>
      <c r="AB382" s="95">
        <v>0</v>
      </c>
      <c r="AC382" s="34" t="s">
        <v>27</v>
      </c>
      <c r="AD382" s="34" t="s">
        <v>42</v>
      </c>
      <c r="AE382" s="95">
        <v>0</v>
      </c>
      <c r="AF382" s="96">
        <v>9.5</v>
      </c>
      <c r="AG382" s="97">
        <v>0</v>
      </c>
      <c r="AH382" s="96">
        <v>0</v>
      </c>
      <c r="AI382" s="97" t="s">
        <v>326</v>
      </c>
      <c r="AJ382" s="96">
        <v>105.00000000000003</v>
      </c>
      <c r="AK382" s="96">
        <v>363.47740667976433</v>
      </c>
      <c r="AL382" s="96" t="s">
        <v>96</v>
      </c>
      <c r="AM382" s="95">
        <v>6.9233791748526521</v>
      </c>
      <c r="AN382" s="95">
        <v>0</v>
      </c>
      <c r="AO382" s="98" t="s">
        <v>326</v>
      </c>
      <c r="AP382" s="98">
        <v>0</v>
      </c>
      <c r="AQ382" s="98" t="s">
        <v>326</v>
      </c>
      <c r="AR382" s="98">
        <v>8.623818</v>
      </c>
      <c r="AS382" s="98">
        <v>29.852980974459726</v>
      </c>
      <c r="AT382" s="99" t="s">
        <v>100</v>
      </c>
      <c r="AU382" s="98">
        <v>165.74428271373912</v>
      </c>
      <c r="AV382" s="98">
        <v>573.75525764559598</v>
      </c>
      <c r="AW382" s="98">
        <v>20.413868695652173</v>
      </c>
      <c r="AX382" s="98">
        <v>70.666476702827367</v>
      </c>
      <c r="AY382" s="98">
        <v>35.729166666666679</v>
      </c>
      <c r="AZ382" s="98">
        <v>123.68328421741981</v>
      </c>
      <c r="BA382" s="100">
        <v>1156400</v>
      </c>
      <c r="BB382" s="100">
        <v>4003097.8388998033</v>
      </c>
      <c r="BC382" s="101">
        <v>4.8183333333333335E-2</v>
      </c>
      <c r="BD382" s="101">
        <v>0.1667957432874918</v>
      </c>
      <c r="BE382" s="96">
        <v>0</v>
      </c>
      <c r="BF382" s="96">
        <v>0</v>
      </c>
      <c r="BG382" s="95">
        <v>3.461689587426326</v>
      </c>
      <c r="BH382" s="95">
        <v>3.461689587426326</v>
      </c>
      <c r="BI382" s="96" t="s">
        <v>326</v>
      </c>
      <c r="BZ382"/>
      <c r="CA382"/>
      <c r="CB382"/>
      <c r="CC382" s="34"/>
      <c r="CD382" s="34"/>
      <c r="CE382" s="34"/>
      <c r="CF382" s="34"/>
      <c r="CM382" s="34"/>
      <c r="CN382" s="34"/>
      <c r="CO382" s="34"/>
      <c r="CP382" s="34"/>
      <c r="CQ382" s="34"/>
    </row>
    <row r="383" spans="2:95" x14ac:dyDescent="0.3">
      <c r="B383" s="34">
        <v>381</v>
      </c>
      <c r="C383" s="34">
        <v>2023</v>
      </c>
      <c r="D383" s="34" t="s">
        <v>110</v>
      </c>
      <c r="E383" s="34">
        <v>53</v>
      </c>
      <c r="F383" s="34" t="s">
        <v>80</v>
      </c>
      <c r="G383" s="34" t="s">
        <v>152</v>
      </c>
      <c r="H383" s="34" t="s">
        <v>151</v>
      </c>
      <c r="I383" s="34" t="s">
        <v>84</v>
      </c>
      <c r="J383" s="34" t="s">
        <v>91</v>
      </c>
      <c r="K383" s="34" t="s">
        <v>325</v>
      </c>
      <c r="L383" s="34" t="s">
        <v>176</v>
      </c>
      <c r="M383" s="34" t="s">
        <v>473</v>
      </c>
      <c r="N383" s="123">
        <v>0.25</v>
      </c>
      <c r="O383" s="123">
        <v>0.28125</v>
      </c>
      <c r="P383" s="123" t="s">
        <v>58</v>
      </c>
      <c r="Q383" s="123">
        <v>0.70833333333333337</v>
      </c>
      <c r="R383" s="123" t="s">
        <v>69</v>
      </c>
      <c r="S383" s="123">
        <v>0.75694444444444453</v>
      </c>
      <c r="T383" s="34" t="s">
        <v>26</v>
      </c>
      <c r="U383" s="34" t="s">
        <v>48</v>
      </c>
      <c r="V383" s="34" t="s">
        <v>43</v>
      </c>
      <c r="W383" s="34" t="s">
        <v>29</v>
      </c>
      <c r="X383" s="34" t="s">
        <v>42</v>
      </c>
      <c r="Y383" s="34" t="s">
        <v>326</v>
      </c>
      <c r="Z383" s="34" t="s">
        <v>26</v>
      </c>
      <c r="AA383" s="34" t="s">
        <v>43</v>
      </c>
      <c r="AB383" s="95">
        <v>0</v>
      </c>
      <c r="AC383" s="34" t="s">
        <v>26</v>
      </c>
      <c r="AD383" s="34" t="s">
        <v>43</v>
      </c>
      <c r="AE383" s="95">
        <v>0</v>
      </c>
      <c r="AF383" s="96">
        <v>10.25</v>
      </c>
      <c r="AG383" s="97">
        <v>7.5</v>
      </c>
      <c r="AH383" s="96">
        <v>25.962671905697444</v>
      </c>
      <c r="AI383" s="97" t="s">
        <v>148</v>
      </c>
      <c r="AJ383" s="96">
        <v>57.500000000000036</v>
      </c>
      <c r="AK383" s="96">
        <v>199.04715127701388</v>
      </c>
      <c r="AL383" s="96" t="s">
        <v>95</v>
      </c>
      <c r="AM383" s="95">
        <v>6.9233791748526521</v>
      </c>
      <c r="AN383" s="95">
        <v>6.9233791748526521</v>
      </c>
      <c r="AO383" s="98">
        <v>3.0337499999999999</v>
      </c>
      <c r="AP383" s="98">
        <v>10.501900785854616</v>
      </c>
      <c r="AQ383" s="98" t="s">
        <v>99</v>
      </c>
      <c r="AR383" s="98">
        <v>12.518900000000002</v>
      </c>
      <c r="AS383" s="98">
        <v>43.336545776031443</v>
      </c>
      <c r="AT383" s="99" t="s">
        <v>101</v>
      </c>
      <c r="AU383" s="98">
        <v>1033.8710259256948</v>
      </c>
      <c r="AV383" s="98">
        <v>3578.940565188751</v>
      </c>
      <c r="AW383" s="98">
        <v>135.71245138888892</v>
      </c>
      <c r="AX383" s="98">
        <v>469.79437985701821</v>
      </c>
      <c r="AY383" s="98">
        <v>19.565972222222232</v>
      </c>
      <c r="AZ383" s="98">
        <v>67.731322309539436</v>
      </c>
      <c r="BA383" s="100">
        <v>13782648.401826486</v>
      </c>
      <c r="BB383" s="100">
        <v>47711250.459760837</v>
      </c>
      <c r="BC383" s="101">
        <v>0.176700620536237</v>
      </c>
      <c r="BD383" s="101">
        <v>0.61168269820206211</v>
      </c>
      <c r="BE383" s="96">
        <v>0</v>
      </c>
      <c r="BF383" s="96">
        <v>0</v>
      </c>
      <c r="BG383" s="95">
        <v>3.461689587426326</v>
      </c>
      <c r="BH383" s="95">
        <v>3.461689587426326</v>
      </c>
      <c r="BI383" s="96" t="s">
        <v>326</v>
      </c>
      <c r="CB383"/>
      <c r="CC383" s="35"/>
      <c r="CD383" s="35"/>
      <c r="CG383" s="49"/>
      <c r="CH383" s="49"/>
      <c r="CI383" s="49"/>
      <c r="CM383" s="34"/>
      <c r="CN383" s="34"/>
      <c r="CO383" s="34"/>
      <c r="CP383" s="34"/>
      <c r="CQ383" s="34"/>
    </row>
    <row r="384" spans="2:95" x14ac:dyDescent="0.3">
      <c r="B384" s="34">
        <v>382</v>
      </c>
      <c r="C384" s="34">
        <v>2023</v>
      </c>
      <c r="D384" s="34" t="s">
        <v>110</v>
      </c>
      <c r="E384" s="34">
        <v>36</v>
      </c>
      <c r="F384" s="34" t="s">
        <v>78</v>
      </c>
      <c r="G384" s="34" t="s">
        <v>152</v>
      </c>
      <c r="H384" s="34" t="s">
        <v>151</v>
      </c>
      <c r="I384" s="34" t="s">
        <v>84</v>
      </c>
      <c r="J384" s="34" t="s">
        <v>92</v>
      </c>
      <c r="K384" s="34" t="s">
        <v>325</v>
      </c>
      <c r="L384" s="34" t="s">
        <v>167</v>
      </c>
      <c r="M384" s="34" t="s">
        <v>471</v>
      </c>
      <c r="N384" s="123">
        <v>0.33333333333333331</v>
      </c>
      <c r="O384" s="123">
        <v>0.39583333333333331</v>
      </c>
      <c r="P384" s="123" t="s">
        <v>61</v>
      </c>
      <c r="Q384" s="123">
        <v>0.72916666666666663</v>
      </c>
      <c r="R384" s="123" t="s">
        <v>69</v>
      </c>
      <c r="S384" s="123">
        <v>0.80208333333333337</v>
      </c>
      <c r="T384" s="34" t="s">
        <v>26</v>
      </c>
      <c r="U384" s="34" t="s">
        <v>48</v>
      </c>
      <c r="V384" s="34" t="s">
        <v>43</v>
      </c>
      <c r="W384" s="34" t="s">
        <v>326</v>
      </c>
      <c r="X384" s="34" t="s">
        <v>326</v>
      </c>
      <c r="Y384" s="34" t="s">
        <v>326</v>
      </c>
      <c r="Z384" s="34" t="s">
        <v>26</v>
      </c>
      <c r="AA384" s="34" t="s">
        <v>43</v>
      </c>
      <c r="AB384" s="95">
        <v>0</v>
      </c>
      <c r="AC384" s="34" t="s">
        <v>26</v>
      </c>
      <c r="AD384" s="34" t="s">
        <v>43</v>
      </c>
      <c r="AE384" s="95">
        <v>0</v>
      </c>
      <c r="AF384" s="96">
        <v>8</v>
      </c>
      <c r="AG384" s="97">
        <v>0</v>
      </c>
      <c r="AH384" s="96">
        <v>0</v>
      </c>
      <c r="AI384" s="97" t="s">
        <v>326</v>
      </c>
      <c r="AJ384" s="96">
        <v>97.500000000000057</v>
      </c>
      <c r="AK384" s="96">
        <v>337.51473477406699</v>
      </c>
      <c r="AL384" s="96" t="s">
        <v>96</v>
      </c>
      <c r="AM384" s="95">
        <v>6.9233791748526521</v>
      </c>
      <c r="AN384" s="95">
        <v>0</v>
      </c>
      <c r="AO384" s="98" t="s">
        <v>326</v>
      </c>
      <c r="AP384" s="98">
        <v>0</v>
      </c>
      <c r="AQ384" s="98" t="s">
        <v>326</v>
      </c>
      <c r="AR384" s="98">
        <v>14.600259999999992</v>
      </c>
      <c r="AS384" s="98">
        <v>50.541568015717061</v>
      </c>
      <c r="AT384" s="99" t="s">
        <v>101</v>
      </c>
      <c r="AU384" s="98">
        <v>259.52789498066647</v>
      </c>
      <c r="AV384" s="98">
        <v>898.40501170124617</v>
      </c>
      <c r="AW384" s="98">
        <v>34.067273333333311</v>
      </c>
      <c r="AX384" s="98">
        <v>117.93032537000647</v>
      </c>
      <c r="AY384" s="98">
        <v>33.17708333333335</v>
      </c>
      <c r="AZ384" s="98">
        <v>114.84876391617556</v>
      </c>
      <c r="BA384" s="100">
        <v>2391826.4840182648</v>
      </c>
      <c r="BB384" s="100">
        <v>8279760.8346565468</v>
      </c>
      <c r="BC384" s="101">
        <v>2.2146541518687637E-2</v>
      </c>
      <c r="BD384" s="101">
        <v>7.6664452172745812E-2</v>
      </c>
      <c r="BE384" s="96">
        <v>0</v>
      </c>
      <c r="BF384" s="96">
        <v>0</v>
      </c>
      <c r="BG384" s="95">
        <v>3.461689587426326</v>
      </c>
      <c r="BH384" s="95">
        <v>3.461689587426326</v>
      </c>
      <c r="BI384" s="96" t="s">
        <v>326</v>
      </c>
      <c r="CM384" s="34"/>
      <c r="CN384" s="34"/>
      <c r="CO384" s="34"/>
      <c r="CP384" s="34"/>
      <c r="CQ384" s="34"/>
    </row>
    <row r="385" spans="2:95" x14ac:dyDescent="0.3">
      <c r="B385" s="34">
        <v>383</v>
      </c>
      <c r="C385" s="34">
        <v>2023</v>
      </c>
      <c r="D385" s="34" t="s">
        <v>110</v>
      </c>
      <c r="E385" s="34">
        <v>36</v>
      </c>
      <c r="F385" s="34" t="s">
        <v>78</v>
      </c>
      <c r="G385" s="34" t="s">
        <v>152</v>
      </c>
      <c r="H385" s="34" t="s">
        <v>151</v>
      </c>
      <c r="I385" s="34" t="s">
        <v>84</v>
      </c>
      <c r="J385" s="34" t="s">
        <v>89</v>
      </c>
      <c r="K385" s="34" t="s">
        <v>325</v>
      </c>
      <c r="L385" s="34" t="s">
        <v>175</v>
      </c>
      <c r="M385" s="34" t="s">
        <v>473</v>
      </c>
      <c r="N385" s="123">
        <v>0.25416666666666665</v>
      </c>
      <c r="O385" s="123">
        <v>0.29652777777777778</v>
      </c>
      <c r="P385" s="123" t="s">
        <v>59</v>
      </c>
      <c r="Q385" s="123">
        <v>0.55069444444444449</v>
      </c>
      <c r="R385" s="123" t="s">
        <v>65</v>
      </c>
      <c r="S385" s="123">
        <v>0.58333333333333337</v>
      </c>
      <c r="T385" s="34" t="s">
        <v>24</v>
      </c>
      <c r="U385" s="34" t="s">
        <v>326</v>
      </c>
      <c r="V385" s="34" t="s">
        <v>42</v>
      </c>
      <c r="W385" s="34" t="s">
        <v>326</v>
      </c>
      <c r="X385" s="34" t="s">
        <v>326</v>
      </c>
      <c r="Y385" s="34" t="s">
        <v>326</v>
      </c>
      <c r="Z385" s="34" t="s">
        <v>24</v>
      </c>
      <c r="AA385" s="34" t="s">
        <v>42</v>
      </c>
      <c r="AB385" s="95">
        <v>0</v>
      </c>
      <c r="AC385" s="34" t="s">
        <v>32</v>
      </c>
      <c r="AD385" s="34" t="s">
        <v>45</v>
      </c>
      <c r="AE385" s="95">
        <v>3.461689587426326</v>
      </c>
      <c r="AF385" s="96">
        <v>6.1000000000000014</v>
      </c>
      <c r="AG385" s="97">
        <v>0</v>
      </c>
      <c r="AH385" s="96">
        <v>0</v>
      </c>
      <c r="AI385" s="97" t="s">
        <v>326</v>
      </c>
      <c r="AJ385" s="96">
        <v>54.000000000000007</v>
      </c>
      <c r="AK385" s="96">
        <v>186.93123772102163</v>
      </c>
      <c r="AL385" s="96" t="s">
        <v>95</v>
      </c>
      <c r="AM385" s="95">
        <v>6.9233791748526521</v>
      </c>
      <c r="AN385" s="95">
        <v>0</v>
      </c>
      <c r="AO385" s="98" t="s">
        <v>326</v>
      </c>
      <c r="AP385" s="98">
        <v>0</v>
      </c>
      <c r="AQ385" s="98" t="s">
        <v>326</v>
      </c>
      <c r="AR385" s="98">
        <v>15.5</v>
      </c>
      <c r="AS385" s="98">
        <v>53.656188605108056</v>
      </c>
      <c r="AT385" s="99" t="s">
        <v>102</v>
      </c>
      <c r="AU385" s="98">
        <v>74.116975961538458</v>
      </c>
      <c r="AV385" s="98">
        <v>256.56996393758499</v>
      </c>
      <c r="AW385" s="98">
        <v>9.1286057692307701</v>
      </c>
      <c r="AX385" s="98">
        <v>31.600399539066043</v>
      </c>
      <c r="AY385" s="98">
        <v>18.375000000000004</v>
      </c>
      <c r="AZ385" s="98">
        <v>63.608546168958753</v>
      </c>
      <c r="BA385" s="100">
        <v>588</v>
      </c>
      <c r="BB385" s="100">
        <v>2035.4734774066796</v>
      </c>
      <c r="BC385" s="101">
        <v>2.4499999999999999E-5</v>
      </c>
      <c r="BD385" s="101">
        <v>8.4811394891944988E-5</v>
      </c>
      <c r="BE385" s="96">
        <v>0</v>
      </c>
      <c r="BF385" s="96">
        <v>0</v>
      </c>
      <c r="BG385" s="95">
        <v>3.461689587426326</v>
      </c>
      <c r="BH385" s="95">
        <v>3.461689587426326</v>
      </c>
      <c r="BI385" s="96" t="s">
        <v>326</v>
      </c>
      <c r="BZ385" s="42" t="s">
        <v>210</v>
      </c>
      <c r="CA385" t="s">
        <v>307</v>
      </c>
      <c r="CB385"/>
      <c r="CC385" s="34"/>
      <c r="CD385" s="34"/>
      <c r="CE385" s="15" t="s">
        <v>209</v>
      </c>
      <c r="CF385" s="15" t="s">
        <v>4</v>
      </c>
      <c r="CM385" s="34"/>
      <c r="CN385" s="34"/>
      <c r="CO385" s="34"/>
      <c r="CP385" s="34"/>
      <c r="CQ385" s="34"/>
    </row>
    <row r="386" spans="2:95" x14ac:dyDescent="0.3">
      <c r="B386" s="34">
        <v>384</v>
      </c>
      <c r="C386" s="34">
        <v>2023</v>
      </c>
      <c r="D386" s="34" t="s">
        <v>109</v>
      </c>
      <c r="E386" s="34">
        <v>40</v>
      </c>
      <c r="F386" s="34" t="s">
        <v>79</v>
      </c>
      <c r="G386" s="34" t="s">
        <v>152</v>
      </c>
      <c r="H386" s="34" t="s">
        <v>151</v>
      </c>
      <c r="I386" s="34" t="s">
        <v>84</v>
      </c>
      <c r="J386" s="34" t="s">
        <v>89</v>
      </c>
      <c r="K386" s="34" t="s">
        <v>325</v>
      </c>
      <c r="L386" s="34" t="s">
        <v>172</v>
      </c>
      <c r="M386" s="34" t="s">
        <v>471</v>
      </c>
      <c r="N386" s="123">
        <v>0.33333333333333331</v>
      </c>
      <c r="O386" s="123">
        <v>0.375</v>
      </c>
      <c r="P386" s="123" t="s">
        <v>61</v>
      </c>
      <c r="Q386" s="123">
        <v>0.625</v>
      </c>
      <c r="R386" s="123" t="s">
        <v>67</v>
      </c>
      <c r="S386" s="123">
        <v>0.6875</v>
      </c>
      <c r="T386" s="34" t="s">
        <v>26</v>
      </c>
      <c r="U386" s="34" t="s">
        <v>48</v>
      </c>
      <c r="V386" s="34" t="s">
        <v>43</v>
      </c>
      <c r="W386" s="34" t="s">
        <v>326</v>
      </c>
      <c r="X386" s="34" t="s">
        <v>326</v>
      </c>
      <c r="Y386" s="34" t="s">
        <v>326</v>
      </c>
      <c r="Z386" s="34" t="s">
        <v>26</v>
      </c>
      <c r="AA386" s="34" t="s">
        <v>43</v>
      </c>
      <c r="AB386" s="95">
        <v>0</v>
      </c>
      <c r="AC386" s="34" t="s">
        <v>28</v>
      </c>
      <c r="AD386" s="34" t="s">
        <v>43</v>
      </c>
      <c r="AE386" s="95">
        <v>3.461689587426326</v>
      </c>
      <c r="AF386" s="96">
        <v>6</v>
      </c>
      <c r="AG386" s="97">
        <v>0</v>
      </c>
      <c r="AH386" s="96">
        <v>0</v>
      </c>
      <c r="AI386" s="97" t="s">
        <v>326</v>
      </c>
      <c r="AJ386" s="96">
        <v>75.000000000000014</v>
      </c>
      <c r="AK386" s="96">
        <v>259.62671905697448</v>
      </c>
      <c r="AL386" s="96" t="s">
        <v>96</v>
      </c>
      <c r="AM386" s="95">
        <v>6.9233791748526521</v>
      </c>
      <c r="AN386" s="95">
        <v>0</v>
      </c>
      <c r="AO386" s="98" t="s">
        <v>326</v>
      </c>
      <c r="AP386" s="98">
        <v>0</v>
      </c>
      <c r="AQ386" s="98" t="s">
        <v>326</v>
      </c>
      <c r="AR386" s="98">
        <v>8.623818</v>
      </c>
      <c r="AS386" s="98">
        <v>29.852980974459726</v>
      </c>
      <c r="AT386" s="99" t="s">
        <v>100</v>
      </c>
      <c r="AU386" s="98">
        <v>1532.9325178019997</v>
      </c>
      <c r="AV386" s="98">
        <v>5306.5365351024038</v>
      </c>
      <c r="AW386" s="98">
        <v>201.22241999999997</v>
      </c>
      <c r="AX386" s="98">
        <v>696.56955607072678</v>
      </c>
      <c r="AY386" s="98">
        <v>25.520833333333339</v>
      </c>
      <c r="AZ386" s="98">
        <v>88.34520301244271</v>
      </c>
      <c r="BA386" s="100">
        <v>8692465.7534246575</v>
      </c>
      <c r="BB386" s="100">
        <v>30090618.187690072</v>
      </c>
      <c r="BC386" s="101">
        <v>0.36218607305936074</v>
      </c>
      <c r="BD386" s="101">
        <v>1.2537757578204196</v>
      </c>
      <c r="BE386" s="96">
        <v>0</v>
      </c>
      <c r="BF386" s="96">
        <v>0</v>
      </c>
      <c r="BG386" s="95">
        <v>3.461689587426326</v>
      </c>
      <c r="BH386" s="95">
        <v>3.461689587426326</v>
      </c>
      <c r="BI386" s="96" t="s">
        <v>326</v>
      </c>
      <c r="BZ386" t="s">
        <v>95</v>
      </c>
      <c r="CA386" s="44">
        <v>10.385068762278978</v>
      </c>
      <c r="CB386"/>
      <c r="CC386" s="34"/>
      <c r="CD386" s="34"/>
      <c r="CE386" s="17" t="s">
        <v>94</v>
      </c>
      <c r="CF386" s="17">
        <f>IFERROR(GETPIVOTDATA("Colaboradores",$BZ$385,"Rango Duración Viaje",CE386),0)</f>
        <v>6.9233791748526521</v>
      </c>
      <c r="CM386" s="34"/>
      <c r="CN386" s="34"/>
      <c r="CO386" s="34"/>
      <c r="CP386" s="34"/>
      <c r="CQ386" s="34"/>
    </row>
    <row r="387" spans="2:95" x14ac:dyDescent="0.3">
      <c r="B387" s="34">
        <v>385</v>
      </c>
      <c r="C387" s="34">
        <v>2023</v>
      </c>
      <c r="D387" s="34" t="s">
        <v>109</v>
      </c>
      <c r="E387" s="34">
        <v>46</v>
      </c>
      <c r="F387" s="34" t="s">
        <v>79</v>
      </c>
      <c r="G387" s="34" t="s">
        <v>154</v>
      </c>
      <c r="H387" s="34" t="s">
        <v>151</v>
      </c>
      <c r="I387" s="34" t="s">
        <v>84</v>
      </c>
      <c r="J387" s="34" t="s">
        <v>90</v>
      </c>
      <c r="K387" s="34" t="s">
        <v>325</v>
      </c>
      <c r="L387" s="34" t="s">
        <v>172</v>
      </c>
      <c r="M387" s="34" t="s">
        <v>471</v>
      </c>
      <c r="N387" s="123">
        <v>0.3125</v>
      </c>
      <c r="O387" s="123">
        <v>0.34027777777777773</v>
      </c>
      <c r="P387" s="123" t="s">
        <v>60</v>
      </c>
      <c r="Q387" s="123">
        <v>0.58333333333333337</v>
      </c>
      <c r="R387" s="123" t="s">
        <v>66</v>
      </c>
      <c r="S387" s="123">
        <v>0.63888888888888895</v>
      </c>
      <c r="T387" s="34" t="s">
        <v>28</v>
      </c>
      <c r="U387" s="34" t="s">
        <v>48</v>
      </c>
      <c r="V387" s="34" t="s">
        <v>43</v>
      </c>
      <c r="W387" s="34" t="s">
        <v>326</v>
      </c>
      <c r="X387" s="34" t="s">
        <v>326</v>
      </c>
      <c r="Y387" s="34" t="s">
        <v>326</v>
      </c>
      <c r="Z387" s="34" t="s">
        <v>28</v>
      </c>
      <c r="AA387" s="34" t="s">
        <v>43</v>
      </c>
      <c r="AB387" s="95">
        <v>0</v>
      </c>
      <c r="AC387" s="34" t="s">
        <v>28</v>
      </c>
      <c r="AD387" s="34" t="s">
        <v>43</v>
      </c>
      <c r="AE387" s="95">
        <v>0</v>
      </c>
      <c r="AF387" s="96">
        <v>5.8333333333333357</v>
      </c>
      <c r="AG387" s="97">
        <v>0</v>
      </c>
      <c r="AH387" s="96">
        <v>0</v>
      </c>
      <c r="AI387" s="97" t="s">
        <v>326</v>
      </c>
      <c r="AJ387" s="96">
        <v>59.999999999999986</v>
      </c>
      <c r="AK387" s="96">
        <v>207.70137524557953</v>
      </c>
      <c r="AL387" s="96" t="s">
        <v>95</v>
      </c>
      <c r="AM387" s="95">
        <v>6.9233791748526521</v>
      </c>
      <c r="AN387" s="95">
        <v>0</v>
      </c>
      <c r="AO387" s="98" t="s">
        <v>326</v>
      </c>
      <c r="AP387" s="98">
        <v>0</v>
      </c>
      <c r="AQ387" s="98" t="s">
        <v>326</v>
      </c>
      <c r="AR387" s="98">
        <v>8.623818</v>
      </c>
      <c r="AS387" s="98">
        <v>29.852980974459726</v>
      </c>
      <c r="AT387" s="99" t="s">
        <v>100</v>
      </c>
      <c r="AU387" s="98">
        <v>825.42520189338461</v>
      </c>
      <c r="AV387" s="98">
        <v>2857.3658265936024</v>
      </c>
      <c r="AW387" s="98">
        <v>108.35053384615385</v>
      </c>
      <c r="AX387" s="98">
        <v>375.07591480731452</v>
      </c>
      <c r="AY387" s="98">
        <v>20.416666666666661</v>
      </c>
      <c r="AZ387" s="98">
        <v>70.676162409954131</v>
      </c>
      <c r="BA387" s="100">
        <v>3054109.5890410962</v>
      </c>
      <c r="BB387" s="100">
        <v>10572379.363242459</v>
      </c>
      <c r="BC387" s="101">
        <v>6.362728310502283E-2</v>
      </c>
      <c r="BD387" s="101">
        <v>0.22025790340088452</v>
      </c>
      <c r="BE387" s="96">
        <v>0</v>
      </c>
      <c r="BF387" s="96">
        <v>0</v>
      </c>
      <c r="BG387" s="95">
        <v>3.461689587426326</v>
      </c>
      <c r="BH387" s="95">
        <v>3.461689587426326</v>
      </c>
      <c r="BI387" s="96" t="s">
        <v>326</v>
      </c>
      <c r="BZ387" t="s">
        <v>96</v>
      </c>
      <c r="CA387" s="44">
        <v>3.461689587426326</v>
      </c>
      <c r="CB387"/>
      <c r="CC387" s="34"/>
      <c r="CD387" s="34"/>
      <c r="CE387" s="17" t="s">
        <v>95</v>
      </c>
      <c r="CF387" s="17">
        <f>IFERROR(GETPIVOTDATA("Colaboradores",$BZ$385,"Rango Duración Viaje",CE387),0)</f>
        <v>10.385068762278978</v>
      </c>
      <c r="CI387" s="34"/>
      <c r="CM387" s="34"/>
      <c r="CN387" s="34"/>
      <c r="CO387" s="34"/>
      <c r="CP387" s="34"/>
      <c r="CQ387" s="34"/>
    </row>
    <row r="388" spans="2:95" x14ac:dyDescent="0.3">
      <c r="B388" s="34">
        <v>386</v>
      </c>
      <c r="C388" s="34">
        <v>2023</v>
      </c>
      <c r="D388" s="34" t="s">
        <v>109</v>
      </c>
      <c r="E388" s="34">
        <v>32</v>
      </c>
      <c r="F388" s="34" t="s">
        <v>78</v>
      </c>
      <c r="G388" s="34" t="s">
        <v>152</v>
      </c>
      <c r="H388" s="34" t="s">
        <v>151</v>
      </c>
      <c r="I388" s="34" t="s">
        <v>83</v>
      </c>
      <c r="J388" s="34" t="s">
        <v>90</v>
      </c>
      <c r="K388" s="34" t="s">
        <v>325</v>
      </c>
      <c r="L388" s="34" t="s">
        <v>177</v>
      </c>
      <c r="M388" s="34" t="s">
        <v>471</v>
      </c>
      <c r="N388" s="123">
        <v>0.25</v>
      </c>
      <c r="O388" s="123">
        <v>0.3125</v>
      </c>
      <c r="P388" s="123" t="s">
        <v>59</v>
      </c>
      <c r="Q388" s="123">
        <v>0.70833333333333337</v>
      </c>
      <c r="R388" s="123" t="s">
        <v>69</v>
      </c>
      <c r="S388" s="123">
        <v>0.77083333333333337</v>
      </c>
      <c r="T388" s="34" t="s">
        <v>28</v>
      </c>
      <c r="U388" s="34" t="s">
        <v>48</v>
      </c>
      <c r="V388" s="34" t="s">
        <v>43</v>
      </c>
      <c r="W388" s="34" t="s">
        <v>326</v>
      </c>
      <c r="X388" s="34" t="s">
        <v>326</v>
      </c>
      <c r="Y388" s="34" t="s">
        <v>326</v>
      </c>
      <c r="Z388" s="34" t="s">
        <v>28</v>
      </c>
      <c r="AA388" s="34" t="s">
        <v>43</v>
      </c>
      <c r="AB388" s="95">
        <v>0</v>
      </c>
      <c r="AC388" s="34" t="s">
        <v>28</v>
      </c>
      <c r="AD388" s="34" t="s">
        <v>43</v>
      </c>
      <c r="AE388" s="95">
        <v>0</v>
      </c>
      <c r="AF388" s="96">
        <v>9.5</v>
      </c>
      <c r="AG388" s="97">
        <v>0</v>
      </c>
      <c r="AH388" s="96">
        <v>0</v>
      </c>
      <c r="AI388" s="97" t="s">
        <v>326</v>
      </c>
      <c r="AJ388" s="96">
        <v>90</v>
      </c>
      <c r="AK388" s="96">
        <v>311.55206286836932</v>
      </c>
      <c r="AL388" s="96" t="s">
        <v>96</v>
      </c>
      <c r="AM388" s="95">
        <v>6.9233791748526521</v>
      </c>
      <c r="AN388" s="95">
        <v>0</v>
      </c>
      <c r="AO388" s="98" t="s">
        <v>326</v>
      </c>
      <c r="AP388" s="98">
        <v>0</v>
      </c>
      <c r="AQ388" s="98" t="s">
        <v>326</v>
      </c>
      <c r="AR388" s="98">
        <v>14.202759000000015</v>
      </c>
      <c r="AS388" s="98">
        <v>49.165542943025592</v>
      </c>
      <c r="AT388" s="99" t="s">
        <v>101</v>
      </c>
      <c r="AU388" s="98">
        <v>1359.4112509120785</v>
      </c>
      <c r="AV388" s="98">
        <v>4705.8597723125386</v>
      </c>
      <c r="AW388" s="98">
        <v>178.44492076923095</v>
      </c>
      <c r="AX388" s="98">
        <v>617.72092415596251</v>
      </c>
      <c r="AY388" s="98">
        <v>30.625</v>
      </c>
      <c r="AZ388" s="98">
        <v>106.01424361493123</v>
      </c>
      <c r="BA388" s="100">
        <v>36738567.785388127</v>
      </c>
      <c r="BB388" s="100">
        <v>127177517.55963434</v>
      </c>
      <c r="BC388" s="101">
        <v>0.76538682886225262</v>
      </c>
      <c r="BD388" s="101">
        <v>2.6495316158257154</v>
      </c>
      <c r="BE388" s="96">
        <v>0</v>
      </c>
      <c r="BF388" s="96">
        <v>0</v>
      </c>
      <c r="BG388" s="95">
        <v>3.461689587426326</v>
      </c>
      <c r="BH388" s="95">
        <v>3.461689587426326</v>
      </c>
      <c r="BI388" s="96" t="s">
        <v>326</v>
      </c>
      <c r="BZ388" t="s">
        <v>94</v>
      </c>
      <c r="CA388" s="44">
        <v>6.9233791748526521</v>
      </c>
      <c r="CB388"/>
      <c r="CC388" s="34"/>
      <c r="CD388" s="34"/>
      <c r="CE388" s="17" t="s">
        <v>96</v>
      </c>
      <c r="CF388" s="17">
        <f>IFERROR(GETPIVOTDATA("Colaboradores",$BZ$385,"Rango Duración Viaje",CE388),0)</f>
        <v>3.461689587426326</v>
      </c>
      <c r="CG388" s="34"/>
      <c r="CH388" s="34"/>
      <c r="CI388" s="34"/>
      <c r="CM388" s="34"/>
      <c r="CN388" s="34"/>
      <c r="CO388" s="34"/>
      <c r="CP388" s="34"/>
      <c r="CQ388" s="34"/>
    </row>
    <row r="389" spans="2:95" x14ac:dyDescent="0.3">
      <c r="B389" s="34">
        <v>387</v>
      </c>
      <c r="C389" s="34">
        <v>2023</v>
      </c>
      <c r="D389" s="34" t="s">
        <v>109</v>
      </c>
      <c r="E389" s="34">
        <v>25</v>
      </c>
      <c r="F389" s="34" t="s">
        <v>77</v>
      </c>
      <c r="G389" s="34" t="s">
        <v>154</v>
      </c>
      <c r="H389" s="34" t="s">
        <v>151</v>
      </c>
      <c r="I389" s="34" t="s">
        <v>83</v>
      </c>
      <c r="J389" s="34" t="s">
        <v>89</v>
      </c>
      <c r="K389" s="34" t="s">
        <v>325</v>
      </c>
      <c r="L389" s="34" t="s">
        <v>175</v>
      </c>
      <c r="M389" s="34" t="s">
        <v>473</v>
      </c>
      <c r="N389" s="123">
        <v>0.27083333333333331</v>
      </c>
      <c r="O389" s="123">
        <v>0.28819444444444448</v>
      </c>
      <c r="P389" s="123" t="s">
        <v>58</v>
      </c>
      <c r="Q389" s="123">
        <v>0.8125</v>
      </c>
      <c r="R389" s="123" t="s">
        <v>71</v>
      </c>
      <c r="S389" s="123">
        <v>0.83333333333333337</v>
      </c>
      <c r="T389" s="34" t="s">
        <v>28</v>
      </c>
      <c r="U389" s="34" t="s">
        <v>48</v>
      </c>
      <c r="V389" s="34" t="s">
        <v>43</v>
      </c>
      <c r="W389" s="34" t="s">
        <v>326</v>
      </c>
      <c r="X389" s="34" t="s">
        <v>326</v>
      </c>
      <c r="Y389" s="34" t="s">
        <v>326</v>
      </c>
      <c r="Z389" s="34" t="s">
        <v>28</v>
      </c>
      <c r="AA389" s="34" t="s">
        <v>43</v>
      </c>
      <c r="AB389" s="95">
        <v>0</v>
      </c>
      <c r="AC389" s="34" t="s">
        <v>28</v>
      </c>
      <c r="AD389" s="34" t="s">
        <v>43</v>
      </c>
      <c r="AE389" s="95">
        <v>0</v>
      </c>
      <c r="AF389" s="96">
        <v>12.583333333333334</v>
      </c>
      <c r="AG389" s="97">
        <v>0</v>
      </c>
      <c r="AH389" s="96">
        <v>0</v>
      </c>
      <c r="AI389" s="97" t="s">
        <v>326</v>
      </c>
      <c r="AJ389" s="96">
        <v>27.500000000000064</v>
      </c>
      <c r="AK389" s="96">
        <v>95.196463654224189</v>
      </c>
      <c r="AL389" s="96" t="s">
        <v>94</v>
      </c>
      <c r="AM389" s="95">
        <v>6.9233791748526521</v>
      </c>
      <c r="AN389" s="95">
        <v>0</v>
      </c>
      <c r="AO389" s="98" t="s">
        <v>326</v>
      </c>
      <c r="AP389" s="98">
        <v>0</v>
      </c>
      <c r="AQ389" s="98" t="s">
        <v>326</v>
      </c>
      <c r="AR389" s="98">
        <v>11.123750000000026</v>
      </c>
      <c r="AS389" s="98">
        <v>38.506969548133682</v>
      </c>
      <c r="AT389" s="99" t="s">
        <v>101</v>
      </c>
      <c r="AU389" s="98">
        <v>1064.7051676602589</v>
      </c>
      <c r="AV389" s="98">
        <v>3685.6787925685189</v>
      </c>
      <c r="AW389" s="98">
        <v>139.75993589743621</v>
      </c>
      <c r="AX389" s="98">
        <v>483.80551483552574</v>
      </c>
      <c r="AY389" s="98">
        <v>9.3576388888889106</v>
      </c>
      <c r="AZ389" s="98">
        <v>32.393241104562399</v>
      </c>
      <c r="BA389" s="100">
        <v>7439497.7168949787</v>
      </c>
      <c r="BB389" s="100">
        <v>25753231.782257274</v>
      </c>
      <c r="BC389" s="101">
        <v>0.30997907153729076</v>
      </c>
      <c r="BD389" s="101">
        <v>1.0730513242607196</v>
      </c>
      <c r="BE389" s="96">
        <v>0</v>
      </c>
      <c r="BF389" s="96">
        <v>0</v>
      </c>
      <c r="BG389" s="95">
        <v>3.461689587426326</v>
      </c>
      <c r="BH389" s="95">
        <v>3.461689587426326</v>
      </c>
      <c r="BI389" s="96" t="s">
        <v>326</v>
      </c>
      <c r="BZ389" t="s">
        <v>198</v>
      </c>
      <c r="CA389" s="44">
        <v>20.770137524557956</v>
      </c>
      <c r="CB389"/>
      <c r="CC389" s="34"/>
      <c r="CD389" s="34"/>
      <c r="CE389" s="17" t="s">
        <v>97</v>
      </c>
      <c r="CF389" s="17">
        <f>IFERROR(GETPIVOTDATA("Colaboradores",$BZ$385,"Rango Duración Viaje",CE389),0)</f>
        <v>0</v>
      </c>
      <c r="CG389" s="34"/>
      <c r="CH389" s="34"/>
      <c r="CI389" s="34"/>
      <c r="CM389" s="34"/>
      <c r="CN389" s="34"/>
      <c r="CO389" s="34"/>
      <c r="CP389" s="34"/>
      <c r="CQ389" s="34"/>
    </row>
    <row r="390" spans="2:95" x14ac:dyDescent="0.3">
      <c r="B390" s="34">
        <v>388</v>
      </c>
      <c r="C390" s="34">
        <v>2023</v>
      </c>
      <c r="D390" s="34" t="s">
        <v>110</v>
      </c>
      <c r="E390" s="34">
        <v>32</v>
      </c>
      <c r="F390" s="34" t="s">
        <v>78</v>
      </c>
      <c r="G390" s="34" t="s">
        <v>152</v>
      </c>
      <c r="H390" s="34" t="s">
        <v>151</v>
      </c>
      <c r="I390" s="34" t="s">
        <v>83</v>
      </c>
      <c r="J390" s="34" t="s">
        <v>90</v>
      </c>
      <c r="K390" s="34" t="s">
        <v>325</v>
      </c>
      <c r="L390" s="34" t="s">
        <v>167</v>
      </c>
      <c r="M390" s="34" t="s">
        <v>473</v>
      </c>
      <c r="N390" s="123">
        <v>0.25</v>
      </c>
      <c r="O390" s="123">
        <v>0.33333333333333331</v>
      </c>
      <c r="P390" s="123" t="s">
        <v>60</v>
      </c>
      <c r="Q390" s="123">
        <v>0.70833333333333337</v>
      </c>
      <c r="R390" s="123" t="s">
        <v>69</v>
      </c>
      <c r="S390" s="123">
        <v>0.79166666666666663</v>
      </c>
      <c r="T390" s="34" t="s">
        <v>24</v>
      </c>
      <c r="U390" s="34" t="s">
        <v>326</v>
      </c>
      <c r="V390" s="34" t="s">
        <v>42</v>
      </c>
      <c r="W390" s="34" t="s">
        <v>31</v>
      </c>
      <c r="X390" s="34" t="s">
        <v>42</v>
      </c>
      <c r="Y390" s="34" t="s">
        <v>326</v>
      </c>
      <c r="Z390" s="34" t="s">
        <v>24</v>
      </c>
      <c r="AA390" s="34" t="s">
        <v>42</v>
      </c>
      <c r="AB390" s="95">
        <v>0</v>
      </c>
      <c r="AC390" s="34" t="s">
        <v>28</v>
      </c>
      <c r="AD390" s="34" t="s">
        <v>43</v>
      </c>
      <c r="AE390" s="95">
        <v>3.461689587426326</v>
      </c>
      <c r="AF390" s="96">
        <v>9.0000000000000018</v>
      </c>
      <c r="AG390" s="97">
        <v>15</v>
      </c>
      <c r="AH390" s="96">
        <v>51.925343811394889</v>
      </c>
      <c r="AI390" s="97" t="s">
        <v>103</v>
      </c>
      <c r="AJ390" s="96">
        <v>119.99999999999993</v>
      </c>
      <c r="AK390" s="96">
        <v>415.40275049115888</v>
      </c>
      <c r="AL390" s="96" t="s">
        <v>96</v>
      </c>
      <c r="AM390" s="95">
        <v>6.9233791748526521</v>
      </c>
      <c r="AN390" s="95">
        <v>6.9233791748526521</v>
      </c>
      <c r="AO390" s="98">
        <v>4.0724999999999998</v>
      </c>
      <c r="AP390" s="98">
        <v>14.097730844793713</v>
      </c>
      <c r="AQ390" s="98" t="s">
        <v>99</v>
      </c>
      <c r="AR390" s="98">
        <v>24.811846000000003</v>
      </c>
      <c r="AS390" s="98">
        <v>85.890908943025551</v>
      </c>
      <c r="AT390" s="99" t="s">
        <v>102</v>
      </c>
      <c r="AU390" s="98">
        <v>185.57813106897643</v>
      </c>
      <c r="AV390" s="98">
        <v>642.41388397551373</v>
      </c>
      <c r="AW390" s="98">
        <v>22.856701530812945</v>
      </c>
      <c r="AX390" s="98">
        <v>79.122805692126533</v>
      </c>
      <c r="AY390" s="98">
        <v>40.833333333333307</v>
      </c>
      <c r="AZ390" s="98">
        <v>141.35232481990823</v>
      </c>
      <c r="BA390" s="100">
        <v>1764000</v>
      </c>
      <c r="BB390" s="100">
        <v>6106420.432220039</v>
      </c>
      <c r="BC390" s="101">
        <v>3.6749999999999998E-2</v>
      </c>
      <c r="BD390" s="101">
        <v>0.12721709233791748</v>
      </c>
      <c r="BE390" s="96">
        <v>30</v>
      </c>
      <c r="BF390" s="96">
        <v>103.85068762278978</v>
      </c>
      <c r="BG390" s="95">
        <v>0</v>
      </c>
      <c r="BH390" s="95">
        <v>3.461689587426326</v>
      </c>
      <c r="BI390" s="96" t="s">
        <v>326</v>
      </c>
      <c r="BZ390"/>
      <c r="CA390"/>
      <c r="CB390"/>
      <c r="CC390" s="34"/>
      <c r="CD390" s="34"/>
      <c r="CE390" s="17"/>
      <c r="CF390" s="17">
        <f>IFERROR(GETPIVOTDATA("Colaboradores",$BZ$385,"Rango Duración Viaje",""),0)</f>
        <v>0</v>
      </c>
      <c r="CG390" s="34"/>
      <c r="CH390" s="34"/>
      <c r="CI390" s="35"/>
      <c r="CM390" s="34"/>
      <c r="CN390" s="34"/>
      <c r="CO390" s="34"/>
      <c r="CP390" s="34"/>
      <c r="CQ390" s="34"/>
    </row>
    <row r="391" spans="2:95" x14ac:dyDescent="0.3">
      <c r="B391" s="34">
        <v>389</v>
      </c>
      <c r="C391" s="34">
        <v>2023</v>
      </c>
      <c r="D391" s="34" t="s">
        <v>110</v>
      </c>
      <c r="E391" s="34">
        <v>54</v>
      </c>
      <c r="F391" s="34" t="s">
        <v>80</v>
      </c>
      <c r="G391" s="34" t="s">
        <v>154</v>
      </c>
      <c r="H391" s="34" t="s">
        <v>151</v>
      </c>
      <c r="I391" s="34" t="s">
        <v>84</v>
      </c>
      <c r="J391" s="34" t="s">
        <v>92</v>
      </c>
      <c r="K391" s="34" t="s">
        <v>511</v>
      </c>
      <c r="L391" s="34" t="s">
        <v>170</v>
      </c>
      <c r="M391" s="34" t="s">
        <v>254</v>
      </c>
      <c r="N391" s="123">
        <v>0</v>
      </c>
      <c r="O391" s="123">
        <v>0</v>
      </c>
      <c r="P391" s="123" t="s">
        <v>59</v>
      </c>
      <c r="Q391" s="123">
        <v>0</v>
      </c>
      <c r="R391" s="123" t="s">
        <v>69</v>
      </c>
      <c r="S391" s="123">
        <v>0</v>
      </c>
      <c r="T391" s="34" t="s">
        <v>35</v>
      </c>
      <c r="U391" s="34" t="s">
        <v>326</v>
      </c>
      <c r="V391" s="34" t="s">
        <v>2</v>
      </c>
      <c r="W391" s="34" t="s">
        <v>326</v>
      </c>
      <c r="X391" s="34" t="s">
        <v>326</v>
      </c>
      <c r="Y391" s="34" t="s">
        <v>326</v>
      </c>
      <c r="Z391" s="34" t="s">
        <v>24</v>
      </c>
      <c r="AA391" s="34" t="s">
        <v>42</v>
      </c>
      <c r="AB391" s="95">
        <v>3.461689587426326</v>
      </c>
      <c r="AC391" s="34" t="s">
        <v>30</v>
      </c>
      <c r="AD391" s="34" t="s">
        <v>44</v>
      </c>
      <c r="AE391" s="95">
        <v>3.461689587426326</v>
      </c>
      <c r="AF391" s="96">
        <v>10</v>
      </c>
      <c r="AG391" s="97">
        <v>0</v>
      </c>
      <c r="AH391" s="96">
        <v>0</v>
      </c>
      <c r="AI391" s="97" t="s">
        <v>326</v>
      </c>
      <c r="AJ391" s="96">
        <v>0</v>
      </c>
      <c r="AK391" s="96">
        <v>0</v>
      </c>
      <c r="AL391" s="96" t="s">
        <v>94</v>
      </c>
      <c r="AM391" s="95">
        <v>0</v>
      </c>
      <c r="AN391" s="95">
        <v>0</v>
      </c>
      <c r="AO391" s="98" t="s">
        <v>326</v>
      </c>
      <c r="AP391" s="98">
        <v>0</v>
      </c>
      <c r="AQ391" s="98" t="s">
        <v>326</v>
      </c>
      <c r="AR391" s="98">
        <v>0</v>
      </c>
      <c r="AS391" s="98">
        <v>0</v>
      </c>
      <c r="AT391" s="99" t="s">
        <v>98</v>
      </c>
      <c r="AU391" s="98">
        <v>0</v>
      </c>
      <c r="AV391" s="98">
        <v>0</v>
      </c>
      <c r="AW391" s="98">
        <v>0</v>
      </c>
      <c r="AX391" s="98">
        <v>0</v>
      </c>
      <c r="AY391" s="98">
        <v>0</v>
      </c>
      <c r="AZ391" s="98">
        <v>0</v>
      </c>
      <c r="BA391" s="100">
        <v>0</v>
      </c>
      <c r="BB391" s="100">
        <v>0</v>
      </c>
      <c r="BC391" s="101">
        <v>0</v>
      </c>
      <c r="BD391" s="101">
        <v>0</v>
      </c>
      <c r="BE391" s="96">
        <v>0</v>
      </c>
      <c r="BF391" s="96">
        <v>0</v>
      </c>
      <c r="BG391" s="95">
        <v>3.461689587426326</v>
      </c>
      <c r="BH391" s="95">
        <v>3.461689587426326</v>
      </c>
      <c r="BI391" s="96" t="s">
        <v>326</v>
      </c>
      <c r="BZ391"/>
      <c r="CA391"/>
      <c r="CB391"/>
      <c r="CC391" s="35"/>
      <c r="CD391" s="35"/>
      <c r="CE391" s="34"/>
      <c r="CF391" s="34"/>
      <c r="CG391" s="35"/>
      <c r="CH391" s="35"/>
      <c r="CI391" s="34"/>
      <c r="CM391" s="34"/>
      <c r="CN391" s="34"/>
      <c r="CO391" s="34"/>
      <c r="CP391" s="34"/>
      <c r="CQ391" s="34"/>
    </row>
    <row r="392" spans="2:95" x14ac:dyDescent="0.3">
      <c r="B392" s="34">
        <v>390</v>
      </c>
      <c r="C392" s="34">
        <v>2023</v>
      </c>
      <c r="D392" s="34" t="s">
        <v>109</v>
      </c>
      <c r="E392" s="34">
        <v>39</v>
      </c>
      <c r="F392" s="34" t="s">
        <v>78</v>
      </c>
      <c r="G392" s="34" t="s">
        <v>152</v>
      </c>
      <c r="H392" s="34" t="s">
        <v>151</v>
      </c>
      <c r="I392" s="34" t="s">
        <v>85</v>
      </c>
      <c r="J392" s="34" t="s">
        <v>89</v>
      </c>
      <c r="K392" s="34" t="s">
        <v>325</v>
      </c>
      <c r="L392" s="34" t="s">
        <v>167</v>
      </c>
      <c r="M392" s="34" t="s">
        <v>253</v>
      </c>
      <c r="N392" s="123">
        <v>0.29166666666666669</v>
      </c>
      <c r="O392" s="123">
        <v>0.32291666666666669</v>
      </c>
      <c r="P392" s="123" t="s">
        <v>59</v>
      </c>
      <c r="Q392" s="123">
        <v>0.72916666666666663</v>
      </c>
      <c r="R392" s="123" t="s">
        <v>69</v>
      </c>
      <c r="S392" s="123">
        <v>0.77083333333333337</v>
      </c>
      <c r="T392" s="34" t="s">
        <v>28</v>
      </c>
      <c r="U392" s="34" t="s">
        <v>48</v>
      </c>
      <c r="V392" s="34" t="s">
        <v>43</v>
      </c>
      <c r="W392" s="34" t="s">
        <v>326</v>
      </c>
      <c r="X392" s="34" t="s">
        <v>326</v>
      </c>
      <c r="Y392" s="34" t="s">
        <v>326</v>
      </c>
      <c r="Z392" s="34" t="s">
        <v>28</v>
      </c>
      <c r="AA392" s="34" t="s">
        <v>43</v>
      </c>
      <c r="AB392" s="95">
        <v>0</v>
      </c>
      <c r="AC392" s="34" t="s">
        <v>28</v>
      </c>
      <c r="AD392" s="34" t="s">
        <v>43</v>
      </c>
      <c r="AE392" s="95">
        <v>0</v>
      </c>
      <c r="AF392" s="96">
        <v>9.7499999999999982</v>
      </c>
      <c r="AG392" s="97">
        <v>0</v>
      </c>
      <c r="AH392" s="96">
        <v>0</v>
      </c>
      <c r="AI392" s="97" t="s">
        <v>326</v>
      </c>
      <c r="AJ392" s="96">
        <v>52.500000000000057</v>
      </c>
      <c r="AK392" s="96">
        <v>181.73870333988231</v>
      </c>
      <c r="AL392" s="96" t="s">
        <v>95</v>
      </c>
      <c r="AM392" s="95">
        <v>6.9233791748526521</v>
      </c>
      <c r="AN392" s="95">
        <v>0</v>
      </c>
      <c r="AO392" s="98" t="s">
        <v>326</v>
      </c>
      <c r="AP392" s="98">
        <v>0</v>
      </c>
      <c r="AQ392" s="98" t="s">
        <v>326</v>
      </c>
      <c r="AR392" s="98">
        <v>20.713288999999996</v>
      </c>
      <c r="AS392" s="98">
        <v>71.702976852652242</v>
      </c>
      <c r="AT392" s="99" t="s">
        <v>102</v>
      </c>
      <c r="AU392" s="98">
        <v>1982.5639588754098</v>
      </c>
      <c r="AV392" s="98">
        <v>6863.0210128457211</v>
      </c>
      <c r="AW392" s="98">
        <v>260.24388743589736</v>
      </c>
      <c r="AX392" s="98">
        <v>900.8835553281948</v>
      </c>
      <c r="AY392" s="98">
        <v>17.864583333333353</v>
      </c>
      <c r="AZ392" s="98">
        <v>61.841642108709955</v>
      </c>
      <c r="BA392" s="100">
        <v>883789.95433789957</v>
      </c>
      <c r="BB392" s="100">
        <v>3059406.4824034949</v>
      </c>
      <c r="BC392" s="101">
        <v>3.6824581430745816E-2</v>
      </c>
      <c r="BD392" s="101">
        <v>0.12747527010014564</v>
      </c>
      <c r="BE392" s="96">
        <v>0</v>
      </c>
      <c r="BF392" s="96">
        <v>0</v>
      </c>
      <c r="BG392" s="95">
        <v>3.461689587426326</v>
      </c>
      <c r="BH392" s="95">
        <v>3.461689587426326</v>
      </c>
      <c r="BI392" s="96" t="s">
        <v>326</v>
      </c>
      <c r="CB392"/>
      <c r="CC392" s="34"/>
      <c r="CD392" s="34"/>
      <c r="CG392" s="34"/>
      <c r="CH392" s="34"/>
      <c r="CI392" s="34"/>
      <c r="CM392" s="34"/>
      <c r="CN392" s="34"/>
      <c r="CO392" s="34"/>
      <c r="CP392" s="34"/>
      <c r="CQ392" s="34"/>
    </row>
    <row r="393" spans="2:95" x14ac:dyDescent="0.3">
      <c r="B393" s="34">
        <v>391</v>
      </c>
      <c r="C393" s="34">
        <v>2023</v>
      </c>
      <c r="D393" s="34" t="s">
        <v>109</v>
      </c>
      <c r="E393" s="34">
        <v>37</v>
      </c>
      <c r="F393" s="34" t="s">
        <v>78</v>
      </c>
      <c r="G393" s="34" t="s">
        <v>152</v>
      </c>
      <c r="H393" s="34" t="s">
        <v>151</v>
      </c>
      <c r="I393" s="34" t="s">
        <v>83</v>
      </c>
      <c r="J393" s="34" t="s">
        <v>89</v>
      </c>
      <c r="K393" s="34" t="s">
        <v>325</v>
      </c>
      <c r="L393" s="34" t="s">
        <v>185</v>
      </c>
      <c r="M393" s="34" t="s">
        <v>471</v>
      </c>
      <c r="N393" s="123">
        <v>0.20833333333333334</v>
      </c>
      <c r="O393" s="123">
        <v>0.875</v>
      </c>
      <c r="P393" s="123" t="s">
        <v>73</v>
      </c>
      <c r="Q393" s="123">
        <v>0.75</v>
      </c>
      <c r="R393" s="123" t="s">
        <v>70</v>
      </c>
      <c r="S393" s="123">
        <v>0.875</v>
      </c>
      <c r="T393" s="34" t="s">
        <v>24</v>
      </c>
      <c r="U393" s="34" t="s">
        <v>326</v>
      </c>
      <c r="V393" s="34" t="s">
        <v>42</v>
      </c>
      <c r="W393" s="34" t="s">
        <v>24</v>
      </c>
      <c r="X393" s="34" t="s">
        <v>42</v>
      </c>
      <c r="Y393" s="34" t="s">
        <v>326</v>
      </c>
      <c r="Z393" s="34" t="s">
        <v>24</v>
      </c>
      <c r="AA393" s="34" t="s">
        <v>42</v>
      </c>
      <c r="AB393" s="95">
        <v>0</v>
      </c>
      <c r="AC393" s="34" t="s">
        <v>24</v>
      </c>
      <c r="AD393" s="34" t="s">
        <v>42</v>
      </c>
      <c r="AE393" s="95">
        <v>0</v>
      </c>
      <c r="AF393" s="96">
        <v>21</v>
      </c>
      <c r="AG393" s="97">
        <v>22.5</v>
      </c>
      <c r="AH393" s="96">
        <v>0</v>
      </c>
      <c r="AI393" s="97" t="s">
        <v>103</v>
      </c>
      <c r="AJ393" s="96">
        <v>570</v>
      </c>
      <c r="AK393" s="96">
        <v>0</v>
      </c>
      <c r="AL393" s="96" t="s">
        <v>97</v>
      </c>
      <c r="AM393" s="95">
        <v>0</v>
      </c>
      <c r="AN393" s="95">
        <v>0</v>
      </c>
      <c r="AO393" s="98">
        <v>10.252500000000001</v>
      </c>
      <c r="AP393" s="98">
        <v>0</v>
      </c>
      <c r="AQ393" s="98" t="s">
        <v>108</v>
      </c>
      <c r="AR393" s="98">
        <v>34.116049000000004</v>
      </c>
      <c r="AS393" s="98">
        <v>0</v>
      </c>
      <c r="AT393" s="99" t="s">
        <v>102</v>
      </c>
      <c r="AU393" s="98">
        <v>244.70113390022601</v>
      </c>
      <c r="AV393" s="98">
        <v>0</v>
      </c>
      <c r="AW393" s="98">
        <v>30.138576941105772</v>
      </c>
      <c r="AX393" s="98">
        <v>0</v>
      </c>
      <c r="AY393" s="98">
        <v>193.95833333333334</v>
      </c>
      <c r="AZ393" s="98">
        <v>0</v>
      </c>
      <c r="BA393" s="100">
        <v>4263000</v>
      </c>
      <c r="BB393" s="100">
        <v>0</v>
      </c>
      <c r="BC393" s="101">
        <v>0.17762500000000001</v>
      </c>
      <c r="BD393" s="101">
        <v>0</v>
      </c>
      <c r="BE393" s="96">
        <v>0</v>
      </c>
      <c r="BF393" s="96">
        <v>0</v>
      </c>
      <c r="BG393" s="95">
        <v>0</v>
      </c>
      <c r="BH393" s="95">
        <v>0</v>
      </c>
      <c r="BI393" s="96" t="s">
        <v>492</v>
      </c>
      <c r="CI393" s="34"/>
      <c r="CM393" s="35"/>
      <c r="CN393" s="35"/>
      <c r="CO393" s="34"/>
      <c r="CP393" s="34"/>
      <c r="CQ393" s="34"/>
    </row>
    <row r="394" spans="2:95" x14ac:dyDescent="0.3">
      <c r="B394" s="34">
        <v>392</v>
      </c>
      <c r="C394" s="34">
        <v>2023</v>
      </c>
      <c r="D394" s="34" t="s">
        <v>110</v>
      </c>
      <c r="E394" s="34">
        <v>41</v>
      </c>
      <c r="F394" s="34" t="s">
        <v>79</v>
      </c>
      <c r="G394" s="34" t="s">
        <v>152</v>
      </c>
      <c r="H394" s="34" t="s">
        <v>151</v>
      </c>
      <c r="I394" s="34" t="s">
        <v>84</v>
      </c>
      <c r="J394" s="34" t="s">
        <v>90</v>
      </c>
      <c r="K394" s="34" t="s">
        <v>325</v>
      </c>
      <c r="L394" s="34" t="s">
        <v>184</v>
      </c>
      <c r="M394" s="34" t="s">
        <v>473</v>
      </c>
      <c r="N394" s="123">
        <v>0.28125</v>
      </c>
      <c r="O394" s="123">
        <v>0.28472222222222221</v>
      </c>
      <c r="P394" s="123" t="s">
        <v>58</v>
      </c>
      <c r="Q394" s="123">
        <v>0.8125</v>
      </c>
      <c r="R394" s="123" t="s">
        <v>71</v>
      </c>
      <c r="S394" s="123">
        <v>0.81597222222222221</v>
      </c>
      <c r="T394" s="34" t="s">
        <v>149</v>
      </c>
      <c r="U394" s="34" t="s">
        <v>326</v>
      </c>
      <c r="V394" s="34" t="s">
        <v>149</v>
      </c>
      <c r="W394" s="34" t="s">
        <v>326</v>
      </c>
      <c r="X394" s="34" t="s">
        <v>326</v>
      </c>
      <c r="Y394" s="34" t="s">
        <v>326</v>
      </c>
      <c r="Z394" s="34" t="s">
        <v>149</v>
      </c>
      <c r="AA394" s="34" t="s">
        <v>149</v>
      </c>
      <c r="AB394" s="95">
        <v>0</v>
      </c>
      <c r="AC394" s="34" t="s">
        <v>149</v>
      </c>
      <c r="AD394" s="34" t="s">
        <v>149</v>
      </c>
      <c r="AE394" s="95">
        <v>0</v>
      </c>
      <c r="AF394" s="96">
        <v>12.666666666666668</v>
      </c>
      <c r="AG394" s="97">
        <v>0</v>
      </c>
      <c r="AH394" s="96">
        <v>0</v>
      </c>
      <c r="AI394" s="97" t="s">
        <v>326</v>
      </c>
      <c r="AJ394" s="96">
        <v>4.9999999999999822</v>
      </c>
      <c r="AK394" s="96">
        <v>17.308447937131568</v>
      </c>
      <c r="AL394" s="96" t="s">
        <v>94</v>
      </c>
      <c r="AM394" s="95">
        <v>6.9233791748526521</v>
      </c>
      <c r="AN394" s="95">
        <v>0</v>
      </c>
      <c r="AO394" s="98" t="s">
        <v>326</v>
      </c>
      <c r="AP394" s="98">
        <v>0</v>
      </c>
      <c r="AQ394" s="98" t="s">
        <v>326</v>
      </c>
      <c r="AR394" s="98">
        <v>0.28333333333333233</v>
      </c>
      <c r="AS394" s="98">
        <v>0.98081204977078884</v>
      </c>
      <c r="AT394" s="99" t="s">
        <v>98</v>
      </c>
      <c r="AU394" s="98">
        <v>0</v>
      </c>
      <c r="AV394" s="98">
        <v>0</v>
      </c>
      <c r="AW394" s="98">
        <v>0</v>
      </c>
      <c r="AX394" s="98">
        <v>0</v>
      </c>
      <c r="AY394" s="98">
        <v>1.7013888888888828</v>
      </c>
      <c r="AZ394" s="98">
        <v>5.889680200829492</v>
      </c>
      <c r="BA394" s="100">
        <v>0</v>
      </c>
      <c r="BB394" s="100">
        <v>0</v>
      </c>
      <c r="BC394" s="101">
        <v>0</v>
      </c>
      <c r="BD394" s="101">
        <v>0</v>
      </c>
      <c r="BE394" s="96">
        <v>9.9999999999999645</v>
      </c>
      <c r="BF394" s="96">
        <v>34.616895874263136</v>
      </c>
      <c r="BG394" s="95">
        <v>3.461689587426326</v>
      </c>
      <c r="BH394" s="95">
        <v>3.461689587426326</v>
      </c>
      <c r="BI394" s="96" t="s">
        <v>326</v>
      </c>
      <c r="BZ394" s="42" t="s">
        <v>208</v>
      </c>
      <c r="CA394" t="s">
        <v>307</v>
      </c>
      <c r="CB394"/>
      <c r="CC394" s="34"/>
      <c r="CD394" s="34"/>
      <c r="CE394" s="15" t="s">
        <v>207</v>
      </c>
      <c r="CF394" s="15" t="s">
        <v>4</v>
      </c>
      <c r="CG394" s="34"/>
      <c r="CH394" s="34"/>
      <c r="CI394" s="34"/>
      <c r="CM394" s="34"/>
      <c r="CN394" s="34"/>
      <c r="CO394" s="34"/>
      <c r="CP394" s="34"/>
      <c r="CQ394" s="34"/>
    </row>
    <row r="395" spans="2:95" x14ac:dyDescent="0.3">
      <c r="B395" s="34">
        <v>393</v>
      </c>
      <c r="C395" s="34">
        <v>2023</v>
      </c>
      <c r="D395" s="34" t="s">
        <v>110</v>
      </c>
      <c r="E395" s="34">
        <v>50</v>
      </c>
      <c r="F395" s="34" t="s">
        <v>80</v>
      </c>
      <c r="G395" s="34" t="s">
        <v>152</v>
      </c>
      <c r="H395" s="34" t="s">
        <v>151</v>
      </c>
      <c r="I395" s="34" t="s">
        <v>84</v>
      </c>
      <c r="J395" s="34" t="s">
        <v>89</v>
      </c>
      <c r="K395" s="34" t="s">
        <v>325</v>
      </c>
      <c r="L395" s="34" t="s">
        <v>168</v>
      </c>
      <c r="M395" s="34" t="s">
        <v>473</v>
      </c>
      <c r="N395" s="123">
        <v>0.25694444444444448</v>
      </c>
      <c r="O395" s="123">
        <v>0.29166666666666669</v>
      </c>
      <c r="P395" s="123" t="s">
        <v>59</v>
      </c>
      <c r="Q395" s="123">
        <v>0.69791666666666663</v>
      </c>
      <c r="R395" s="123" t="s">
        <v>68</v>
      </c>
      <c r="S395" s="123">
        <v>0.77777777777777779</v>
      </c>
      <c r="T395" s="34" t="s">
        <v>29</v>
      </c>
      <c r="U395" s="34" t="s">
        <v>326</v>
      </c>
      <c r="V395" s="34" t="s">
        <v>42</v>
      </c>
      <c r="W395" s="34" t="s">
        <v>149</v>
      </c>
      <c r="X395" s="34" t="s">
        <v>149</v>
      </c>
      <c r="Y395" s="34" t="s">
        <v>326</v>
      </c>
      <c r="Z395" s="34" t="s">
        <v>24</v>
      </c>
      <c r="AA395" s="34" t="s">
        <v>42</v>
      </c>
      <c r="AB395" s="95">
        <v>3.461689587426326</v>
      </c>
      <c r="AC395" s="34" t="s">
        <v>24</v>
      </c>
      <c r="AD395" s="34" t="s">
        <v>42</v>
      </c>
      <c r="AE395" s="95">
        <v>3.461689587426326</v>
      </c>
      <c r="AF395" s="96">
        <v>9.7499999999999982</v>
      </c>
      <c r="AG395" s="97">
        <v>15</v>
      </c>
      <c r="AH395" s="96">
        <v>51.925343811394889</v>
      </c>
      <c r="AI395" s="97" t="s">
        <v>103</v>
      </c>
      <c r="AJ395" s="96">
        <v>82.500000000000028</v>
      </c>
      <c r="AK395" s="96">
        <v>285.58939096267198</v>
      </c>
      <c r="AL395" s="96" t="s">
        <v>96</v>
      </c>
      <c r="AM395" s="95">
        <v>6.9233791748526521</v>
      </c>
      <c r="AN395" s="95">
        <v>6.9233791748526521</v>
      </c>
      <c r="AO395" s="98">
        <v>0.84999999999999987</v>
      </c>
      <c r="AP395" s="98">
        <v>2.9424361493123765</v>
      </c>
      <c r="AQ395" s="98" t="s">
        <v>106</v>
      </c>
      <c r="AR395" s="98">
        <v>19.575242393939398</v>
      </c>
      <c r="AS395" s="98">
        <v>67.763412766446407</v>
      </c>
      <c r="AT395" s="99" t="s">
        <v>102</v>
      </c>
      <c r="AU395" s="98">
        <v>2912.4532020759234</v>
      </c>
      <c r="AV395" s="98">
        <v>10082.008923492685</v>
      </c>
      <c r="AW395" s="98">
        <v>382.307032209596</v>
      </c>
      <c r="AX395" s="98">
        <v>1323.4282725998196</v>
      </c>
      <c r="AY395" s="98">
        <v>28.072916666666675</v>
      </c>
      <c r="AZ395" s="98">
        <v>97.179723313686992</v>
      </c>
      <c r="BA395" s="100">
        <v>6125000</v>
      </c>
      <c r="BB395" s="100">
        <v>21202848.722986247</v>
      </c>
      <c r="BC395" s="101">
        <v>0.25520833333333331</v>
      </c>
      <c r="BD395" s="101">
        <v>0.88345203012442686</v>
      </c>
      <c r="BE395" s="96">
        <v>30</v>
      </c>
      <c r="BF395" s="96">
        <v>103.85068762278978</v>
      </c>
      <c r="BG395" s="95">
        <v>0</v>
      </c>
      <c r="BH395" s="95">
        <v>3.461689587426326</v>
      </c>
      <c r="BI395" s="96" t="s">
        <v>326</v>
      </c>
      <c r="BZ395"/>
      <c r="CA395" s="44">
        <v>17.308447937131632</v>
      </c>
      <c r="CB395"/>
      <c r="CC395" s="34"/>
      <c r="CD395" s="34"/>
      <c r="CE395" s="17" t="s">
        <v>105</v>
      </c>
      <c r="CF395" s="17">
        <f>IFERROR(GETPIVOTDATA("Colaboradores",$BZ$394,"Rango Distancia Auxiliar",CE395),0)</f>
        <v>0</v>
      </c>
      <c r="CG395" s="34"/>
      <c r="CH395" s="34"/>
      <c r="CI395" s="34"/>
      <c r="CM395" s="34"/>
      <c r="CN395" s="34"/>
      <c r="CO395" s="34"/>
      <c r="CP395" s="34"/>
      <c r="CQ395" s="34"/>
    </row>
    <row r="396" spans="2:95" x14ac:dyDescent="0.3">
      <c r="B396" s="34">
        <v>394</v>
      </c>
      <c r="C396" s="34">
        <v>2023</v>
      </c>
      <c r="D396" s="34" t="s">
        <v>109</v>
      </c>
      <c r="E396" s="34">
        <v>49</v>
      </c>
      <c r="F396" s="34" t="s">
        <v>79</v>
      </c>
      <c r="G396" s="34" t="s">
        <v>153</v>
      </c>
      <c r="H396" s="34" t="s">
        <v>151</v>
      </c>
      <c r="I396" s="34" t="s">
        <v>84</v>
      </c>
      <c r="J396" s="34" t="s">
        <v>90</v>
      </c>
      <c r="K396" s="34" t="s">
        <v>325</v>
      </c>
      <c r="L396" s="34" t="s">
        <v>184</v>
      </c>
      <c r="M396" s="34" t="s">
        <v>473</v>
      </c>
      <c r="N396" s="123">
        <v>0.25</v>
      </c>
      <c r="O396" s="123">
        <v>0.2673611111111111</v>
      </c>
      <c r="P396" s="123" t="s">
        <v>58</v>
      </c>
      <c r="Q396" s="123">
        <v>0.2986111111111111</v>
      </c>
      <c r="R396" s="123" t="s">
        <v>59</v>
      </c>
      <c r="S396" s="123">
        <v>0.32291666666666669</v>
      </c>
      <c r="T396" s="34" t="s">
        <v>28</v>
      </c>
      <c r="U396" s="34" t="s">
        <v>48</v>
      </c>
      <c r="V396" s="34" t="s">
        <v>43</v>
      </c>
      <c r="W396" s="34" t="s">
        <v>326</v>
      </c>
      <c r="X396" s="34" t="s">
        <v>326</v>
      </c>
      <c r="Y396" s="34" t="s">
        <v>326</v>
      </c>
      <c r="Z396" s="34" t="s">
        <v>28</v>
      </c>
      <c r="AA396" s="34" t="s">
        <v>43</v>
      </c>
      <c r="AB396" s="95">
        <v>0</v>
      </c>
      <c r="AC396" s="34" t="s">
        <v>28</v>
      </c>
      <c r="AD396" s="34" t="s">
        <v>43</v>
      </c>
      <c r="AE396" s="95">
        <v>0</v>
      </c>
      <c r="AF396" s="96">
        <v>0.75</v>
      </c>
      <c r="AG396" s="97">
        <v>0</v>
      </c>
      <c r="AH396" s="96">
        <v>0</v>
      </c>
      <c r="AI396" s="97" t="s">
        <v>326</v>
      </c>
      <c r="AJ396" s="96">
        <v>30.000000000000014</v>
      </c>
      <c r="AK396" s="96">
        <v>103.85068762278983</v>
      </c>
      <c r="AL396" s="96" t="s">
        <v>95</v>
      </c>
      <c r="AM396" s="95">
        <v>6.9233791748526521</v>
      </c>
      <c r="AN396" s="95">
        <v>0</v>
      </c>
      <c r="AO396" s="98" t="s">
        <v>326</v>
      </c>
      <c r="AP396" s="98">
        <v>0</v>
      </c>
      <c r="AQ396" s="98" t="s">
        <v>326</v>
      </c>
      <c r="AR396" s="98">
        <v>8.5093960000000095</v>
      </c>
      <c r="AS396" s="98">
        <v>29.456887528487261</v>
      </c>
      <c r="AT396" s="99" t="s">
        <v>100</v>
      </c>
      <c r="AU396" s="98">
        <v>1140.2626859480424</v>
      </c>
      <c r="AV396" s="98">
        <v>3947.2354668771131</v>
      </c>
      <c r="AW396" s="98">
        <v>149.6780937435899</v>
      </c>
      <c r="AX396" s="98">
        <v>518.13909857800661</v>
      </c>
      <c r="AY396" s="98">
        <v>10.208333333333337</v>
      </c>
      <c r="AZ396" s="98">
        <v>35.338081204977094</v>
      </c>
      <c r="BA396" s="100">
        <v>3505178.0821917807</v>
      </c>
      <c r="BB396" s="100">
        <v>12133838.469198266</v>
      </c>
      <c r="BC396" s="101">
        <v>7.302454337899543E-2</v>
      </c>
      <c r="BD396" s="101">
        <v>0.25278830144163056</v>
      </c>
      <c r="BE396" s="96">
        <v>0</v>
      </c>
      <c r="BF396" s="96">
        <v>0</v>
      </c>
      <c r="BG396" s="95">
        <v>3.461689587426326</v>
      </c>
      <c r="BH396" s="95">
        <v>3.461689587426326</v>
      </c>
      <c r="BI396" s="96" t="s">
        <v>326</v>
      </c>
      <c r="BZ396" t="s">
        <v>106</v>
      </c>
      <c r="CA396" s="44">
        <v>3.461689587426326</v>
      </c>
      <c r="CB396"/>
      <c r="CC396" s="34"/>
      <c r="CD396" s="34"/>
      <c r="CE396" s="17" t="s">
        <v>106</v>
      </c>
      <c r="CF396" s="17">
        <f>IFERROR(GETPIVOTDATA("Colaboradores",$BZ$394,"Rango Distancia Auxiliar",CE396),0)</f>
        <v>3.461689587426326</v>
      </c>
      <c r="CG396" s="34"/>
      <c r="CH396" s="34"/>
      <c r="CI396" s="34"/>
      <c r="CM396" s="34"/>
      <c r="CN396" s="34"/>
      <c r="CO396" s="34"/>
      <c r="CP396" s="34"/>
      <c r="CQ396" s="34"/>
    </row>
    <row r="397" spans="2:95" x14ac:dyDescent="0.3">
      <c r="B397" s="34">
        <v>395</v>
      </c>
      <c r="C397" s="34">
        <v>2023</v>
      </c>
      <c r="D397" s="34" t="s">
        <v>109</v>
      </c>
      <c r="E397" s="34">
        <v>42</v>
      </c>
      <c r="F397" s="34" t="s">
        <v>79</v>
      </c>
      <c r="G397" s="34" t="s">
        <v>154</v>
      </c>
      <c r="H397" s="34" t="s">
        <v>151</v>
      </c>
      <c r="I397" s="34" t="s">
        <v>84</v>
      </c>
      <c r="J397" s="34" t="s">
        <v>92</v>
      </c>
      <c r="K397" s="34" t="s">
        <v>512</v>
      </c>
      <c r="L397" s="34" t="s">
        <v>170</v>
      </c>
      <c r="M397" s="34" t="s">
        <v>471</v>
      </c>
      <c r="N397" s="123">
        <v>0.375</v>
      </c>
      <c r="O397" s="123">
        <v>0.45833333333333331</v>
      </c>
      <c r="P397" s="123" t="s">
        <v>63</v>
      </c>
      <c r="Q397" s="123">
        <v>0.79166666666666663</v>
      </c>
      <c r="R397" s="123" t="s">
        <v>71</v>
      </c>
      <c r="S397" s="123">
        <v>0.875</v>
      </c>
      <c r="T397" s="34" t="s">
        <v>33</v>
      </c>
      <c r="U397" s="34" t="s">
        <v>326</v>
      </c>
      <c r="V397" s="34" t="s">
        <v>42</v>
      </c>
      <c r="W397" s="34" t="s">
        <v>24</v>
      </c>
      <c r="X397" s="34" t="s">
        <v>42</v>
      </c>
      <c r="Y397" s="34" t="s">
        <v>326</v>
      </c>
      <c r="Z397" s="34" t="s">
        <v>26</v>
      </c>
      <c r="AA397" s="34" t="s">
        <v>43</v>
      </c>
      <c r="AB397" s="95">
        <v>3.461689587426326</v>
      </c>
      <c r="AC397" s="34" t="s">
        <v>33</v>
      </c>
      <c r="AD397" s="34" t="s">
        <v>42</v>
      </c>
      <c r="AE397" s="95">
        <v>0</v>
      </c>
      <c r="AF397" s="96">
        <v>8</v>
      </c>
      <c r="AG397" s="97">
        <v>30</v>
      </c>
      <c r="AH397" s="96">
        <v>103.85068762278978</v>
      </c>
      <c r="AI397" s="97" t="s">
        <v>95</v>
      </c>
      <c r="AJ397" s="96">
        <v>120.00000000000001</v>
      </c>
      <c r="AK397" s="96">
        <v>415.40275049115917</v>
      </c>
      <c r="AL397" s="96" t="s">
        <v>97</v>
      </c>
      <c r="AM397" s="95">
        <v>6.9233791748526521</v>
      </c>
      <c r="AN397" s="95">
        <v>6.9233791748526521</v>
      </c>
      <c r="AO397" s="98">
        <v>13.670000000000002</v>
      </c>
      <c r="AP397" s="98">
        <v>47.321296660117881</v>
      </c>
      <c r="AQ397" s="98" t="s">
        <v>108</v>
      </c>
      <c r="AR397" s="98">
        <v>29.005876999999984</v>
      </c>
      <c r="AS397" s="98">
        <v>100.4093423850687</v>
      </c>
      <c r="AT397" s="99" t="s">
        <v>102</v>
      </c>
      <c r="AU397" s="98">
        <v>360.11216759786583</v>
      </c>
      <c r="AV397" s="98">
        <v>1246.5965408790562</v>
      </c>
      <c r="AW397" s="98">
        <v>44.353158882385699</v>
      </c>
      <c r="AX397" s="98">
        <v>153.53686827262004</v>
      </c>
      <c r="AY397" s="98">
        <v>40.833333333333343</v>
      </c>
      <c r="AZ397" s="98">
        <v>141.35232481990835</v>
      </c>
      <c r="BA397" s="100">
        <v>4664800</v>
      </c>
      <c r="BB397" s="100">
        <v>16148089.587426325</v>
      </c>
      <c r="BC397" s="101">
        <v>4.3192592592592595E-2</v>
      </c>
      <c r="BD397" s="101">
        <v>0.14951934803172526</v>
      </c>
      <c r="BE397" s="96">
        <v>0</v>
      </c>
      <c r="BF397" s="96">
        <v>0</v>
      </c>
      <c r="BG397" s="95">
        <v>3.461689587426326</v>
      </c>
      <c r="BH397" s="95">
        <v>3.461689587426326</v>
      </c>
      <c r="BI397" s="96" t="s">
        <v>326</v>
      </c>
      <c r="BY397" s="34"/>
      <c r="BZ397" t="s">
        <v>198</v>
      </c>
      <c r="CA397" s="44">
        <v>20.77013752455796</v>
      </c>
      <c r="CB397"/>
      <c r="CC397" s="34"/>
      <c r="CD397" s="34"/>
      <c r="CE397" s="17" t="s">
        <v>107</v>
      </c>
      <c r="CF397" s="17">
        <f>IFERROR(GETPIVOTDATA("Colaboradores",$BZ$394,"Rango Distancia Auxiliar",CE397),0)</f>
        <v>0</v>
      </c>
      <c r="CG397" s="34"/>
      <c r="CH397" s="34"/>
      <c r="CI397" s="34"/>
      <c r="CM397" s="34"/>
      <c r="CN397" s="34"/>
      <c r="CO397" s="34"/>
      <c r="CP397" s="34"/>
      <c r="CQ397" s="34"/>
    </row>
    <row r="398" spans="2:95" x14ac:dyDescent="0.3">
      <c r="B398" s="34">
        <v>396</v>
      </c>
      <c r="C398" s="34">
        <v>2023</v>
      </c>
      <c r="D398" s="34" t="s">
        <v>109</v>
      </c>
      <c r="E398" s="34">
        <v>45</v>
      </c>
      <c r="F398" s="34" t="s">
        <v>79</v>
      </c>
      <c r="G398" s="34" t="s">
        <v>152</v>
      </c>
      <c r="H398" s="34" t="s">
        <v>151</v>
      </c>
      <c r="I398" s="34" t="s">
        <v>85</v>
      </c>
      <c r="J398" s="34" t="s">
        <v>90</v>
      </c>
      <c r="K398" s="34" t="s">
        <v>325</v>
      </c>
      <c r="L398" s="34" t="s">
        <v>168</v>
      </c>
      <c r="M398" s="34" t="s">
        <v>471</v>
      </c>
      <c r="N398" s="123">
        <v>0.3125</v>
      </c>
      <c r="O398" s="123">
        <v>0.35416666666666669</v>
      </c>
      <c r="P398" s="123" t="s">
        <v>60</v>
      </c>
      <c r="Q398" s="123">
        <v>0.58333333333333337</v>
      </c>
      <c r="R398" s="123" t="s">
        <v>66</v>
      </c>
      <c r="S398" s="123">
        <v>0.625</v>
      </c>
      <c r="T398" s="34" t="s">
        <v>24</v>
      </c>
      <c r="U398" s="34" t="s">
        <v>326</v>
      </c>
      <c r="V398" s="34" t="s">
        <v>42</v>
      </c>
      <c r="W398" s="34" t="s">
        <v>31</v>
      </c>
      <c r="X398" s="34" t="s">
        <v>42</v>
      </c>
      <c r="Y398" s="34" t="s">
        <v>326</v>
      </c>
      <c r="Z398" s="34" t="s">
        <v>31</v>
      </c>
      <c r="AA398" s="34" t="s">
        <v>42</v>
      </c>
      <c r="AB398" s="95">
        <v>3.461689587426326</v>
      </c>
      <c r="AC398" s="34" t="s">
        <v>24</v>
      </c>
      <c r="AD398" s="34" t="s">
        <v>42</v>
      </c>
      <c r="AE398" s="95">
        <v>0</v>
      </c>
      <c r="AF398" s="96">
        <v>5.5</v>
      </c>
      <c r="AG398" s="97">
        <v>30</v>
      </c>
      <c r="AH398" s="96">
        <v>103.85068762278978</v>
      </c>
      <c r="AI398" s="97" t="s">
        <v>95</v>
      </c>
      <c r="AJ398" s="96">
        <v>59.999999999999986</v>
      </c>
      <c r="AK398" s="96">
        <v>207.70137524557953</v>
      </c>
      <c r="AL398" s="96" t="s">
        <v>95</v>
      </c>
      <c r="AM398" s="95">
        <v>6.9233791748526521</v>
      </c>
      <c r="AN398" s="95">
        <v>6.9233791748526521</v>
      </c>
      <c r="AO398" s="98">
        <v>8.1449999999999996</v>
      </c>
      <c r="AP398" s="98">
        <v>28.195461689587425</v>
      </c>
      <c r="AQ398" s="98" t="s">
        <v>108</v>
      </c>
      <c r="AR398" s="98">
        <v>9.6757879999999972</v>
      </c>
      <c r="AS398" s="98">
        <v>33.494574569744586</v>
      </c>
      <c r="AT398" s="99" t="s">
        <v>100</v>
      </c>
      <c r="AU398" s="98">
        <v>56.417002254430052</v>
      </c>
      <c r="AV398" s="98">
        <v>195.29814925796808</v>
      </c>
      <c r="AW398" s="98">
        <v>6.9485912718531457</v>
      </c>
      <c r="AX398" s="98">
        <v>24.053866053055486</v>
      </c>
      <c r="AY398" s="98">
        <v>20.416666666666661</v>
      </c>
      <c r="AZ398" s="98">
        <v>70.676162409954131</v>
      </c>
      <c r="BA398" s="100">
        <v>1156400</v>
      </c>
      <c r="BB398" s="100">
        <v>4003097.8388998033</v>
      </c>
      <c r="BC398" s="101">
        <v>2.4091666666666667E-2</v>
      </c>
      <c r="BD398" s="101">
        <v>8.3397871643745902E-2</v>
      </c>
      <c r="BE398" s="96">
        <v>60</v>
      </c>
      <c r="BF398" s="96">
        <v>207.70137524557956</v>
      </c>
      <c r="BG398" s="95">
        <v>0</v>
      </c>
      <c r="BH398" s="95">
        <v>3.461689587426326</v>
      </c>
      <c r="BI398" s="96" t="s">
        <v>326</v>
      </c>
      <c r="BY398" s="34"/>
      <c r="BZ398"/>
      <c r="CA398"/>
      <c r="CB398"/>
      <c r="CC398" s="34"/>
      <c r="CD398" s="34"/>
      <c r="CE398" s="17" t="s">
        <v>99</v>
      </c>
      <c r="CF398" s="17">
        <f>IFERROR(GETPIVOTDATA("Colaboradores",$BZ$394,"Rango Distancia Auxiliar",CE398),0)</f>
        <v>0</v>
      </c>
      <c r="CG398" s="34"/>
      <c r="CH398" s="34"/>
      <c r="CI398" s="34"/>
      <c r="CM398" s="34"/>
      <c r="CN398" s="34"/>
      <c r="CO398" s="34"/>
      <c r="CP398" s="34"/>
      <c r="CQ398" s="34"/>
    </row>
    <row r="399" spans="2:95" x14ac:dyDescent="0.3">
      <c r="B399" s="34">
        <v>397</v>
      </c>
      <c r="C399" s="34">
        <v>2023</v>
      </c>
      <c r="D399" s="34" t="s">
        <v>109</v>
      </c>
      <c r="E399" s="34">
        <v>52</v>
      </c>
      <c r="F399" s="34" t="s">
        <v>80</v>
      </c>
      <c r="G399" s="34" t="s">
        <v>153</v>
      </c>
      <c r="H399" s="34" t="s">
        <v>151</v>
      </c>
      <c r="I399" s="34" t="s">
        <v>85</v>
      </c>
      <c r="J399" s="34" t="s">
        <v>89</v>
      </c>
      <c r="K399" s="34" t="s">
        <v>325</v>
      </c>
      <c r="L399" s="34" t="s">
        <v>172</v>
      </c>
      <c r="M399" s="34" t="s">
        <v>488</v>
      </c>
      <c r="N399" s="123">
        <v>0.70833333333333337</v>
      </c>
      <c r="O399" s="123">
        <v>0.72916666666666663</v>
      </c>
      <c r="P399" s="123" t="s">
        <v>69</v>
      </c>
      <c r="Q399" s="123">
        <v>0.875</v>
      </c>
      <c r="R399" s="123" t="s">
        <v>73</v>
      </c>
      <c r="S399" s="123">
        <v>0.90277777777777779</v>
      </c>
      <c r="T399" s="34" t="s">
        <v>28</v>
      </c>
      <c r="U399" s="34" t="s">
        <v>48</v>
      </c>
      <c r="V399" s="34" t="s">
        <v>43</v>
      </c>
      <c r="W399" s="34" t="s">
        <v>326</v>
      </c>
      <c r="X399" s="34" t="s">
        <v>326</v>
      </c>
      <c r="Y399" s="34" t="s">
        <v>326</v>
      </c>
      <c r="Z399" s="34" t="s">
        <v>28</v>
      </c>
      <c r="AA399" s="34" t="s">
        <v>43</v>
      </c>
      <c r="AB399" s="95">
        <v>0</v>
      </c>
      <c r="AC399" s="34" t="s">
        <v>34</v>
      </c>
      <c r="AD399" s="34" t="s">
        <v>44</v>
      </c>
      <c r="AE399" s="95">
        <v>3.461689587426326</v>
      </c>
      <c r="AF399" s="96">
        <v>3.5000000000000009</v>
      </c>
      <c r="AG399" s="97">
        <v>0</v>
      </c>
      <c r="AH399" s="96">
        <v>0</v>
      </c>
      <c r="AI399" s="97" t="s">
        <v>326</v>
      </c>
      <c r="AJ399" s="96">
        <v>34.999999999999957</v>
      </c>
      <c r="AK399" s="96">
        <v>121.15913555992127</v>
      </c>
      <c r="AL399" s="96" t="s">
        <v>95</v>
      </c>
      <c r="AM399" s="95">
        <v>6.9233791748526521</v>
      </c>
      <c r="AN399" s="95">
        <v>0</v>
      </c>
      <c r="AO399" s="98" t="s">
        <v>326</v>
      </c>
      <c r="AP399" s="98">
        <v>0</v>
      </c>
      <c r="AQ399" s="98" t="s">
        <v>326</v>
      </c>
      <c r="AR399" s="98">
        <v>13.067499999999978</v>
      </c>
      <c r="AS399" s="98">
        <v>45.235628683693442</v>
      </c>
      <c r="AT399" s="99" t="s">
        <v>101</v>
      </c>
      <c r="AU399" s="98">
        <v>1500.9004817692282</v>
      </c>
      <c r="AV399" s="98">
        <v>5195.6515695036933</v>
      </c>
      <c r="AW399" s="98">
        <v>197.01769230769196</v>
      </c>
      <c r="AX399" s="98">
        <v>682.01409400030104</v>
      </c>
      <c r="AY399" s="98">
        <v>11.909722222222207</v>
      </c>
      <c r="AZ399" s="98">
        <v>41.22776140580654</v>
      </c>
      <c r="BA399" s="100">
        <v>3129287.6712328768</v>
      </c>
      <c r="BB399" s="100">
        <v>10832622.547568426</v>
      </c>
      <c r="BC399" s="101">
        <v>0.13038698630136986</v>
      </c>
      <c r="BD399" s="101">
        <v>0.45135927281535104</v>
      </c>
      <c r="BE399" s="96">
        <v>0</v>
      </c>
      <c r="BF399" s="96">
        <v>0</v>
      </c>
      <c r="BG399" s="95">
        <v>3.461689587426326</v>
      </c>
      <c r="BH399" s="95">
        <v>3.461689587426326</v>
      </c>
      <c r="BI399" s="96" t="s">
        <v>326</v>
      </c>
      <c r="BY399" s="34"/>
      <c r="BZ399"/>
      <c r="CA399"/>
      <c r="CB399"/>
      <c r="CC399" s="34"/>
      <c r="CD399" s="34"/>
      <c r="CE399" s="17" t="s">
        <v>108</v>
      </c>
      <c r="CF399" s="17">
        <f>IFERROR(GETPIVOTDATA("Colaboradores",$BZ$394,"Rango Distancia Auxiliar",CE399),0)</f>
        <v>0</v>
      </c>
      <c r="CG399" s="34"/>
      <c r="CH399" s="34"/>
      <c r="CI399" s="34"/>
      <c r="CM399" s="34"/>
      <c r="CN399" s="34"/>
      <c r="CO399" s="34"/>
      <c r="CP399" s="34"/>
      <c r="CQ399" s="34"/>
    </row>
    <row r="400" spans="2:95" x14ac:dyDescent="0.3">
      <c r="B400" s="34">
        <v>398</v>
      </c>
      <c r="C400" s="34">
        <v>2023</v>
      </c>
      <c r="D400" s="34" t="s">
        <v>110</v>
      </c>
      <c r="E400" s="34">
        <v>51</v>
      </c>
      <c r="F400" s="34" t="s">
        <v>80</v>
      </c>
      <c r="G400" s="34" t="s">
        <v>154</v>
      </c>
      <c r="H400" s="34" t="s">
        <v>151</v>
      </c>
      <c r="I400" s="34" t="s">
        <v>83</v>
      </c>
      <c r="J400" s="34" t="s">
        <v>89</v>
      </c>
      <c r="K400" s="34" t="s">
        <v>325</v>
      </c>
      <c r="L400" s="34" t="s">
        <v>171</v>
      </c>
      <c r="M400" s="34" t="s">
        <v>471</v>
      </c>
      <c r="N400" s="123">
        <v>0.33333333333333331</v>
      </c>
      <c r="O400" s="123">
        <v>0.39583333333333331</v>
      </c>
      <c r="P400" s="123" t="s">
        <v>61</v>
      </c>
      <c r="Q400" s="123">
        <v>0.66666666666666663</v>
      </c>
      <c r="R400" s="123" t="s">
        <v>68</v>
      </c>
      <c r="S400" s="123">
        <v>0.75</v>
      </c>
      <c r="T400" s="34" t="s">
        <v>24</v>
      </c>
      <c r="U400" s="34" t="s">
        <v>326</v>
      </c>
      <c r="V400" s="34" t="s">
        <v>42</v>
      </c>
      <c r="W400" s="34" t="s">
        <v>31</v>
      </c>
      <c r="X400" s="34" t="s">
        <v>42</v>
      </c>
      <c r="Y400" s="34" t="s">
        <v>326</v>
      </c>
      <c r="Z400" s="34" t="s">
        <v>24</v>
      </c>
      <c r="AA400" s="34" t="s">
        <v>42</v>
      </c>
      <c r="AB400" s="95">
        <v>0</v>
      </c>
      <c r="AC400" s="34" t="s">
        <v>24</v>
      </c>
      <c r="AD400" s="34" t="s">
        <v>42</v>
      </c>
      <c r="AE400" s="95">
        <v>0</v>
      </c>
      <c r="AF400" s="96">
        <v>6.5</v>
      </c>
      <c r="AG400" s="97">
        <v>20</v>
      </c>
      <c r="AH400" s="96">
        <v>69.233791748526528</v>
      </c>
      <c r="AI400" s="97" t="s">
        <v>103</v>
      </c>
      <c r="AJ400" s="96">
        <v>105.00000000000003</v>
      </c>
      <c r="AK400" s="96">
        <v>363.47740667976433</v>
      </c>
      <c r="AL400" s="96" t="s">
        <v>96</v>
      </c>
      <c r="AM400" s="95">
        <v>6.9233791748526521</v>
      </c>
      <c r="AN400" s="95">
        <v>6.9233791748526521</v>
      </c>
      <c r="AO400" s="98">
        <v>5.4299999999999988</v>
      </c>
      <c r="AP400" s="98">
        <v>18.796974459724947</v>
      </c>
      <c r="AQ400" s="98" t="s">
        <v>108</v>
      </c>
      <c r="AR400" s="98">
        <v>10.130378999999991</v>
      </c>
      <c r="AS400" s="98">
        <v>35.068227500982282</v>
      </c>
      <c r="AT400" s="99" t="s">
        <v>101</v>
      </c>
      <c r="AU400" s="98">
        <v>55.207439723661665</v>
      </c>
      <c r="AV400" s="98">
        <v>191.11101923986612</v>
      </c>
      <c r="AW400" s="98">
        <v>6.7996156916520931</v>
      </c>
      <c r="AX400" s="98">
        <v>23.538158838292706</v>
      </c>
      <c r="AY400" s="98">
        <v>35.729166666666679</v>
      </c>
      <c r="AZ400" s="98">
        <v>123.68328421741981</v>
      </c>
      <c r="BA400" s="100">
        <v>2352000</v>
      </c>
      <c r="BB400" s="100">
        <v>8141893.9096267186</v>
      </c>
      <c r="BC400" s="101">
        <v>9.8000000000000004E-2</v>
      </c>
      <c r="BD400" s="101">
        <v>0.33924557956777995</v>
      </c>
      <c r="BE400" s="96">
        <v>40</v>
      </c>
      <c r="BF400" s="96">
        <v>138.46758349705306</v>
      </c>
      <c r="BG400" s="95">
        <v>0</v>
      </c>
      <c r="BH400" s="95">
        <v>3.461689587426326</v>
      </c>
      <c r="BI400" s="96" t="s">
        <v>326</v>
      </c>
      <c r="BY400" s="34"/>
      <c r="BZ400"/>
      <c r="CA400"/>
      <c r="CB400"/>
      <c r="CC400" s="34"/>
      <c r="CD400" s="34"/>
      <c r="CE400" s="17"/>
      <c r="CF400" s="17">
        <f>IFERROR(GETPIVOTDATA("Colaboradores",$BZ$394,"Rango Distancia Auxiliar",""),0)</f>
        <v>17.308447937131632</v>
      </c>
      <c r="CG400" s="34"/>
      <c r="CH400" s="34"/>
      <c r="CI400" s="34"/>
      <c r="CM400" s="34"/>
      <c r="CN400" s="34"/>
      <c r="CO400" s="34"/>
      <c r="CP400" s="34"/>
      <c r="CQ400" s="34"/>
    </row>
    <row r="401" spans="2:95" x14ac:dyDescent="0.3">
      <c r="B401" s="34">
        <v>399</v>
      </c>
      <c r="C401" s="34">
        <v>2023</v>
      </c>
      <c r="D401" s="34" t="s">
        <v>110</v>
      </c>
      <c r="E401" s="34">
        <v>40</v>
      </c>
      <c r="F401" s="34" t="s">
        <v>79</v>
      </c>
      <c r="G401" s="34" t="s">
        <v>155</v>
      </c>
      <c r="H401" s="34" t="s">
        <v>151</v>
      </c>
      <c r="I401" s="34" t="s">
        <v>83</v>
      </c>
      <c r="J401" s="34" t="s">
        <v>89</v>
      </c>
      <c r="K401" s="34" t="s">
        <v>327</v>
      </c>
      <c r="L401" s="34" t="s">
        <v>170</v>
      </c>
      <c r="M401" s="34" t="s">
        <v>473</v>
      </c>
      <c r="N401" s="123">
        <v>0.27083333333333331</v>
      </c>
      <c r="O401" s="123">
        <v>0.3125</v>
      </c>
      <c r="P401" s="123" t="s">
        <v>59</v>
      </c>
      <c r="Q401" s="123">
        <v>0.6875</v>
      </c>
      <c r="R401" s="123" t="s">
        <v>68</v>
      </c>
      <c r="S401" s="123">
        <v>0.75</v>
      </c>
      <c r="T401" s="34" t="s">
        <v>24</v>
      </c>
      <c r="U401" s="34" t="s">
        <v>326</v>
      </c>
      <c r="V401" s="34" t="s">
        <v>42</v>
      </c>
      <c r="W401" s="34" t="s">
        <v>40</v>
      </c>
      <c r="X401" s="34" t="s">
        <v>42</v>
      </c>
      <c r="Y401" s="34" t="s">
        <v>326</v>
      </c>
      <c r="Z401" s="34" t="s">
        <v>24</v>
      </c>
      <c r="AA401" s="34" t="s">
        <v>42</v>
      </c>
      <c r="AB401" s="95">
        <v>0</v>
      </c>
      <c r="AC401" s="34" t="s">
        <v>24</v>
      </c>
      <c r="AD401" s="34" t="s">
        <v>42</v>
      </c>
      <c r="AE401" s="95">
        <v>0</v>
      </c>
      <c r="AF401" s="96">
        <v>9</v>
      </c>
      <c r="AG401" s="97">
        <v>7.5</v>
      </c>
      <c r="AH401" s="96">
        <v>25.962671905697444</v>
      </c>
      <c r="AI401" s="97" t="s">
        <v>148</v>
      </c>
      <c r="AJ401" s="96">
        <v>75.000000000000014</v>
      </c>
      <c r="AK401" s="96">
        <v>259.62671905697448</v>
      </c>
      <c r="AL401" s="96" t="s">
        <v>96</v>
      </c>
      <c r="AM401" s="95">
        <v>6.9233791748526521</v>
      </c>
      <c r="AN401" s="95">
        <v>6.9233791748526521</v>
      </c>
      <c r="AO401" s="98">
        <v>2.125</v>
      </c>
      <c r="AP401" s="98">
        <v>7.3560903732809431</v>
      </c>
      <c r="AQ401" s="98" t="s">
        <v>107</v>
      </c>
      <c r="AR401" s="98">
        <v>22.883026000000001</v>
      </c>
      <c r="AS401" s="98">
        <v>79.213932833005899</v>
      </c>
      <c r="AT401" s="99" t="s">
        <v>102</v>
      </c>
      <c r="AU401" s="98">
        <v>169.23524544662661</v>
      </c>
      <c r="AV401" s="98">
        <v>585.83988698812584</v>
      </c>
      <c r="AW401" s="98">
        <v>20.843832575454062</v>
      </c>
      <c r="AX401" s="98">
        <v>72.154878188506984</v>
      </c>
      <c r="AY401" s="98">
        <v>25.520833333333339</v>
      </c>
      <c r="AZ401" s="98">
        <v>88.34520301244271</v>
      </c>
      <c r="BA401" s="100">
        <v>3430000</v>
      </c>
      <c r="BB401" s="100">
        <v>11873595.284872299</v>
      </c>
      <c r="BC401" s="101">
        <v>0.14291666666666666</v>
      </c>
      <c r="BD401" s="101">
        <v>0.49473313686967907</v>
      </c>
      <c r="BE401" s="96">
        <v>0</v>
      </c>
      <c r="BF401" s="96">
        <v>0</v>
      </c>
      <c r="BG401" s="95">
        <v>3.461689587426326</v>
      </c>
      <c r="BH401" s="95">
        <v>3.461689587426326</v>
      </c>
      <c r="BI401" s="96" t="s">
        <v>326</v>
      </c>
      <c r="BY401" s="34"/>
      <c r="BZ401"/>
      <c r="CA401"/>
      <c r="CB401"/>
      <c r="CC401" s="34"/>
      <c r="CD401" s="34"/>
      <c r="CE401" s="34"/>
      <c r="CF401" s="34"/>
      <c r="CG401" s="34"/>
      <c r="CH401" s="34"/>
      <c r="CI401" s="35"/>
      <c r="CM401" s="34"/>
      <c r="CN401" s="34"/>
      <c r="CO401" s="34"/>
      <c r="CP401" s="34"/>
      <c r="CQ401" s="34"/>
    </row>
    <row r="402" spans="2:95" x14ac:dyDescent="0.3">
      <c r="B402" s="34">
        <v>400</v>
      </c>
      <c r="C402" s="34">
        <v>2023</v>
      </c>
      <c r="D402" s="34" t="s">
        <v>110</v>
      </c>
      <c r="E402" s="34">
        <v>47</v>
      </c>
      <c r="F402" s="34" t="s">
        <v>79</v>
      </c>
      <c r="G402" s="34" t="s">
        <v>152</v>
      </c>
      <c r="H402" s="34" t="s">
        <v>151</v>
      </c>
      <c r="I402" s="34" t="s">
        <v>86</v>
      </c>
      <c r="J402" s="34" t="s">
        <v>90</v>
      </c>
      <c r="K402" s="34" t="s">
        <v>325</v>
      </c>
      <c r="L402" s="34" t="s">
        <v>167</v>
      </c>
      <c r="M402" s="34" t="s">
        <v>471</v>
      </c>
      <c r="N402" s="123">
        <v>0.33333333333333331</v>
      </c>
      <c r="O402" s="123">
        <v>0.39583333333333331</v>
      </c>
      <c r="P402" s="123" t="s">
        <v>61</v>
      </c>
      <c r="Q402" s="123">
        <v>0.66666666666666663</v>
      </c>
      <c r="R402" s="123" t="s">
        <v>68</v>
      </c>
      <c r="S402" s="123">
        <v>0.70833333333333337</v>
      </c>
      <c r="T402" s="34" t="s">
        <v>24</v>
      </c>
      <c r="U402" s="34" t="s">
        <v>326</v>
      </c>
      <c r="V402" s="34" t="s">
        <v>42</v>
      </c>
      <c r="W402" s="34" t="s">
        <v>31</v>
      </c>
      <c r="X402" s="34" t="s">
        <v>42</v>
      </c>
      <c r="Y402" s="34" t="s">
        <v>326</v>
      </c>
      <c r="Z402" s="34" t="s">
        <v>24</v>
      </c>
      <c r="AA402" s="34" t="s">
        <v>42</v>
      </c>
      <c r="AB402" s="95">
        <v>0</v>
      </c>
      <c r="AC402" s="34" t="s">
        <v>24</v>
      </c>
      <c r="AD402" s="34" t="s">
        <v>42</v>
      </c>
      <c r="AE402" s="95">
        <v>0</v>
      </c>
      <c r="AF402" s="96">
        <v>6.5</v>
      </c>
      <c r="AG402" s="97">
        <v>7.5</v>
      </c>
      <c r="AH402" s="96">
        <v>25.962671905697444</v>
      </c>
      <c r="AI402" s="97" t="s">
        <v>148</v>
      </c>
      <c r="AJ402" s="96">
        <v>75.000000000000057</v>
      </c>
      <c r="AK402" s="96">
        <v>259.62671905697465</v>
      </c>
      <c r="AL402" s="96" t="s">
        <v>96</v>
      </c>
      <c r="AM402" s="95">
        <v>6.9233791748526521</v>
      </c>
      <c r="AN402" s="95">
        <v>6.9233791748526521</v>
      </c>
      <c r="AO402" s="98">
        <v>2.0362499999999999</v>
      </c>
      <c r="AP402" s="98">
        <v>7.0488654223968563</v>
      </c>
      <c r="AQ402" s="98" t="s">
        <v>107</v>
      </c>
      <c r="AR402" s="98">
        <v>14.600259999999992</v>
      </c>
      <c r="AS402" s="98">
        <v>50.541568015717061</v>
      </c>
      <c r="AT402" s="99" t="s">
        <v>101</v>
      </c>
      <c r="AU402" s="98">
        <v>54.264095155010907</v>
      </c>
      <c r="AV402" s="98">
        <v>187.84545316921259</v>
      </c>
      <c r="AW402" s="98">
        <v>6.6834288051791919</v>
      </c>
      <c r="AX402" s="98">
        <v>23.135955903193981</v>
      </c>
      <c r="AY402" s="98">
        <v>25.520833333333353</v>
      </c>
      <c r="AZ402" s="98">
        <v>88.345203012442767</v>
      </c>
      <c r="BA402" s="100">
        <v>867300</v>
      </c>
      <c r="BB402" s="100">
        <v>3002323.3791748527</v>
      </c>
      <c r="BC402" s="101">
        <v>1.8068750000000001E-2</v>
      </c>
      <c r="BD402" s="101">
        <v>6.2548403732809441E-2</v>
      </c>
      <c r="BE402" s="96">
        <v>15</v>
      </c>
      <c r="BF402" s="96">
        <v>51.925343811394889</v>
      </c>
      <c r="BG402" s="95">
        <v>3.461689587426326</v>
      </c>
      <c r="BH402" s="95">
        <v>3.461689587426326</v>
      </c>
      <c r="BI402" s="96" t="s">
        <v>326</v>
      </c>
      <c r="BY402" s="34"/>
      <c r="BZ402"/>
      <c r="CA402"/>
      <c r="CB402"/>
      <c r="CC402" s="34"/>
      <c r="CD402" s="34"/>
      <c r="CG402" s="34"/>
      <c r="CH402" s="34"/>
      <c r="CI402" s="34"/>
      <c r="CJ402" s="34"/>
      <c r="CM402" s="34"/>
      <c r="CN402" s="34"/>
      <c r="CO402" s="34"/>
      <c r="CP402" s="34"/>
      <c r="CQ402" s="34"/>
    </row>
    <row r="403" spans="2:95" x14ac:dyDescent="0.3">
      <c r="B403" s="34">
        <v>401</v>
      </c>
      <c r="C403" s="34">
        <v>2023</v>
      </c>
      <c r="D403" s="34" t="s">
        <v>109</v>
      </c>
      <c r="E403" s="34">
        <v>49</v>
      </c>
      <c r="F403" s="34" t="s">
        <v>79</v>
      </c>
      <c r="G403" s="34" t="s">
        <v>153</v>
      </c>
      <c r="H403" s="34" t="s">
        <v>162</v>
      </c>
      <c r="I403" s="34" t="s">
        <v>84</v>
      </c>
      <c r="J403" s="34" t="s">
        <v>89</v>
      </c>
      <c r="K403" s="34" t="s">
        <v>325</v>
      </c>
      <c r="L403" s="34" t="s">
        <v>172</v>
      </c>
      <c r="M403" s="34" t="s">
        <v>473</v>
      </c>
      <c r="N403" s="123">
        <v>0.22916666666666666</v>
      </c>
      <c r="O403" s="123">
        <v>0.27083333333333331</v>
      </c>
      <c r="P403" s="123" t="s">
        <v>58</v>
      </c>
      <c r="Q403" s="123">
        <v>0.79166666666666663</v>
      </c>
      <c r="R403" s="123" t="s">
        <v>71</v>
      </c>
      <c r="S403" s="123">
        <v>0.82638888888888884</v>
      </c>
      <c r="T403" s="34" t="s">
        <v>26</v>
      </c>
      <c r="U403" s="34" t="s">
        <v>48</v>
      </c>
      <c r="V403" s="34" t="s">
        <v>43</v>
      </c>
      <c r="W403" s="34" t="s">
        <v>326</v>
      </c>
      <c r="X403" s="34" t="s">
        <v>326</v>
      </c>
      <c r="Y403" s="34" t="s">
        <v>326</v>
      </c>
      <c r="Z403" s="34" t="s">
        <v>26</v>
      </c>
      <c r="AA403" s="34" t="s">
        <v>43</v>
      </c>
      <c r="AB403" s="95">
        <v>0</v>
      </c>
      <c r="AC403" s="34" t="s">
        <v>26</v>
      </c>
      <c r="AD403" s="34" t="s">
        <v>43</v>
      </c>
      <c r="AE403" s="95">
        <v>0</v>
      </c>
      <c r="AF403" s="96">
        <v>12.499999999999998</v>
      </c>
      <c r="AG403" s="97">
        <v>0</v>
      </c>
      <c r="AH403" s="96">
        <v>0</v>
      </c>
      <c r="AI403" s="97" t="s">
        <v>326</v>
      </c>
      <c r="AJ403" s="96">
        <v>54.999999999999986</v>
      </c>
      <c r="AK403" s="96">
        <v>190.3929273084479</v>
      </c>
      <c r="AL403" s="96" t="s">
        <v>95</v>
      </c>
      <c r="AM403" s="95">
        <v>6.9233791748526521</v>
      </c>
      <c r="AN403" s="95">
        <v>0</v>
      </c>
      <c r="AO403" s="98" t="s">
        <v>326</v>
      </c>
      <c r="AP403" s="98">
        <v>0</v>
      </c>
      <c r="AQ403" s="98" t="s">
        <v>326</v>
      </c>
      <c r="AR403" s="98">
        <v>18.639702</v>
      </c>
      <c r="AS403" s="98">
        <v>64.524862326129664</v>
      </c>
      <c r="AT403" s="99" t="s">
        <v>102</v>
      </c>
      <c r="AU403" s="98">
        <v>2319.3188588345997</v>
      </c>
      <c r="AV403" s="98">
        <v>8028.7619435492425</v>
      </c>
      <c r="AW403" s="98">
        <v>304.448466</v>
      </c>
      <c r="AX403" s="98">
        <v>1053.9060846601178</v>
      </c>
      <c r="AY403" s="98">
        <v>18.715277777777771</v>
      </c>
      <c r="AZ403" s="98">
        <v>64.786482209124628</v>
      </c>
      <c r="BA403" s="100">
        <v>7188904.1095890412</v>
      </c>
      <c r="BB403" s="100">
        <v>24885754.501170706</v>
      </c>
      <c r="BC403" s="101">
        <v>0.29953767123287672</v>
      </c>
      <c r="BD403" s="101">
        <v>1.0369064375487795</v>
      </c>
      <c r="BE403" s="96">
        <v>0</v>
      </c>
      <c r="BF403" s="96">
        <v>0</v>
      </c>
      <c r="BG403" s="95">
        <v>3.461689587426326</v>
      </c>
      <c r="BH403" s="95">
        <v>3.461689587426326</v>
      </c>
      <c r="BI403" s="96" t="s">
        <v>326</v>
      </c>
      <c r="CI403" s="34"/>
      <c r="CM403" s="34"/>
      <c r="CN403" s="34"/>
      <c r="CO403" s="34"/>
      <c r="CP403" s="34"/>
      <c r="CQ403" s="34"/>
    </row>
    <row r="404" spans="2:95" x14ac:dyDescent="0.3">
      <c r="B404" s="34">
        <v>402</v>
      </c>
      <c r="C404" s="34">
        <v>2023</v>
      </c>
      <c r="D404" s="34" t="s">
        <v>110</v>
      </c>
      <c r="E404" s="34">
        <v>36</v>
      </c>
      <c r="F404" s="34" t="s">
        <v>78</v>
      </c>
      <c r="G404" s="34" t="s">
        <v>152</v>
      </c>
      <c r="H404" s="34" t="s">
        <v>151</v>
      </c>
      <c r="I404" s="34" t="s">
        <v>83</v>
      </c>
      <c r="J404" s="34" t="s">
        <v>90</v>
      </c>
      <c r="K404" s="34" t="s">
        <v>481</v>
      </c>
      <c r="L404" s="34" t="s">
        <v>170</v>
      </c>
      <c r="M404" s="34" t="s">
        <v>473</v>
      </c>
      <c r="N404" s="123">
        <v>0.20138888888888887</v>
      </c>
      <c r="O404" s="123">
        <v>0.3263888888888889</v>
      </c>
      <c r="P404" s="123" t="s">
        <v>59</v>
      </c>
      <c r="Q404" s="123">
        <v>0.6875</v>
      </c>
      <c r="R404" s="123" t="s">
        <v>68</v>
      </c>
      <c r="S404" s="123">
        <v>0.82291666666666663</v>
      </c>
      <c r="T404" s="34" t="s">
        <v>24</v>
      </c>
      <c r="U404" s="34" t="s">
        <v>326</v>
      </c>
      <c r="V404" s="34" t="s">
        <v>42</v>
      </c>
      <c r="W404" s="34" t="s">
        <v>33</v>
      </c>
      <c r="X404" s="34" t="s">
        <v>42</v>
      </c>
      <c r="Y404" s="34" t="s">
        <v>326</v>
      </c>
      <c r="Z404" s="34" t="s">
        <v>24</v>
      </c>
      <c r="AA404" s="34" t="s">
        <v>42</v>
      </c>
      <c r="AB404" s="95">
        <v>0</v>
      </c>
      <c r="AC404" s="34" t="s">
        <v>24</v>
      </c>
      <c r="AD404" s="34" t="s">
        <v>42</v>
      </c>
      <c r="AE404" s="95">
        <v>0</v>
      </c>
      <c r="AF404" s="96">
        <v>8.6666666666666661</v>
      </c>
      <c r="AG404" s="97">
        <v>50</v>
      </c>
      <c r="AH404" s="96">
        <v>173.08447937131629</v>
      </c>
      <c r="AI404" s="97" t="s">
        <v>95</v>
      </c>
      <c r="AJ404" s="96">
        <v>187.5</v>
      </c>
      <c r="AK404" s="96">
        <v>649.06679764243609</v>
      </c>
      <c r="AL404" s="96" t="s">
        <v>97</v>
      </c>
      <c r="AM404" s="95">
        <v>6.9233791748526521</v>
      </c>
      <c r="AN404" s="95">
        <v>6.9233791748526521</v>
      </c>
      <c r="AO404" s="98">
        <v>14.166666666666666</v>
      </c>
      <c r="AP404" s="98">
        <v>49.040602488539619</v>
      </c>
      <c r="AQ404" s="98" t="s">
        <v>108</v>
      </c>
      <c r="AR404" s="98">
        <v>55.490868000000006</v>
      </c>
      <c r="AS404" s="98">
        <v>192.09215995284873</v>
      </c>
      <c r="AT404" s="99" t="s">
        <v>102</v>
      </c>
      <c r="AU404" s="98">
        <v>587.34487736810649</v>
      </c>
      <c r="AV404" s="98">
        <v>2033.2056462133667</v>
      </c>
      <c r="AW404" s="98">
        <v>72.340240093618391</v>
      </c>
      <c r="AX404" s="98">
        <v>250.41945588399921</v>
      </c>
      <c r="AY404" s="98">
        <v>63.802083333333336</v>
      </c>
      <c r="AZ404" s="98">
        <v>220.86300753110675</v>
      </c>
      <c r="BA404" s="100">
        <v>3405500</v>
      </c>
      <c r="BB404" s="100">
        <v>11788783.889980353</v>
      </c>
      <c r="BC404" s="101">
        <v>7.0947916666666666E-2</v>
      </c>
      <c r="BD404" s="101">
        <v>0.24559966437459069</v>
      </c>
      <c r="BE404" s="96">
        <v>0</v>
      </c>
      <c r="BF404" s="96">
        <v>0</v>
      </c>
      <c r="BG404" s="95">
        <v>3.461689587426326</v>
      </c>
      <c r="BH404" s="95">
        <v>3.461689587426326</v>
      </c>
      <c r="BI404" s="96" t="s">
        <v>326</v>
      </c>
      <c r="BZ404" s="42" t="s">
        <v>206</v>
      </c>
      <c r="CA404" t="s">
        <v>307</v>
      </c>
      <c r="CB404" s="42"/>
      <c r="CC404" s="35"/>
      <c r="CD404" s="35"/>
      <c r="CE404" s="15" t="s">
        <v>205</v>
      </c>
      <c r="CF404" s="15" t="s">
        <v>4</v>
      </c>
      <c r="CG404" s="35"/>
      <c r="CH404" s="35"/>
      <c r="CI404" s="34"/>
      <c r="CM404" s="34"/>
      <c r="CN404" s="34"/>
      <c r="CO404" s="34"/>
      <c r="CP404" s="34"/>
      <c r="CQ404" s="34"/>
    </row>
    <row r="405" spans="2:95" x14ac:dyDescent="0.3">
      <c r="B405" s="34">
        <v>403</v>
      </c>
      <c r="C405" s="34">
        <v>2023</v>
      </c>
      <c r="D405" s="34" t="s">
        <v>109</v>
      </c>
      <c r="E405" s="34">
        <v>41</v>
      </c>
      <c r="F405" s="34" t="s">
        <v>79</v>
      </c>
      <c r="G405" s="34" t="s">
        <v>152</v>
      </c>
      <c r="H405" s="34" t="s">
        <v>151</v>
      </c>
      <c r="I405" s="34" t="s">
        <v>84</v>
      </c>
      <c r="J405" s="34" t="s">
        <v>91</v>
      </c>
      <c r="K405" s="34" t="s">
        <v>325</v>
      </c>
      <c r="L405" s="34" t="s">
        <v>172</v>
      </c>
      <c r="M405" s="34" t="s">
        <v>471</v>
      </c>
      <c r="N405" s="123">
        <v>0.33333333333333331</v>
      </c>
      <c r="O405" s="123">
        <v>0.375</v>
      </c>
      <c r="P405" s="123" t="s">
        <v>61</v>
      </c>
      <c r="Q405" s="123">
        <v>0.75</v>
      </c>
      <c r="R405" s="123" t="s">
        <v>70</v>
      </c>
      <c r="S405" s="123">
        <v>0.8125</v>
      </c>
      <c r="T405" s="34" t="s">
        <v>27</v>
      </c>
      <c r="U405" s="34" t="s">
        <v>326</v>
      </c>
      <c r="V405" s="34" t="s">
        <v>42</v>
      </c>
      <c r="W405" s="34" t="s">
        <v>326</v>
      </c>
      <c r="X405" s="34" t="s">
        <v>326</v>
      </c>
      <c r="Y405" s="34" t="s">
        <v>326</v>
      </c>
      <c r="Z405" s="34" t="s">
        <v>27</v>
      </c>
      <c r="AA405" s="34" t="s">
        <v>42</v>
      </c>
      <c r="AB405" s="95">
        <v>0</v>
      </c>
      <c r="AC405" s="34" t="s">
        <v>24</v>
      </c>
      <c r="AD405" s="34" t="s">
        <v>42</v>
      </c>
      <c r="AE405" s="95">
        <v>3.461689587426326</v>
      </c>
      <c r="AF405" s="96">
        <v>9</v>
      </c>
      <c r="AG405" s="97">
        <v>0</v>
      </c>
      <c r="AH405" s="96">
        <v>0</v>
      </c>
      <c r="AI405" s="97" t="s">
        <v>326</v>
      </c>
      <c r="AJ405" s="96">
        <v>75.000000000000014</v>
      </c>
      <c r="AK405" s="96">
        <v>259.62671905697448</v>
      </c>
      <c r="AL405" s="96" t="s">
        <v>96</v>
      </c>
      <c r="AM405" s="95">
        <v>6.9233791748526521</v>
      </c>
      <c r="AN405" s="95">
        <v>0</v>
      </c>
      <c r="AO405" s="98" t="s">
        <v>326</v>
      </c>
      <c r="AP405" s="98">
        <v>0</v>
      </c>
      <c r="AQ405" s="98" t="s">
        <v>326</v>
      </c>
      <c r="AR405" s="98">
        <v>8.623818</v>
      </c>
      <c r="AS405" s="98">
        <v>29.852980974459726</v>
      </c>
      <c r="AT405" s="99" t="s">
        <v>100</v>
      </c>
      <c r="AU405" s="98">
        <v>207.18035339217388</v>
      </c>
      <c r="AV405" s="98">
        <v>717.19407205699486</v>
      </c>
      <c r="AW405" s="98">
        <v>25.517335869565215</v>
      </c>
      <c r="AX405" s="98">
        <v>88.333095878534195</v>
      </c>
      <c r="AY405" s="98">
        <v>25.520833333333339</v>
      </c>
      <c r="AZ405" s="98">
        <v>88.34520301244271</v>
      </c>
      <c r="BA405" s="100">
        <v>4900000</v>
      </c>
      <c r="BB405" s="100">
        <v>16962278.978388999</v>
      </c>
      <c r="BC405" s="101">
        <v>6.2820512820512819E-2</v>
      </c>
      <c r="BD405" s="101">
        <v>0.21746511510755126</v>
      </c>
      <c r="BE405" s="96">
        <v>0</v>
      </c>
      <c r="BF405" s="96">
        <v>0</v>
      </c>
      <c r="BG405" s="95">
        <v>3.461689587426326</v>
      </c>
      <c r="BH405" s="95">
        <v>3.461689587426326</v>
      </c>
      <c r="BI405" s="96" t="s">
        <v>326</v>
      </c>
      <c r="BZ405" t="s">
        <v>101</v>
      </c>
      <c r="CA405" s="44">
        <v>3.461689587426326</v>
      </c>
      <c r="CB405"/>
      <c r="CC405" s="34"/>
      <c r="CD405" s="34"/>
      <c r="CE405" s="17" t="s">
        <v>98</v>
      </c>
      <c r="CF405" s="17">
        <f>IFERROR(GETPIVOTDATA("Colaboradores",$BZ$404,"Rango Distancia Viaje",CE405),0)</f>
        <v>6.9233791748526521</v>
      </c>
      <c r="CG405" s="34"/>
      <c r="CH405" s="34"/>
      <c r="CI405" s="34"/>
      <c r="CM405" s="34"/>
      <c r="CN405" s="34"/>
      <c r="CO405" s="34"/>
      <c r="CP405" s="34"/>
      <c r="CQ405" s="34"/>
    </row>
    <row r="406" spans="2:95" x14ac:dyDescent="0.3">
      <c r="B406" s="34">
        <v>404</v>
      </c>
      <c r="C406" s="34">
        <v>2023</v>
      </c>
      <c r="D406" s="34" t="s">
        <v>109</v>
      </c>
      <c r="E406" s="34">
        <v>48</v>
      </c>
      <c r="F406" s="34" t="s">
        <v>79</v>
      </c>
      <c r="G406" s="34" t="s">
        <v>152</v>
      </c>
      <c r="H406" s="34" t="s">
        <v>151</v>
      </c>
      <c r="I406" s="34" t="s">
        <v>85</v>
      </c>
      <c r="J406" s="34" t="s">
        <v>91</v>
      </c>
      <c r="K406" s="34" t="s">
        <v>325</v>
      </c>
      <c r="L406" s="34" t="s">
        <v>167</v>
      </c>
      <c r="M406" s="34" t="s">
        <v>253</v>
      </c>
      <c r="N406" s="123">
        <v>0.5</v>
      </c>
      <c r="O406" s="123">
        <v>0.95833333333333337</v>
      </c>
      <c r="P406" s="123" t="s">
        <v>513</v>
      </c>
      <c r="Q406" s="123">
        <v>0.91666666666666663</v>
      </c>
      <c r="R406" s="123" t="s">
        <v>74</v>
      </c>
      <c r="S406" s="123">
        <v>0.95833333333333337</v>
      </c>
      <c r="T406" s="34" t="s">
        <v>24</v>
      </c>
      <c r="U406" s="34" t="s">
        <v>326</v>
      </c>
      <c r="V406" s="34" t="s">
        <v>42</v>
      </c>
      <c r="W406" s="34" t="s">
        <v>31</v>
      </c>
      <c r="X406" s="34" t="s">
        <v>42</v>
      </c>
      <c r="Y406" s="34" t="s">
        <v>326</v>
      </c>
      <c r="Z406" s="34" t="s">
        <v>24</v>
      </c>
      <c r="AA406" s="34" t="s">
        <v>42</v>
      </c>
      <c r="AB406" s="95">
        <v>0</v>
      </c>
      <c r="AC406" s="34" t="s">
        <v>24</v>
      </c>
      <c r="AD406" s="34" t="s">
        <v>42</v>
      </c>
      <c r="AE406" s="95">
        <v>0</v>
      </c>
      <c r="AF406" s="96">
        <v>23</v>
      </c>
      <c r="AG406" s="97">
        <v>7.5</v>
      </c>
      <c r="AH406" s="96">
        <v>0</v>
      </c>
      <c r="AI406" s="97" t="s">
        <v>148</v>
      </c>
      <c r="AJ406" s="96">
        <v>360.00000000000006</v>
      </c>
      <c r="AK406" s="96">
        <v>0</v>
      </c>
      <c r="AL406" s="96" t="s">
        <v>97</v>
      </c>
      <c r="AM406" s="95">
        <v>0</v>
      </c>
      <c r="AN406" s="95">
        <v>0</v>
      </c>
      <c r="AO406" s="98">
        <v>2.0362499999999999</v>
      </c>
      <c r="AP406" s="98">
        <v>0</v>
      </c>
      <c r="AQ406" s="98" t="s">
        <v>107</v>
      </c>
      <c r="AR406" s="98">
        <v>18.605079000000003</v>
      </c>
      <c r="AS406" s="98">
        <v>0</v>
      </c>
      <c r="AT406" s="99" t="s">
        <v>102</v>
      </c>
      <c r="AU406" s="98">
        <v>114.37766452340367</v>
      </c>
      <c r="AV406" s="98">
        <v>0</v>
      </c>
      <c r="AW406" s="98">
        <v>14.087307188319496</v>
      </c>
      <c r="AX406" s="98">
        <v>0</v>
      </c>
      <c r="AY406" s="98">
        <v>122.50000000000001</v>
      </c>
      <c r="AZ406" s="98">
        <v>0</v>
      </c>
      <c r="BA406" s="100">
        <v>1470000</v>
      </c>
      <c r="BB406" s="100">
        <v>0</v>
      </c>
      <c r="BC406" s="101">
        <v>1.8846153846153846E-2</v>
      </c>
      <c r="BD406" s="101">
        <v>0</v>
      </c>
      <c r="BE406" s="96">
        <v>15</v>
      </c>
      <c r="BF406" s="96">
        <v>0</v>
      </c>
      <c r="BG406" s="95">
        <v>0</v>
      </c>
      <c r="BH406" s="95">
        <v>0</v>
      </c>
      <c r="BI406" s="96" t="s">
        <v>492</v>
      </c>
      <c r="BZ406" t="s">
        <v>99</v>
      </c>
      <c r="CA406" s="44">
        <v>3.461689587426326</v>
      </c>
      <c r="CB406"/>
      <c r="CC406" s="34"/>
      <c r="CD406" s="34"/>
      <c r="CE406" s="17" t="s">
        <v>99</v>
      </c>
      <c r="CF406" s="17">
        <f>IFERROR(GETPIVOTDATA("Colaboradores",$BZ$404,"Rango Distancia Viaje",CE406),0)</f>
        <v>3.461689587426326</v>
      </c>
      <c r="CG406" s="34"/>
      <c r="CH406" s="34"/>
      <c r="CI406" s="34"/>
      <c r="CM406" s="34"/>
      <c r="CN406" s="34"/>
      <c r="CO406" s="34"/>
      <c r="CP406" s="34"/>
      <c r="CQ406" s="34"/>
    </row>
    <row r="407" spans="2:95" x14ac:dyDescent="0.3">
      <c r="B407" s="34">
        <v>405</v>
      </c>
      <c r="C407" s="34">
        <v>2023</v>
      </c>
      <c r="D407" s="34" t="s">
        <v>110</v>
      </c>
      <c r="E407" s="34">
        <v>40</v>
      </c>
      <c r="F407" s="34" t="s">
        <v>79</v>
      </c>
      <c r="G407" s="34" t="s">
        <v>152</v>
      </c>
      <c r="H407" s="34" t="s">
        <v>151</v>
      </c>
      <c r="I407" s="34" t="s">
        <v>84</v>
      </c>
      <c r="J407" s="34" t="s">
        <v>90</v>
      </c>
      <c r="K407" s="34" t="s">
        <v>325</v>
      </c>
      <c r="L407" s="34" t="s">
        <v>168</v>
      </c>
      <c r="M407" s="34" t="s">
        <v>473</v>
      </c>
      <c r="N407" s="123">
        <v>0.21875</v>
      </c>
      <c r="O407" s="123">
        <v>0.25</v>
      </c>
      <c r="P407" s="123" t="s">
        <v>58</v>
      </c>
      <c r="Q407" s="123">
        <v>0.83333333333333337</v>
      </c>
      <c r="R407" s="123" t="s">
        <v>72</v>
      </c>
      <c r="S407" s="123">
        <v>0.89583333333333337</v>
      </c>
      <c r="T407" s="34" t="s">
        <v>26</v>
      </c>
      <c r="U407" s="34" t="s">
        <v>48</v>
      </c>
      <c r="V407" s="34" t="s">
        <v>43</v>
      </c>
      <c r="W407" s="34" t="s">
        <v>326</v>
      </c>
      <c r="X407" s="34" t="s">
        <v>326</v>
      </c>
      <c r="Y407" s="34" t="s">
        <v>326</v>
      </c>
      <c r="Z407" s="34" t="s">
        <v>30</v>
      </c>
      <c r="AA407" s="34" t="s">
        <v>44</v>
      </c>
      <c r="AB407" s="95">
        <v>3.461689587426326</v>
      </c>
      <c r="AC407" s="34" t="s">
        <v>30</v>
      </c>
      <c r="AD407" s="34" t="s">
        <v>44</v>
      </c>
      <c r="AE407" s="95">
        <v>3.461689587426326</v>
      </c>
      <c r="AF407" s="96">
        <v>14</v>
      </c>
      <c r="AG407" s="97">
        <v>0</v>
      </c>
      <c r="AH407" s="96">
        <v>0</v>
      </c>
      <c r="AI407" s="97" t="s">
        <v>326</v>
      </c>
      <c r="AJ407" s="96">
        <v>67.5</v>
      </c>
      <c r="AK407" s="96">
        <v>233.664047151277</v>
      </c>
      <c r="AL407" s="96" t="s">
        <v>96</v>
      </c>
      <c r="AM407" s="95">
        <v>6.9233791748526521</v>
      </c>
      <c r="AN407" s="95">
        <v>0</v>
      </c>
      <c r="AO407" s="98" t="s">
        <v>326</v>
      </c>
      <c r="AP407" s="98">
        <v>0</v>
      </c>
      <c r="AQ407" s="98" t="s">
        <v>326</v>
      </c>
      <c r="AR407" s="98">
        <v>20.145053000000004</v>
      </c>
      <c r="AS407" s="98">
        <v>69.735920208251486</v>
      </c>
      <c r="AT407" s="99" t="s">
        <v>102</v>
      </c>
      <c r="AU407" s="98">
        <v>1253.3140641176167</v>
      </c>
      <c r="AV407" s="98">
        <v>4338.5842455309248</v>
      </c>
      <c r="AW407" s="98">
        <v>164.51793283333333</v>
      </c>
      <c r="AX407" s="98">
        <v>569.51001503405371</v>
      </c>
      <c r="AY407" s="98">
        <v>22.96875</v>
      </c>
      <c r="AZ407" s="98">
        <v>79.510682711198427</v>
      </c>
      <c r="BA407" s="100">
        <v>1512489.0410958903</v>
      </c>
      <c r="BB407" s="100">
        <v>5235767.5646580718</v>
      </c>
      <c r="BC407" s="101">
        <v>3.1510188356164384E-2</v>
      </c>
      <c r="BD407" s="101">
        <v>0.10907849093037651</v>
      </c>
      <c r="BE407" s="96">
        <v>0</v>
      </c>
      <c r="BF407" s="96">
        <v>0</v>
      </c>
      <c r="BG407" s="95">
        <v>3.461689587426326</v>
      </c>
      <c r="BH407" s="95">
        <v>3.461689587426326</v>
      </c>
      <c r="BI407" s="96" t="s">
        <v>326</v>
      </c>
      <c r="BZ407" t="s">
        <v>100</v>
      </c>
      <c r="CA407" s="44">
        <v>3.461689587426326</v>
      </c>
      <c r="CB407"/>
      <c r="CE407" s="17" t="s">
        <v>100</v>
      </c>
      <c r="CF407" s="17">
        <f>IFERROR(GETPIVOTDATA("Colaboradores",$BZ$404,"Rango Distancia Viaje",CE407),0)</f>
        <v>3.461689587426326</v>
      </c>
      <c r="CG407" s="34"/>
      <c r="CH407" s="34"/>
      <c r="CI407" s="34"/>
      <c r="CM407" s="34"/>
      <c r="CN407" s="34"/>
      <c r="CO407" s="34"/>
      <c r="CP407" s="34"/>
      <c r="CQ407" s="34"/>
    </row>
    <row r="408" spans="2:95" x14ac:dyDescent="0.3">
      <c r="B408" s="34">
        <v>406</v>
      </c>
      <c r="C408" s="34">
        <v>2023</v>
      </c>
      <c r="D408" s="34" t="s">
        <v>110</v>
      </c>
      <c r="E408" s="34">
        <v>46</v>
      </c>
      <c r="F408" s="34" t="s">
        <v>79</v>
      </c>
      <c r="G408" s="34" t="s">
        <v>153</v>
      </c>
      <c r="H408" s="34" t="s">
        <v>151</v>
      </c>
      <c r="I408" s="34" t="s">
        <v>85</v>
      </c>
      <c r="J408" s="34" t="s">
        <v>90</v>
      </c>
      <c r="K408" s="34" t="s">
        <v>325</v>
      </c>
      <c r="L408" s="34" t="s">
        <v>179</v>
      </c>
      <c r="M408" s="34" t="s">
        <v>471</v>
      </c>
      <c r="N408" s="123">
        <v>0.35416666666666669</v>
      </c>
      <c r="O408" s="123">
        <v>0.39583333333333331</v>
      </c>
      <c r="P408" s="123" t="s">
        <v>61</v>
      </c>
      <c r="Q408" s="123">
        <v>0.79166666666666663</v>
      </c>
      <c r="R408" s="123" t="s">
        <v>71</v>
      </c>
      <c r="S408" s="123">
        <v>0.81944444444444453</v>
      </c>
      <c r="T408" s="34" t="s">
        <v>27</v>
      </c>
      <c r="U408" s="34" t="s">
        <v>326</v>
      </c>
      <c r="V408" s="34" t="s">
        <v>42</v>
      </c>
      <c r="W408" s="34" t="s">
        <v>326</v>
      </c>
      <c r="X408" s="34" t="s">
        <v>326</v>
      </c>
      <c r="Y408" s="34" t="s">
        <v>326</v>
      </c>
      <c r="Z408" s="34" t="s">
        <v>29</v>
      </c>
      <c r="AA408" s="34" t="s">
        <v>42</v>
      </c>
      <c r="AB408" s="95">
        <v>3.461689587426326</v>
      </c>
      <c r="AC408" s="34" t="s">
        <v>26</v>
      </c>
      <c r="AD408" s="34" t="s">
        <v>43</v>
      </c>
      <c r="AE408" s="95">
        <v>3.461689587426326</v>
      </c>
      <c r="AF408" s="96">
        <v>9.5</v>
      </c>
      <c r="AG408" s="97">
        <v>0</v>
      </c>
      <c r="AH408" s="96">
        <v>0</v>
      </c>
      <c r="AI408" s="97" t="s">
        <v>326</v>
      </c>
      <c r="AJ408" s="96">
        <v>50.000000000000057</v>
      </c>
      <c r="AK408" s="96">
        <v>173.08447937131649</v>
      </c>
      <c r="AL408" s="96" t="s">
        <v>95</v>
      </c>
      <c r="AM408" s="95">
        <v>6.9233791748526521</v>
      </c>
      <c r="AN408" s="95">
        <v>0</v>
      </c>
      <c r="AO408" s="98" t="s">
        <v>326</v>
      </c>
      <c r="AP408" s="98">
        <v>0</v>
      </c>
      <c r="AQ408" s="98" t="s">
        <v>326</v>
      </c>
      <c r="AR408" s="98">
        <v>4.4969639999999913</v>
      </c>
      <c r="AS408" s="98">
        <v>15.56709345383101</v>
      </c>
      <c r="AT408" s="99" t="s">
        <v>99</v>
      </c>
      <c r="AU408" s="98">
        <v>108.03597556347803</v>
      </c>
      <c r="AV408" s="98">
        <v>373.98701167553691</v>
      </c>
      <c r="AW408" s="98">
        <v>13.30623405797099</v>
      </c>
      <c r="AX408" s="98">
        <v>46.062051886335723</v>
      </c>
      <c r="AY408" s="98">
        <v>17.013888888888907</v>
      </c>
      <c r="AZ408" s="98">
        <v>58.896802008295197</v>
      </c>
      <c r="BA408" s="100">
        <v>1715000</v>
      </c>
      <c r="BB408" s="100">
        <v>5936797.6424361495</v>
      </c>
      <c r="BC408" s="101">
        <v>3.5729166666666666E-2</v>
      </c>
      <c r="BD408" s="101">
        <v>0.12368328421741977</v>
      </c>
      <c r="BE408" s="96">
        <v>0</v>
      </c>
      <c r="BF408" s="96">
        <v>0</v>
      </c>
      <c r="BG408" s="95">
        <v>3.461689587426326</v>
      </c>
      <c r="BH408" s="95">
        <v>3.461689587426326</v>
      </c>
      <c r="BI408" s="96" t="s">
        <v>326</v>
      </c>
      <c r="BZ408" t="s">
        <v>102</v>
      </c>
      <c r="CA408" s="44">
        <v>3.461689587426326</v>
      </c>
      <c r="CB408"/>
      <c r="CC408" s="34"/>
      <c r="CD408" s="34"/>
      <c r="CE408" s="17" t="s">
        <v>101</v>
      </c>
      <c r="CF408" s="17">
        <f>IFERROR(GETPIVOTDATA("Colaboradores",$BZ$404,"Rango Distancia Viaje",CE408),0)</f>
        <v>3.461689587426326</v>
      </c>
      <c r="CG408" s="34"/>
      <c r="CH408" s="34"/>
      <c r="CI408" s="34"/>
      <c r="CM408" s="34"/>
      <c r="CN408" s="34"/>
      <c r="CO408" s="34"/>
      <c r="CP408" s="34"/>
      <c r="CQ408" s="34"/>
    </row>
    <row r="409" spans="2:95" x14ac:dyDescent="0.3">
      <c r="B409" s="34">
        <v>407</v>
      </c>
      <c r="C409" s="34">
        <v>2023</v>
      </c>
      <c r="D409" s="34" t="s">
        <v>109</v>
      </c>
      <c r="E409" s="34">
        <v>33</v>
      </c>
      <c r="F409" s="34" t="s">
        <v>78</v>
      </c>
      <c r="G409" s="34" t="s">
        <v>152</v>
      </c>
      <c r="H409" s="34" t="s">
        <v>151</v>
      </c>
      <c r="I409" s="34" t="s">
        <v>87</v>
      </c>
      <c r="J409" s="34" t="s">
        <v>91</v>
      </c>
      <c r="K409" s="34" t="s">
        <v>325</v>
      </c>
      <c r="L409" s="34" t="s">
        <v>169</v>
      </c>
      <c r="M409" s="34" t="s">
        <v>471</v>
      </c>
      <c r="N409" s="123">
        <v>0.33333333333333331</v>
      </c>
      <c r="O409" s="123">
        <v>0.375</v>
      </c>
      <c r="P409" s="123" t="s">
        <v>61</v>
      </c>
      <c r="Q409" s="123">
        <v>0.75</v>
      </c>
      <c r="R409" s="123" t="s">
        <v>70</v>
      </c>
      <c r="S409" s="123">
        <v>0.80902777777777779</v>
      </c>
      <c r="T409" s="34" t="s">
        <v>26</v>
      </c>
      <c r="U409" s="34" t="s">
        <v>48</v>
      </c>
      <c r="V409" s="34" t="s">
        <v>43</v>
      </c>
      <c r="W409" s="34" t="s">
        <v>326</v>
      </c>
      <c r="X409" s="34" t="s">
        <v>326</v>
      </c>
      <c r="Y409" s="34" t="s">
        <v>326</v>
      </c>
      <c r="Z409" s="34" t="s">
        <v>26</v>
      </c>
      <c r="AA409" s="34" t="s">
        <v>43</v>
      </c>
      <c r="AB409" s="95">
        <v>0</v>
      </c>
      <c r="AC409" s="34" t="s">
        <v>26</v>
      </c>
      <c r="AD409" s="34" t="s">
        <v>43</v>
      </c>
      <c r="AE409" s="95">
        <v>0</v>
      </c>
      <c r="AF409" s="96">
        <v>9</v>
      </c>
      <c r="AG409" s="97">
        <v>0</v>
      </c>
      <c r="AH409" s="96">
        <v>0</v>
      </c>
      <c r="AI409" s="97" t="s">
        <v>326</v>
      </c>
      <c r="AJ409" s="96">
        <v>72.500000000000028</v>
      </c>
      <c r="AK409" s="96">
        <v>250.97249508840875</v>
      </c>
      <c r="AL409" s="96" t="s">
        <v>96</v>
      </c>
      <c r="AM409" s="95">
        <v>6.9233791748526521</v>
      </c>
      <c r="AN409" s="95">
        <v>0</v>
      </c>
      <c r="AO409" s="98" t="s">
        <v>326</v>
      </c>
      <c r="AP409" s="98">
        <v>0</v>
      </c>
      <c r="AQ409" s="98" t="s">
        <v>326</v>
      </c>
      <c r="AR409" s="98">
        <v>17.594754999999992</v>
      </c>
      <c r="AS409" s="98">
        <v>60.907580176817262</v>
      </c>
      <c r="AT409" s="99" t="s">
        <v>102</v>
      </c>
      <c r="AU409" s="98">
        <v>1251.026961944666</v>
      </c>
      <c r="AV409" s="98">
        <v>4330.6670077534409</v>
      </c>
      <c r="AW409" s="98">
        <v>164.21771333333325</v>
      </c>
      <c r="AX409" s="98">
        <v>568.47074831696102</v>
      </c>
      <c r="AY409" s="98">
        <v>24.670138888888896</v>
      </c>
      <c r="AZ409" s="98">
        <v>85.400362912027958</v>
      </c>
      <c r="BA409" s="100">
        <v>7925917.8082191767</v>
      </c>
      <c r="BB409" s="100">
        <v>27437067.147509214</v>
      </c>
      <c r="BC409" s="101">
        <v>0.10161433087460484</v>
      </c>
      <c r="BD409" s="101">
        <v>0.35175727112191302</v>
      </c>
      <c r="BE409" s="96">
        <v>0</v>
      </c>
      <c r="BF409" s="96">
        <v>0</v>
      </c>
      <c r="BG409" s="95">
        <v>3.461689587426326</v>
      </c>
      <c r="BH409" s="95">
        <v>3.461689587426326</v>
      </c>
      <c r="BI409" s="96" t="s">
        <v>326</v>
      </c>
      <c r="BZ409" t="s">
        <v>98</v>
      </c>
      <c r="CA409" s="44">
        <v>6.9233791748526521</v>
      </c>
      <c r="CB409"/>
      <c r="CE409" s="17" t="s">
        <v>102</v>
      </c>
      <c r="CF409" s="17">
        <f>IFERROR(GETPIVOTDATA("Colaboradores",$BZ$404,"Rango Distancia Viaje",CE409),0)</f>
        <v>3.461689587426326</v>
      </c>
      <c r="CG409" s="34"/>
      <c r="CH409" s="34"/>
      <c r="CI409" s="34"/>
      <c r="CM409" s="34"/>
      <c r="CN409" s="34"/>
      <c r="CO409" s="34"/>
      <c r="CP409" s="34"/>
      <c r="CQ409" s="34"/>
    </row>
    <row r="410" spans="2:95" x14ac:dyDescent="0.3">
      <c r="B410" s="34">
        <v>408</v>
      </c>
      <c r="C410" s="34">
        <v>2023</v>
      </c>
      <c r="D410" s="34" t="s">
        <v>109</v>
      </c>
      <c r="E410" s="34">
        <v>24</v>
      </c>
      <c r="F410" s="34" t="s">
        <v>77</v>
      </c>
      <c r="G410" s="34" t="s">
        <v>152</v>
      </c>
      <c r="H410" s="34" t="s">
        <v>151</v>
      </c>
      <c r="I410" s="34" t="s">
        <v>83</v>
      </c>
      <c r="J410" s="34" t="s">
        <v>89</v>
      </c>
      <c r="K410" s="34" t="s">
        <v>325</v>
      </c>
      <c r="L410" s="34" t="s">
        <v>167</v>
      </c>
      <c r="M410" s="34" t="s">
        <v>473</v>
      </c>
      <c r="N410" s="123">
        <v>0.25</v>
      </c>
      <c r="O410" s="123">
        <v>0.33333333333333331</v>
      </c>
      <c r="P410" s="123" t="s">
        <v>60</v>
      </c>
      <c r="Q410" s="123">
        <v>0.72916666666666663</v>
      </c>
      <c r="R410" s="123" t="s">
        <v>69</v>
      </c>
      <c r="S410" s="123">
        <v>0.95833333333333337</v>
      </c>
      <c r="T410" s="34" t="s">
        <v>24</v>
      </c>
      <c r="U410" s="34" t="s">
        <v>326</v>
      </c>
      <c r="V410" s="34" t="s">
        <v>42</v>
      </c>
      <c r="W410" s="34" t="s">
        <v>32</v>
      </c>
      <c r="X410" s="34" t="s">
        <v>45</v>
      </c>
      <c r="Y410" s="34" t="s">
        <v>47</v>
      </c>
      <c r="Z410" s="34" t="s">
        <v>24</v>
      </c>
      <c r="AA410" s="34" t="s">
        <v>42</v>
      </c>
      <c r="AB410" s="95">
        <v>0</v>
      </c>
      <c r="AC410" s="34" t="s">
        <v>24</v>
      </c>
      <c r="AD410" s="34" t="s">
        <v>42</v>
      </c>
      <c r="AE410" s="95">
        <v>0</v>
      </c>
      <c r="AF410" s="96">
        <v>9.5</v>
      </c>
      <c r="AG410" s="97">
        <v>10</v>
      </c>
      <c r="AH410" s="96">
        <v>0</v>
      </c>
      <c r="AI410" s="97" t="s">
        <v>148</v>
      </c>
      <c r="AJ410" s="96">
        <v>225.00000000000006</v>
      </c>
      <c r="AK410" s="96">
        <v>0</v>
      </c>
      <c r="AL410" s="96" t="s">
        <v>97</v>
      </c>
      <c r="AM410" s="95">
        <v>0</v>
      </c>
      <c r="AN410" s="95">
        <v>0</v>
      </c>
      <c r="AO410" s="98">
        <v>2.4999999999999996</v>
      </c>
      <c r="AP410" s="98">
        <v>0</v>
      </c>
      <c r="AQ410" s="98" t="s">
        <v>107</v>
      </c>
      <c r="AR410" s="98">
        <v>24.811846000000003</v>
      </c>
      <c r="AS410" s="98">
        <v>0</v>
      </c>
      <c r="AT410" s="99" t="s">
        <v>102</v>
      </c>
      <c r="AU410" s="98">
        <v>133.36181884189907</v>
      </c>
      <c r="AV410" s="98">
        <v>0</v>
      </c>
      <c r="AW410" s="98">
        <v>16.425487590144236</v>
      </c>
      <c r="AX410" s="98">
        <v>0</v>
      </c>
      <c r="AY410" s="98">
        <v>76.562500000000014</v>
      </c>
      <c r="AZ410" s="98">
        <v>0</v>
      </c>
      <c r="BA410" s="100">
        <v>735000</v>
      </c>
      <c r="BB410" s="100">
        <v>0</v>
      </c>
      <c r="BC410" s="101">
        <v>3.0624999999999999E-2</v>
      </c>
      <c r="BD410" s="101">
        <v>0</v>
      </c>
      <c r="BE410" s="96">
        <v>0</v>
      </c>
      <c r="BF410" s="96">
        <v>0</v>
      </c>
      <c r="BG410" s="95">
        <v>0</v>
      </c>
      <c r="BH410" s="95">
        <v>0</v>
      </c>
      <c r="BI410" s="96" t="s">
        <v>491</v>
      </c>
      <c r="BZ410" t="s">
        <v>198</v>
      </c>
      <c r="CA410" s="44">
        <v>20.770137524557956</v>
      </c>
      <c r="CB410"/>
      <c r="CE410" s="17"/>
      <c r="CF410" s="17">
        <f>IFERROR(GETPIVOTDATA("Colaboradores",$BZ$404,"Rango Distancia Viaje",""),0)</f>
        <v>0</v>
      </c>
      <c r="CG410" s="34"/>
      <c r="CH410" s="34"/>
      <c r="CI410" s="49"/>
      <c r="CM410" s="34"/>
      <c r="CN410" s="34"/>
      <c r="CO410" s="34"/>
      <c r="CP410" s="34"/>
      <c r="CQ410" s="34"/>
    </row>
    <row r="411" spans="2:95" x14ac:dyDescent="0.3">
      <c r="B411" s="34">
        <v>409</v>
      </c>
      <c r="C411" s="34">
        <v>2023</v>
      </c>
      <c r="D411" s="34" t="s">
        <v>109</v>
      </c>
      <c r="E411" s="34">
        <v>35</v>
      </c>
      <c r="F411" s="34" t="s">
        <v>78</v>
      </c>
      <c r="G411" s="34" t="s">
        <v>153</v>
      </c>
      <c r="H411" s="34" t="s">
        <v>151</v>
      </c>
      <c r="I411" s="34" t="s">
        <v>86</v>
      </c>
      <c r="J411" s="34" t="s">
        <v>90</v>
      </c>
      <c r="K411" s="34" t="s">
        <v>325</v>
      </c>
      <c r="L411" s="34" t="s">
        <v>169</v>
      </c>
      <c r="M411" s="34" t="s">
        <v>471</v>
      </c>
      <c r="N411" s="123">
        <v>0.29166666666666669</v>
      </c>
      <c r="O411" s="123">
        <v>0.36458333333333331</v>
      </c>
      <c r="P411" s="123" t="s">
        <v>60</v>
      </c>
      <c r="Q411" s="123">
        <v>0.66666666666666663</v>
      </c>
      <c r="R411" s="123" t="s">
        <v>68</v>
      </c>
      <c r="S411" s="123">
        <v>0.75</v>
      </c>
      <c r="T411" s="34" t="s">
        <v>24</v>
      </c>
      <c r="U411" s="34" t="s">
        <v>326</v>
      </c>
      <c r="V411" s="34" t="s">
        <v>42</v>
      </c>
      <c r="W411" s="34" t="s">
        <v>27</v>
      </c>
      <c r="X411" s="34" t="s">
        <v>42</v>
      </c>
      <c r="Y411" s="34" t="s">
        <v>326</v>
      </c>
      <c r="Z411" s="34" t="s">
        <v>26</v>
      </c>
      <c r="AA411" s="34" t="s">
        <v>43</v>
      </c>
      <c r="AB411" s="95">
        <v>3.461689587426326</v>
      </c>
      <c r="AC411" s="34" t="s">
        <v>24</v>
      </c>
      <c r="AD411" s="34" t="s">
        <v>42</v>
      </c>
      <c r="AE411" s="95">
        <v>0</v>
      </c>
      <c r="AF411" s="96">
        <v>7.25</v>
      </c>
      <c r="AG411" s="97">
        <v>7.5</v>
      </c>
      <c r="AH411" s="96">
        <v>25.962671905697444</v>
      </c>
      <c r="AI411" s="97" t="s">
        <v>148</v>
      </c>
      <c r="AJ411" s="96">
        <v>112.5</v>
      </c>
      <c r="AK411" s="96">
        <v>389.44007858546166</v>
      </c>
      <c r="AL411" s="96" t="s">
        <v>96</v>
      </c>
      <c r="AM411" s="95">
        <v>6.9233791748526521</v>
      </c>
      <c r="AN411" s="95">
        <v>6.9233791748526521</v>
      </c>
      <c r="AO411" s="98">
        <v>2.0750000000000002</v>
      </c>
      <c r="AP411" s="98">
        <v>7.1830058939096268</v>
      </c>
      <c r="AQ411" s="98" t="s">
        <v>107</v>
      </c>
      <c r="AR411" s="98">
        <v>17.594754999999992</v>
      </c>
      <c r="AS411" s="98">
        <v>60.907580176817262</v>
      </c>
      <c r="AT411" s="99" t="s">
        <v>102</v>
      </c>
      <c r="AU411" s="98">
        <v>114.09161605443072</v>
      </c>
      <c r="AV411" s="98">
        <v>394.94975930826507</v>
      </c>
      <c r="AW411" s="98">
        <v>14.0520760733115</v>
      </c>
      <c r="AX411" s="98">
        <v>48.643925424705039</v>
      </c>
      <c r="AY411" s="98">
        <v>38.28125</v>
      </c>
      <c r="AZ411" s="98">
        <v>132.51780451866404</v>
      </c>
      <c r="BA411" s="100">
        <v>1960000</v>
      </c>
      <c r="BB411" s="100">
        <v>6784911.5913555995</v>
      </c>
      <c r="BC411" s="101">
        <v>4.0833333333333333E-2</v>
      </c>
      <c r="BD411" s="101">
        <v>0.14135232481990831</v>
      </c>
      <c r="BE411" s="96">
        <v>0</v>
      </c>
      <c r="BF411" s="96">
        <v>0</v>
      </c>
      <c r="BG411" s="95">
        <v>3.461689587426326</v>
      </c>
      <c r="BH411" s="95">
        <v>3.461689587426326</v>
      </c>
      <c r="BI411" s="96" t="s">
        <v>326</v>
      </c>
      <c r="BZ411"/>
      <c r="CA411"/>
      <c r="CB411"/>
      <c r="CG411" s="34"/>
      <c r="CH411" s="34"/>
      <c r="CM411" s="34"/>
      <c r="CN411" s="34"/>
      <c r="CO411" s="34"/>
      <c r="CP411" s="34"/>
      <c r="CQ411" s="34"/>
    </row>
    <row r="412" spans="2:95" x14ac:dyDescent="0.3">
      <c r="B412" s="34">
        <v>410</v>
      </c>
      <c r="C412" s="34">
        <v>2023</v>
      </c>
      <c r="D412" s="34" t="s">
        <v>110</v>
      </c>
      <c r="E412" s="34">
        <v>43</v>
      </c>
      <c r="F412" s="34" t="s">
        <v>79</v>
      </c>
      <c r="G412" s="34" t="s">
        <v>152</v>
      </c>
      <c r="H412" s="34" t="s">
        <v>151</v>
      </c>
      <c r="I412" s="34" t="s">
        <v>84</v>
      </c>
      <c r="J412" s="34" t="s">
        <v>90</v>
      </c>
      <c r="K412" s="34" t="s">
        <v>325</v>
      </c>
      <c r="L412" s="34" t="s">
        <v>171</v>
      </c>
      <c r="M412" s="34" t="s">
        <v>254</v>
      </c>
      <c r="N412" s="123">
        <v>0</v>
      </c>
      <c r="O412" s="123">
        <v>0</v>
      </c>
      <c r="P412" s="123" t="s">
        <v>60</v>
      </c>
      <c r="Q412" s="123">
        <v>0</v>
      </c>
      <c r="R412" s="123" t="s">
        <v>69</v>
      </c>
      <c r="S412" s="123">
        <v>0</v>
      </c>
      <c r="T412" s="34" t="s">
        <v>35</v>
      </c>
      <c r="U412" s="34" t="s">
        <v>326</v>
      </c>
      <c r="V412" s="34" t="s">
        <v>2</v>
      </c>
      <c r="W412" s="34" t="s">
        <v>326</v>
      </c>
      <c r="X412" s="34" t="s">
        <v>326</v>
      </c>
      <c r="Y412" s="34" t="s">
        <v>326</v>
      </c>
      <c r="Z412" s="34" t="s">
        <v>31</v>
      </c>
      <c r="AA412" s="34" t="s">
        <v>42</v>
      </c>
      <c r="AB412" s="95">
        <v>3.461689587426326</v>
      </c>
      <c r="AC412" s="34" t="s">
        <v>31</v>
      </c>
      <c r="AD412" s="34" t="s">
        <v>42</v>
      </c>
      <c r="AE412" s="95">
        <v>3.461689587426326</v>
      </c>
      <c r="AF412" s="96">
        <v>9.0000000000000018</v>
      </c>
      <c r="AG412" s="97">
        <v>0</v>
      </c>
      <c r="AH412" s="96">
        <v>0</v>
      </c>
      <c r="AI412" s="97" t="s">
        <v>326</v>
      </c>
      <c r="AJ412" s="96">
        <v>0</v>
      </c>
      <c r="AK412" s="96">
        <v>0</v>
      </c>
      <c r="AL412" s="96" t="s">
        <v>94</v>
      </c>
      <c r="AM412" s="95">
        <v>0</v>
      </c>
      <c r="AN412" s="95">
        <v>0</v>
      </c>
      <c r="AO412" s="98" t="s">
        <v>326</v>
      </c>
      <c r="AP412" s="98">
        <v>0</v>
      </c>
      <c r="AQ412" s="98" t="s">
        <v>326</v>
      </c>
      <c r="AR412" s="98">
        <v>0</v>
      </c>
      <c r="AS412" s="98">
        <v>0</v>
      </c>
      <c r="AT412" s="99" t="s">
        <v>98</v>
      </c>
      <c r="AU412" s="98">
        <v>0</v>
      </c>
      <c r="AV412" s="98">
        <v>0</v>
      </c>
      <c r="AW412" s="98">
        <v>0</v>
      </c>
      <c r="AX412" s="98">
        <v>0</v>
      </c>
      <c r="AY412" s="98">
        <v>0</v>
      </c>
      <c r="AZ412" s="98">
        <v>0</v>
      </c>
      <c r="BA412" s="100">
        <v>0</v>
      </c>
      <c r="BB412" s="100">
        <v>0</v>
      </c>
      <c r="BC412" s="101">
        <v>0</v>
      </c>
      <c r="BD412" s="101">
        <v>0</v>
      </c>
      <c r="BE412" s="96">
        <v>0</v>
      </c>
      <c r="BF412" s="96">
        <v>0</v>
      </c>
      <c r="BG412" s="95">
        <v>3.461689587426326</v>
      </c>
      <c r="BH412" s="95">
        <v>3.461689587426326</v>
      </c>
      <c r="BI412" s="96" t="s">
        <v>326</v>
      </c>
      <c r="BZ412"/>
      <c r="CA412"/>
      <c r="CB412"/>
      <c r="CG412" s="34"/>
      <c r="CH412" s="34"/>
      <c r="CM412" s="34"/>
      <c r="CN412" s="34"/>
      <c r="CO412" s="34"/>
      <c r="CP412" s="34"/>
      <c r="CQ412" s="34"/>
    </row>
    <row r="413" spans="2:95" x14ac:dyDescent="0.3">
      <c r="B413" s="34">
        <v>411</v>
      </c>
      <c r="C413" s="34">
        <v>2023</v>
      </c>
      <c r="D413" s="34" t="s">
        <v>109</v>
      </c>
      <c r="E413" s="34">
        <v>56</v>
      </c>
      <c r="F413" s="34" t="s">
        <v>80</v>
      </c>
      <c r="G413" s="34" t="s">
        <v>152</v>
      </c>
      <c r="H413" s="34" t="s">
        <v>151</v>
      </c>
      <c r="I413" s="34" t="s">
        <v>85</v>
      </c>
      <c r="J413" s="34" t="s">
        <v>91</v>
      </c>
      <c r="K413" s="34" t="s">
        <v>330</v>
      </c>
      <c r="L413" s="34" t="s">
        <v>170</v>
      </c>
      <c r="M413" s="34" t="s">
        <v>471</v>
      </c>
      <c r="N413" s="123">
        <v>0.25</v>
      </c>
      <c r="O413" s="123">
        <v>0.33333333333333331</v>
      </c>
      <c r="P413" s="123" t="s">
        <v>60</v>
      </c>
      <c r="Q413" s="123">
        <v>0.64583333333333337</v>
      </c>
      <c r="R413" s="123" t="s">
        <v>67</v>
      </c>
      <c r="S413" s="123">
        <v>0.70833333333333337</v>
      </c>
      <c r="T413" s="34" t="s">
        <v>26</v>
      </c>
      <c r="U413" s="34" t="s">
        <v>48</v>
      </c>
      <c r="V413" s="34" t="s">
        <v>43</v>
      </c>
      <c r="W413" s="34" t="s">
        <v>326</v>
      </c>
      <c r="X413" s="34" t="s">
        <v>326</v>
      </c>
      <c r="Y413" s="34" t="s">
        <v>326</v>
      </c>
      <c r="Z413" s="34" t="s">
        <v>26</v>
      </c>
      <c r="AA413" s="34" t="s">
        <v>43</v>
      </c>
      <c r="AB413" s="95">
        <v>0</v>
      </c>
      <c r="AC413" s="34" t="s">
        <v>32</v>
      </c>
      <c r="AD413" s="34" t="s">
        <v>45</v>
      </c>
      <c r="AE413" s="95">
        <v>3.461689587426326</v>
      </c>
      <c r="AF413" s="96">
        <v>7.5000000000000018</v>
      </c>
      <c r="AG413" s="97">
        <v>0</v>
      </c>
      <c r="AH413" s="96">
        <v>0</v>
      </c>
      <c r="AI413" s="97" t="s">
        <v>326</v>
      </c>
      <c r="AJ413" s="96">
        <v>104.99999999999999</v>
      </c>
      <c r="AK413" s="96">
        <v>363.47740667976416</v>
      </c>
      <c r="AL413" s="96" t="s">
        <v>96</v>
      </c>
      <c r="AM413" s="95">
        <v>6.9233791748526521</v>
      </c>
      <c r="AN413" s="95">
        <v>0</v>
      </c>
      <c r="AO413" s="98" t="s">
        <v>326</v>
      </c>
      <c r="AP413" s="98">
        <v>0</v>
      </c>
      <c r="AQ413" s="98" t="s">
        <v>326</v>
      </c>
      <c r="AR413" s="98">
        <v>25.522336999999993</v>
      </c>
      <c r="AS413" s="98">
        <v>88.350408239685635</v>
      </c>
      <c r="AT413" s="99" t="s">
        <v>102</v>
      </c>
      <c r="AU413" s="98">
        <v>907.34800566526633</v>
      </c>
      <c r="AV413" s="98">
        <v>3140.9571433834953</v>
      </c>
      <c r="AW413" s="98">
        <v>119.1042393333333</v>
      </c>
      <c r="AX413" s="98">
        <v>412.30190511853294</v>
      </c>
      <c r="AY413" s="98">
        <v>35.729166666666664</v>
      </c>
      <c r="AZ413" s="98">
        <v>123.68328421741977</v>
      </c>
      <c r="BA413" s="100">
        <v>2765479.4520547944</v>
      </c>
      <c r="BB413" s="100">
        <v>9573231.4234195426</v>
      </c>
      <c r="BC413" s="101">
        <v>3.5454864769933259E-2</v>
      </c>
      <c r="BD413" s="101">
        <v>0.12273373619768645</v>
      </c>
      <c r="BE413" s="96">
        <v>0</v>
      </c>
      <c r="BF413" s="96">
        <v>0</v>
      </c>
      <c r="BG413" s="95">
        <v>3.461689587426326</v>
      </c>
      <c r="BH413" s="95">
        <v>3.461689587426326</v>
      </c>
      <c r="BI413" s="96" t="s">
        <v>326</v>
      </c>
      <c r="CA413" s="49"/>
      <c r="CB413" s="49"/>
      <c r="CC413" s="49"/>
      <c r="CD413" s="49"/>
      <c r="CE413" s="49"/>
      <c r="CF413" s="49"/>
      <c r="CG413" s="49"/>
      <c r="CH413" s="49"/>
      <c r="CM413" s="34"/>
      <c r="CN413" s="34"/>
      <c r="CO413" s="34"/>
      <c r="CP413" s="34"/>
      <c r="CQ413" s="34"/>
    </row>
    <row r="414" spans="2:95" x14ac:dyDescent="0.3">
      <c r="B414" s="34">
        <v>412</v>
      </c>
      <c r="C414" s="34">
        <v>2023</v>
      </c>
      <c r="D414" s="34" t="s">
        <v>110</v>
      </c>
      <c r="E414" s="34">
        <v>40</v>
      </c>
      <c r="F414" s="34" t="s">
        <v>79</v>
      </c>
      <c r="G414" s="34" t="s">
        <v>154</v>
      </c>
      <c r="H414" s="34" t="s">
        <v>151</v>
      </c>
      <c r="I414" s="34" t="s">
        <v>83</v>
      </c>
      <c r="J414" s="34" t="s">
        <v>90</v>
      </c>
      <c r="K414" s="34" t="s">
        <v>325</v>
      </c>
      <c r="L414" s="34" t="s">
        <v>167</v>
      </c>
      <c r="M414" s="34" t="s">
        <v>473</v>
      </c>
      <c r="N414" s="123">
        <v>0.27083333333333331</v>
      </c>
      <c r="O414" s="123">
        <v>0.35416666666666669</v>
      </c>
      <c r="P414" s="123" t="s">
        <v>60</v>
      </c>
      <c r="Q414" s="123">
        <v>0.66666666666666663</v>
      </c>
      <c r="R414" s="123" t="s">
        <v>68</v>
      </c>
      <c r="S414" s="123">
        <v>0.77083333333333337</v>
      </c>
      <c r="T414" s="34" t="s">
        <v>24</v>
      </c>
      <c r="U414" s="34" t="s">
        <v>326</v>
      </c>
      <c r="V414" s="34" t="s">
        <v>42</v>
      </c>
      <c r="W414" s="34" t="s">
        <v>31</v>
      </c>
      <c r="X414" s="34" t="s">
        <v>42</v>
      </c>
      <c r="Y414" s="34" t="s">
        <v>326</v>
      </c>
      <c r="Z414" s="34" t="s">
        <v>24</v>
      </c>
      <c r="AA414" s="34" t="s">
        <v>42</v>
      </c>
      <c r="AB414" s="95">
        <v>0</v>
      </c>
      <c r="AC414" s="34" t="s">
        <v>24</v>
      </c>
      <c r="AD414" s="34" t="s">
        <v>42</v>
      </c>
      <c r="AE414" s="95">
        <v>0</v>
      </c>
      <c r="AF414" s="96">
        <v>7.4999999999999982</v>
      </c>
      <c r="AG414" s="97">
        <v>20</v>
      </c>
      <c r="AH414" s="96">
        <v>69.233791748526528</v>
      </c>
      <c r="AI414" s="97" t="s">
        <v>103</v>
      </c>
      <c r="AJ414" s="96">
        <v>135.00000000000009</v>
      </c>
      <c r="AK414" s="96">
        <v>467.32809430255429</v>
      </c>
      <c r="AL414" s="96" t="s">
        <v>97</v>
      </c>
      <c r="AM414" s="95">
        <v>6.9233791748526521</v>
      </c>
      <c r="AN414" s="95">
        <v>6.9233791748526521</v>
      </c>
      <c r="AO414" s="98">
        <v>5.43</v>
      </c>
      <c r="AP414" s="98">
        <v>18.79697445972495</v>
      </c>
      <c r="AQ414" s="98" t="s">
        <v>108</v>
      </c>
      <c r="AR414" s="98">
        <v>24.811846000000003</v>
      </c>
      <c r="AS414" s="98">
        <v>85.890908943025551</v>
      </c>
      <c r="AT414" s="99" t="s">
        <v>102</v>
      </c>
      <c r="AU414" s="98">
        <v>219.46820592017966</v>
      </c>
      <c r="AV414" s="98">
        <v>759.73080320502265</v>
      </c>
      <c r="AW414" s="98">
        <v>27.030767307145982</v>
      </c>
      <c r="AX414" s="98">
        <v>93.572125727291194</v>
      </c>
      <c r="AY414" s="98">
        <v>45.937500000000028</v>
      </c>
      <c r="AZ414" s="98">
        <v>159.02136542239694</v>
      </c>
      <c r="BA414" s="100">
        <v>2058000</v>
      </c>
      <c r="BB414" s="100">
        <v>7124157.1709233792</v>
      </c>
      <c r="BC414" s="101">
        <v>4.2875000000000003E-2</v>
      </c>
      <c r="BD414" s="101">
        <v>0.14841994106090375</v>
      </c>
      <c r="BE414" s="96">
        <v>40</v>
      </c>
      <c r="BF414" s="96">
        <v>138.46758349705306</v>
      </c>
      <c r="BG414" s="95">
        <v>0</v>
      </c>
      <c r="BH414" s="95">
        <v>3.461689587426326</v>
      </c>
      <c r="BI414" s="96" t="s">
        <v>326</v>
      </c>
      <c r="BZ414" s="42" t="s">
        <v>204</v>
      </c>
      <c r="CA414" t="s">
        <v>307</v>
      </c>
      <c r="CB414" t="s">
        <v>309</v>
      </c>
      <c r="CC414" t="s">
        <v>318</v>
      </c>
      <c r="CE414" s="16" t="s">
        <v>237</v>
      </c>
      <c r="CF414" s="15" t="s">
        <v>203</v>
      </c>
      <c r="CG414" s="15" t="s">
        <v>201</v>
      </c>
      <c r="CH414" s="15" t="s">
        <v>199</v>
      </c>
      <c r="CM414" s="34"/>
      <c r="CN414" s="34"/>
      <c r="CO414" s="34"/>
      <c r="CP414" s="34"/>
      <c r="CQ414" s="34"/>
    </row>
    <row r="415" spans="2:95" x14ac:dyDescent="0.3">
      <c r="B415" s="34">
        <v>413</v>
      </c>
      <c r="C415" s="34">
        <v>2023</v>
      </c>
      <c r="D415" s="34" t="s">
        <v>109</v>
      </c>
      <c r="E415" s="34">
        <v>44</v>
      </c>
      <c r="F415" s="34" t="s">
        <v>79</v>
      </c>
      <c r="G415" s="34" t="s">
        <v>154</v>
      </c>
      <c r="H415" s="34" t="s">
        <v>151</v>
      </c>
      <c r="I415" s="34" t="s">
        <v>84</v>
      </c>
      <c r="J415" s="34" t="s">
        <v>89</v>
      </c>
      <c r="K415" s="34" t="s">
        <v>325</v>
      </c>
      <c r="L415" s="34" t="s">
        <v>181</v>
      </c>
      <c r="M415" s="34" t="s">
        <v>471</v>
      </c>
      <c r="N415" s="123">
        <v>0.29166666666666669</v>
      </c>
      <c r="O415" s="123">
        <v>0.3125</v>
      </c>
      <c r="P415" s="123" t="s">
        <v>59</v>
      </c>
      <c r="Q415" s="123">
        <v>0.70833333333333337</v>
      </c>
      <c r="R415" s="123" t="s">
        <v>69</v>
      </c>
      <c r="S415" s="123">
        <v>0.72916666666666663</v>
      </c>
      <c r="T415" s="34" t="s">
        <v>28</v>
      </c>
      <c r="U415" s="34" t="s">
        <v>48</v>
      </c>
      <c r="V415" s="34" t="s">
        <v>43</v>
      </c>
      <c r="W415" s="34" t="s">
        <v>326</v>
      </c>
      <c r="X415" s="34" t="s">
        <v>326</v>
      </c>
      <c r="Y415" s="34" t="s">
        <v>326</v>
      </c>
      <c r="Z415" s="34" t="s">
        <v>28</v>
      </c>
      <c r="AA415" s="34" t="s">
        <v>43</v>
      </c>
      <c r="AB415" s="95">
        <v>0</v>
      </c>
      <c r="AC415" s="34" t="s">
        <v>28</v>
      </c>
      <c r="AD415" s="34" t="s">
        <v>43</v>
      </c>
      <c r="AE415" s="95">
        <v>0</v>
      </c>
      <c r="AF415" s="96">
        <v>9.5</v>
      </c>
      <c r="AG415" s="97">
        <v>0</v>
      </c>
      <c r="AH415" s="96">
        <v>0</v>
      </c>
      <c r="AI415" s="97" t="s">
        <v>326</v>
      </c>
      <c r="AJ415" s="96">
        <v>29.999999999999932</v>
      </c>
      <c r="AK415" s="96">
        <v>103.85068762278955</v>
      </c>
      <c r="AL415" s="96" t="s">
        <v>94</v>
      </c>
      <c r="AM415" s="95">
        <v>6.9233791748526521</v>
      </c>
      <c r="AN415" s="95">
        <v>0</v>
      </c>
      <c r="AO415" s="98" t="s">
        <v>326</v>
      </c>
      <c r="AP415" s="98">
        <v>0</v>
      </c>
      <c r="AQ415" s="98" t="s">
        <v>326</v>
      </c>
      <c r="AR415" s="98">
        <v>12.134999999999973</v>
      </c>
      <c r="AS415" s="98">
        <v>42.007603143418372</v>
      </c>
      <c r="AT415" s="99" t="s">
        <v>101</v>
      </c>
      <c r="AU415" s="98">
        <v>232.2993093076918</v>
      </c>
      <c r="AV415" s="98">
        <v>804.14810019676418</v>
      </c>
      <c r="AW415" s="98">
        <v>30.493076923076853</v>
      </c>
      <c r="AX415" s="98">
        <v>105.55756687320513</v>
      </c>
      <c r="AY415" s="98">
        <v>10.208333333333311</v>
      </c>
      <c r="AZ415" s="98">
        <v>35.338081204977001</v>
      </c>
      <c r="BA415" s="100">
        <v>1350073.0593607307</v>
      </c>
      <c r="BB415" s="100">
        <v>4673533.8518538456</v>
      </c>
      <c r="BC415" s="101">
        <v>5.6253044140030448E-2</v>
      </c>
      <c r="BD415" s="101">
        <v>0.1947305771605769</v>
      </c>
      <c r="BE415" s="96">
        <v>0</v>
      </c>
      <c r="BF415" s="96">
        <v>0</v>
      </c>
      <c r="BG415" s="95">
        <v>3.461689587426326</v>
      </c>
      <c r="BH415" s="95">
        <v>3.461689587426326</v>
      </c>
      <c r="BI415" s="96" t="s">
        <v>326</v>
      </c>
      <c r="BZ415" t="s">
        <v>32</v>
      </c>
      <c r="CA415" s="44">
        <v>6.9233791748526521</v>
      </c>
      <c r="CB415" s="44">
        <v>458.67387033398808</v>
      </c>
      <c r="CC415" s="44">
        <v>90.942220235756395</v>
      </c>
      <c r="CE415" s="14" t="str">
        <f t="shared" ref="CE415:CF428" si="40">CE262</f>
        <v>Transmilenio</v>
      </c>
      <c r="CF415" s="13" t="str">
        <f t="shared" si="40"/>
        <v>Transmilenio</v>
      </c>
      <c r="CG415" s="12">
        <f t="shared" ref="CG415:CG428" si="41">IFERROR(GETPIVOTDATA("Suma de Dist_Prm_",$BZ$414,"Modo_Principal",CF415)/$CH262,0)</f>
        <v>0</v>
      </c>
      <c r="CH415" s="12">
        <f t="shared" ref="CH415:CH428" si="42">IFERROR(GETPIVOTDATA("Suma de Dur_Prm_",$BZ$414,"Modo_Principal",$CF415)/$CH262,0)</f>
        <v>0</v>
      </c>
      <c r="CJ415" s="34"/>
      <c r="CK415" s="34"/>
      <c r="CM415" s="34"/>
      <c r="CN415" s="34"/>
      <c r="CO415" s="34"/>
      <c r="CP415" s="34"/>
      <c r="CQ415" s="34"/>
    </row>
    <row r="416" spans="2:95" x14ac:dyDescent="0.3">
      <c r="B416" s="34">
        <v>414</v>
      </c>
      <c r="C416" s="34">
        <v>2023</v>
      </c>
      <c r="D416" s="34" t="s">
        <v>109</v>
      </c>
      <c r="E416" s="34">
        <v>52</v>
      </c>
      <c r="F416" s="34" t="s">
        <v>80</v>
      </c>
      <c r="G416" s="34" t="s">
        <v>152</v>
      </c>
      <c r="H416" s="34" t="s">
        <v>151</v>
      </c>
      <c r="I416" s="34" t="s">
        <v>85</v>
      </c>
      <c r="J416" s="34" t="s">
        <v>90</v>
      </c>
      <c r="K416" s="34" t="s">
        <v>325</v>
      </c>
      <c r="L416" s="34" t="s">
        <v>183</v>
      </c>
      <c r="M416" s="34" t="s">
        <v>471</v>
      </c>
      <c r="N416" s="123">
        <v>0.20833333333333334</v>
      </c>
      <c r="O416" s="123">
        <v>0.25</v>
      </c>
      <c r="P416" s="123" t="s">
        <v>58</v>
      </c>
      <c r="Q416" s="123">
        <v>0.45833333333333331</v>
      </c>
      <c r="R416" s="123" t="s">
        <v>63</v>
      </c>
      <c r="S416" s="123">
        <v>0.5</v>
      </c>
      <c r="T416" s="34" t="s">
        <v>24</v>
      </c>
      <c r="U416" s="34" t="s">
        <v>326</v>
      </c>
      <c r="V416" s="34" t="s">
        <v>42</v>
      </c>
      <c r="W416" s="34" t="s">
        <v>149</v>
      </c>
      <c r="X416" s="34" t="s">
        <v>149</v>
      </c>
      <c r="Y416" s="34" t="s">
        <v>326</v>
      </c>
      <c r="Z416" s="34" t="s">
        <v>24</v>
      </c>
      <c r="AA416" s="34" t="s">
        <v>42</v>
      </c>
      <c r="AB416" s="95">
        <v>0</v>
      </c>
      <c r="AC416" s="34" t="s">
        <v>24</v>
      </c>
      <c r="AD416" s="34" t="s">
        <v>42</v>
      </c>
      <c r="AE416" s="95">
        <v>0</v>
      </c>
      <c r="AF416" s="96">
        <v>5</v>
      </c>
      <c r="AG416" s="97">
        <v>20</v>
      </c>
      <c r="AH416" s="96">
        <v>69.233791748526528</v>
      </c>
      <c r="AI416" s="97" t="s">
        <v>103</v>
      </c>
      <c r="AJ416" s="96">
        <v>60.000000000000007</v>
      </c>
      <c r="AK416" s="96">
        <v>207.70137524557958</v>
      </c>
      <c r="AL416" s="96" t="s">
        <v>96</v>
      </c>
      <c r="AM416" s="95">
        <v>6.9233791748526521</v>
      </c>
      <c r="AN416" s="95">
        <v>6.9233791748526521</v>
      </c>
      <c r="AO416" s="98">
        <v>1.1333333333333333</v>
      </c>
      <c r="AP416" s="98">
        <v>3.9232481990831696</v>
      </c>
      <c r="AQ416" s="98" t="s">
        <v>107</v>
      </c>
      <c r="AR416" s="98">
        <v>4.0048190000000119</v>
      </c>
      <c r="AS416" s="98">
        <v>13.863440231827154</v>
      </c>
      <c r="AT416" s="99" t="s">
        <v>99</v>
      </c>
      <c r="AU416" s="98">
        <v>13.730698976144287</v>
      </c>
      <c r="AV416" s="98">
        <v>47.531417673803993</v>
      </c>
      <c r="AW416" s="98">
        <v>1.6911393950320586</v>
      </c>
      <c r="AX416" s="98">
        <v>5.8541996346689338</v>
      </c>
      <c r="AY416" s="98">
        <v>20.416666666666671</v>
      </c>
      <c r="AZ416" s="98">
        <v>70.676162409954173</v>
      </c>
      <c r="BA416" s="100">
        <v>1156400</v>
      </c>
      <c r="BB416" s="100">
        <v>4003097.8388998033</v>
      </c>
      <c r="BC416" s="101">
        <v>2.4091666666666667E-2</v>
      </c>
      <c r="BD416" s="101">
        <v>8.3397871643745902E-2</v>
      </c>
      <c r="BE416" s="96">
        <v>40</v>
      </c>
      <c r="BF416" s="96">
        <v>138.46758349705306</v>
      </c>
      <c r="BG416" s="95">
        <v>0</v>
      </c>
      <c r="BH416" s="95">
        <v>3.461689587426326</v>
      </c>
      <c r="BI416" s="96" t="s">
        <v>326</v>
      </c>
      <c r="BZ416" t="s">
        <v>28</v>
      </c>
      <c r="CA416" s="44">
        <v>3.461689587426326</v>
      </c>
      <c r="CB416" s="44">
        <v>121.15913555992127</v>
      </c>
      <c r="CC416" s="44">
        <v>45.235628683693442</v>
      </c>
      <c r="CE416" s="13" t="str">
        <f t="shared" si="40"/>
        <v>Teletrabajo</v>
      </c>
      <c r="CF416" s="13" t="str">
        <f t="shared" si="40"/>
        <v>Trabajo desde el lugar de residencia, o teletrabajo</v>
      </c>
      <c r="CG416" s="12">
        <f t="shared" si="41"/>
        <v>0</v>
      </c>
      <c r="CH416" s="12">
        <f t="shared" si="42"/>
        <v>0</v>
      </c>
      <c r="CJ416" s="34"/>
      <c r="CK416" s="34"/>
      <c r="CM416" s="34"/>
      <c r="CN416" s="34"/>
      <c r="CO416" s="34"/>
      <c r="CP416" s="34"/>
      <c r="CQ416" s="34"/>
    </row>
    <row r="417" spans="2:95" x14ac:dyDescent="0.3">
      <c r="B417" s="34">
        <v>415</v>
      </c>
      <c r="C417" s="34">
        <v>2023</v>
      </c>
      <c r="D417" s="34" t="s">
        <v>109</v>
      </c>
      <c r="E417" s="34">
        <v>45</v>
      </c>
      <c r="F417" s="34" t="s">
        <v>79</v>
      </c>
      <c r="G417" s="34" t="s">
        <v>154</v>
      </c>
      <c r="H417" s="34" t="s">
        <v>151</v>
      </c>
      <c r="I417" s="34" t="s">
        <v>84</v>
      </c>
      <c r="J417" s="34" t="s">
        <v>91</v>
      </c>
      <c r="K417" s="34" t="s">
        <v>325</v>
      </c>
      <c r="L417" s="34" t="s">
        <v>168</v>
      </c>
      <c r="M417" s="34" t="s">
        <v>471</v>
      </c>
      <c r="N417" s="123">
        <v>0.29166666666666669</v>
      </c>
      <c r="O417" s="123">
        <v>0.375</v>
      </c>
      <c r="P417" s="123" t="s">
        <v>61</v>
      </c>
      <c r="Q417" s="123">
        <v>0.70833333333333337</v>
      </c>
      <c r="R417" s="123" t="s">
        <v>69</v>
      </c>
      <c r="S417" s="123">
        <v>0.79166666666666663</v>
      </c>
      <c r="T417" s="34" t="s">
        <v>28</v>
      </c>
      <c r="U417" s="34" t="s">
        <v>48</v>
      </c>
      <c r="V417" s="34" t="s">
        <v>43</v>
      </c>
      <c r="W417" s="34" t="s">
        <v>326</v>
      </c>
      <c r="X417" s="34" t="s">
        <v>326</v>
      </c>
      <c r="Y417" s="34" t="s">
        <v>326</v>
      </c>
      <c r="Z417" s="34" t="s">
        <v>24</v>
      </c>
      <c r="AA417" s="34" t="s">
        <v>42</v>
      </c>
      <c r="AB417" s="95">
        <v>3.461689587426326</v>
      </c>
      <c r="AC417" s="34" t="s">
        <v>28</v>
      </c>
      <c r="AD417" s="34" t="s">
        <v>43</v>
      </c>
      <c r="AE417" s="95">
        <v>0</v>
      </c>
      <c r="AF417" s="96">
        <v>8</v>
      </c>
      <c r="AG417" s="97">
        <v>0</v>
      </c>
      <c r="AH417" s="96">
        <v>0</v>
      </c>
      <c r="AI417" s="97" t="s">
        <v>326</v>
      </c>
      <c r="AJ417" s="96">
        <v>119.99999999999993</v>
      </c>
      <c r="AK417" s="96">
        <v>415.40275049115888</v>
      </c>
      <c r="AL417" s="96" t="s">
        <v>96</v>
      </c>
      <c r="AM417" s="95">
        <v>6.9233791748526521</v>
      </c>
      <c r="AN417" s="95">
        <v>0</v>
      </c>
      <c r="AO417" s="98" t="s">
        <v>326</v>
      </c>
      <c r="AP417" s="98">
        <v>0</v>
      </c>
      <c r="AQ417" s="98" t="s">
        <v>326</v>
      </c>
      <c r="AR417" s="98">
        <v>9.6757879999999972</v>
      </c>
      <c r="AS417" s="98">
        <v>33.494574569744586</v>
      </c>
      <c r="AT417" s="99" t="s">
        <v>100</v>
      </c>
      <c r="AU417" s="98">
        <v>555.66844731956905</v>
      </c>
      <c r="AV417" s="98">
        <v>1923.5516781475062</v>
      </c>
      <c r="AW417" s="98">
        <v>72.940555692307683</v>
      </c>
      <c r="AX417" s="98">
        <v>252.49756214115155</v>
      </c>
      <c r="AY417" s="98">
        <v>40.833333333333307</v>
      </c>
      <c r="AZ417" s="98">
        <v>141.35232481990823</v>
      </c>
      <c r="BA417" s="100">
        <v>4186479.4520547944</v>
      </c>
      <c r="BB417" s="100">
        <v>14492292.327152353</v>
      </c>
      <c r="BC417" s="101">
        <v>5.3672813487881978E-2</v>
      </c>
      <c r="BD417" s="101">
        <v>0.18579861957887631</v>
      </c>
      <c r="BE417" s="96">
        <v>0</v>
      </c>
      <c r="BF417" s="96">
        <v>0</v>
      </c>
      <c r="BG417" s="95">
        <v>3.461689587426326</v>
      </c>
      <c r="BH417" s="95">
        <v>3.461689587426326</v>
      </c>
      <c r="BI417" s="96" t="s">
        <v>326</v>
      </c>
      <c r="BZ417" t="s">
        <v>149</v>
      </c>
      <c r="CA417" s="44">
        <v>6.9233791748526521</v>
      </c>
      <c r="CB417" s="44">
        <v>268.28094302554018</v>
      </c>
      <c r="CC417" s="44">
        <v>15.202586771447276</v>
      </c>
      <c r="CE417" s="13" t="str">
        <f t="shared" si="40"/>
        <v>Bicicleta</v>
      </c>
      <c r="CF417" s="13" t="str">
        <f t="shared" si="40"/>
        <v>Bicicleta</v>
      </c>
      <c r="CG417" s="12">
        <f t="shared" si="41"/>
        <v>13.135525000000001</v>
      </c>
      <c r="CH417" s="12">
        <f t="shared" si="42"/>
        <v>66.249999999999986</v>
      </c>
      <c r="CJ417" s="34"/>
      <c r="CK417" s="34"/>
      <c r="CM417" s="34"/>
      <c r="CN417" s="34"/>
      <c r="CO417" s="34"/>
      <c r="CP417" s="34"/>
      <c r="CQ417" s="34"/>
    </row>
    <row r="418" spans="2:95" x14ac:dyDescent="0.3">
      <c r="B418" s="34">
        <v>416</v>
      </c>
      <c r="C418" s="34">
        <v>2023</v>
      </c>
      <c r="D418" s="34" t="s">
        <v>109</v>
      </c>
      <c r="E418" s="34">
        <v>53</v>
      </c>
      <c r="F418" s="34" t="s">
        <v>80</v>
      </c>
      <c r="G418" s="34" t="s">
        <v>152</v>
      </c>
      <c r="H418" s="34" t="s">
        <v>151</v>
      </c>
      <c r="I418" s="34" t="s">
        <v>83</v>
      </c>
      <c r="J418" s="34" t="s">
        <v>89</v>
      </c>
      <c r="K418" s="34" t="s">
        <v>325</v>
      </c>
      <c r="L418" s="34" t="s">
        <v>180</v>
      </c>
      <c r="M418" s="34" t="s">
        <v>473</v>
      </c>
      <c r="N418" s="123">
        <v>0.22013888888888888</v>
      </c>
      <c r="O418" s="123">
        <v>0.26250000000000001</v>
      </c>
      <c r="P418" s="123" t="s">
        <v>58</v>
      </c>
      <c r="Q418" s="123">
        <v>0.30486111111111108</v>
      </c>
      <c r="R418" s="123" t="s">
        <v>59</v>
      </c>
      <c r="S418" s="123">
        <v>0.3888888888888889</v>
      </c>
      <c r="T418" s="34" t="s">
        <v>28</v>
      </c>
      <c r="U418" s="34" t="s">
        <v>48</v>
      </c>
      <c r="V418" s="34" t="s">
        <v>43</v>
      </c>
      <c r="W418" s="34" t="s">
        <v>326</v>
      </c>
      <c r="X418" s="34" t="s">
        <v>326</v>
      </c>
      <c r="Y418" s="34" t="s">
        <v>326</v>
      </c>
      <c r="Z418" s="34" t="s">
        <v>28</v>
      </c>
      <c r="AA418" s="34" t="s">
        <v>43</v>
      </c>
      <c r="AB418" s="95">
        <v>0</v>
      </c>
      <c r="AC418" s="34" t="s">
        <v>28</v>
      </c>
      <c r="AD418" s="34" t="s">
        <v>43</v>
      </c>
      <c r="AE418" s="95">
        <v>0</v>
      </c>
      <c r="AF418" s="96">
        <v>1.0166666666666657</v>
      </c>
      <c r="AG418" s="97">
        <v>0</v>
      </c>
      <c r="AH418" s="96">
        <v>0</v>
      </c>
      <c r="AI418" s="97" t="s">
        <v>326</v>
      </c>
      <c r="AJ418" s="96">
        <v>91.000000000000043</v>
      </c>
      <c r="AK418" s="96">
        <v>315.01375245579584</v>
      </c>
      <c r="AL418" s="96" t="s">
        <v>96</v>
      </c>
      <c r="AM418" s="95">
        <v>6.9233791748526521</v>
      </c>
      <c r="AN418" s="95">
        <v>0</v>
      </c>
      <c r="AO418" s="98" t="s">
        <v>326</v>
      </c>
      <c r="AP418" s="98">
        <v>0</v>
      </c>
      <c r="AQ418" s="98" t="s">
        <v>326</v>
      </c>
      <c r="AR418" s="98">
        <v>7.2108319999999964</v>
      </c>
      <c r="AS418" s="98">
        <v>24.961662051080538</v>
      </c>
      <c r="AT418" s="99" t="s">
        <v>100</v>
      </c>
      <c r="AU418" s="98">
        <v>414.10909595396902</v>
      </c>
      <c r="AV418" s="98">
        <v>1433.5171455223838</v>
      </c>
      <c r="AW418" s="98">
        <v>54.358579692307664</v>
      </c>
      <c r="AX418" s="98">
        <v>188.17252930814558</v>
      </c>
      <c r="AY418" s="98">
        <v>30.965277777777789</v>
      </c>
      <c r="AZ418" s="98">
        <v>107.19217965509718</v>
      </c>
      <c r="BA418" s="100">
        <v>3864958.9041095893</v>
      </c>
      <c r="BB418" s="100">
        <v>13379287.99418683</v>
      </c>
      <c r="BC418" s="101">
        <v>0.16103995433789955</v>
      </c>
      <c r="BD418" s="101">
        <v>0.55747033309111793</v>
      </c>
      <c r="BE418" s="96">
        <v>0</v>
      </c>
      <c r="BF418" s="96">
        <v>0</v>
      </c>
      <c r="BG418" s="95">
        <v>3.461689587426326</v>
      </c>
      <c r="BH418" s="95">
        <v>3.461689587426326</v>
      </c>
      <c r="BI418" s="96" t="s">
        <v>326</v>
      </c>
      <c r="BZ418" t="s">
        <v>29</v>
      </c>
      <c r="CA418" s="44">
        <v>3.461689587426326</v>
      </c>
      <c r="CB418" s="44">
        <v>155.77603143418466</v>
      </c>
      <c r="CC418" s="44">
        <v>33.749946872298594</v>
      </c>
      <c r="CE418" s="13" t="str">
        <f t="shared" si="40"/>
        <v>SITP</v>
      </c>
      <c r="CF418" s="13" t="str">
        <f t="shared" si="40"/>
        <v>SITP - Zonal</v>
      </c>
      <c r="CG418" s="12">
        <f t="shared" si="41"/>
        <v>0</v>
      </c>
      <c r="CH418" s="12">
        <f t="shared" si="42"/>
        <v>0</v>
      </c>
      <c r="CJ418" s="34"/>
      <c r="CK418" s="34"/>
      <c r="CM418" s="34"/>
      <c r="CN418" s="34"/>
      <c r="CO418" s="34"/>
      <c r="CP418" s="34"/>
      <c r="CQ418" s="34"/>
    </row>
    <row r="419" spans="2:95" x14ac:dyDescent="0.3">
      <c r="B419" s="34">
        <v>417</v>
      </c>
      <c r="C419" s="34">
        <v>2023</v>
      </c>
      <c r="D419" s="34" t="s">
        <v>109</v>
      </c>
      <c r="E419" s="34">
        <v>48</v>
      </c>
      <c r="F419" s="34" t="s">
        <v>79</v>
      </c>
      <c r="G419" s="34" t="s">
        <v>152</v>
      </c>
      <c r="H419" s="34" t="s">
        <v>151</v>
      </c>
      <c r="I419" s="34" t="s">
        <v>83</v>
      </c>
      <c r="J419" s="34" t="s">
        <v>91</v>
      </c>
      <c r="K419" s="34" t="s">
        <v>510</v>
      </c>
      <c r="L419" s="34" t="s">
        <v>170</v>
      </c>
      <c r="M419" s="34" t="s">
        <v>471</v>
      </c>
      <c r="N419" s="123">
        <v>0.29166666666666669</v>
      </c>
      <c r="O419" s="123">
        <v>0.40069444444444446</v>
      </c>
      <c r="P419" s="123" t="s">
        <v>61</v>
      </c>
      <c r="Q419" s="123">
        <v>0.77083333333333337</v>
      </c>
      <c r="R419" s="123" t="s">
        <v>70</v>
      </c>
      <c r="S419" s="123">
        <v>0.91666666666666663</v>
      </c>
      <c r="T419" s="34" t="s">
        <v>26</v>
      </c>
      <c r="U419" s="34" t="s">
        <v>48</v>
      </c>
      <c r="V419" s="34" t="s">
        <v>43</v>
      </c>
      <c r="W419" s="34" t="s">
        <v>326</v>
      </c>
      <c r="X419" s="34" t="s">
        <v>326</v>
      </c>
      <c r="Y419" s="34" t="s">
        <v>326</v>
      </c>
      <c r="Z419" s="34" t="s">
        <v>26</v>
      </c>
      <c r="AA419" s="34" t="s">
        <v>43</v>
      </c>
      <c r="AB419" s="95">
        <v>0</v>
      </c>
      <c r="AC419" s="34" t="s">
        <v>26</v>
      </c>
      <c r="AD419" s="34" t="s">
        <v>43</v>
      </c>
      <c r="AE419" s="95">
        <v>0</v>
      </c>
      <c r="AF419" s="96">
        <v>8.8833333333333329</v>
      </c>
      <c r="AG419" s="97">
        <v>0</v>
      </c>
      <c r="AH419" s="96">
        <v>0</v>
      </c>
      <c r="AI419" s="97" t="s">
        <v>326</v>
      </c>
      <c r="AJ419" s="96">
        <v>183.49999999999994</v>
      </c>
      <c r="AK419" s="96">
        <v>635.22003929273058</v>
      </c>
      <c r="AL419" s="96" t="s">
        <v>97</v>
      </c>
      <c r="AM419" s="95">
        <v>6.9233791748526521</v>
      </c>
      <c r="AN419" s="95">
        <v>0</v>
      </c>
      <c r="AO419" s="98" t="s">
        <v>326</v>
      </c>
      <c r="AP419" s="98">
        <v>0</v>
      </c>
      <c r="AQ419" s="98" t="s">
        <v>326</v>
      </c>
      <c r="AR419" s="98">
        <v>21.68168399999999</v>
      </c>
      <c r="AS419" s="98">
        <v>75.055259740667935</v>
      </c>
      <c r="AT419" s="99" t="s">
        <v>102</v>
      </c>
      <c r="AU419" s="98">
        <v>1027.7445850335994</v>
      </c>
      <c r="AV419" s="98">
        <v>3557.7327285446013</v>
      </c>
      <c r="AW419" s="98">
        <v>134.90825599999994</v>
      </c>
      <c r="AX419" s="98">
        <v>467.01050505304494</v>
      </c>
      <c r="AY419" s="98">
        <v>62.4409722222222</v>
      </c>
      <c r="AZ419" s="98">
        <v>216.15126337044305</v>
      </c>
      <c r="BA419" s="100">
        <v>17689223.744292241</v>
      </c>
      <c r="BB419" s="100">
        <v>61234601.645270973</v>
      </c>
      <c r="BC419" s="101">
        <v>0.22678491979861848</v>
      </c>
      <c r="BD419" s="101">
        <v>0.78505899545219204</v>
      </c>
      <c r="BE419" s="96">
        <v>0</v>
      </c>
      <c r="BF419" s="96">
        <v>0</v>
      </c>
      <c r="BG419" s="95">
        <v>3.461689587426326</v>
      </c>
      <c r="BH419" s="95">
        <v>3.461689587426326</v>
      </c>
      <c r="BI419" s="96" t="s">
        <v>326</v>
      </c>
      <c r="BZ419" t="s">
        <v>198</v>
      </c>
      <c r="CA419" s="44">
        <v>20.77013752455796</v>
      </c>
      <c r="CB419" s="44">
        <v>1003.8899803536342</v>
      </c>
      <c r="CC419" s="44">
        <v>185.13038256319572</v>
      </c>
      <c r="CE419" s="13" t="str">
        <f t="shared" si="40"/>
        <v>Automóvil conductor</v>
      </c>
      <c r="CF419" s="13" t="str">
        <f t="shared" si="40"/>
        <v>Automóvil, camioneta o campero como conductor</v>
      </c>
      <c r="CG419" s="12">
        <f t="shared" si="41"/>
        <v>0</v>
      </c>
      <c r="CH419" s="12">
        <f t="shared" si="42"/>
        <v>0</v>
      </c>
      <c r="CJ419" s="34"/>
      <c r="CK419" s="34"/>
      <c r="CM419" s="34"/>
      <c r="CN419" s="34"/>
      <c r="CO419" s="34"/>
      <c r="CP419" s="34"/>
      <c r="CQ419" s="34"/>
    </row>
    <row r="420" spans="2:95" x14ac:dyDescent="0.3">
      <c r="B420" s="34">
        <v>418</v>
      </c>
      <c r="C420" s="34">
        <v>2023</v>
      </c>
      <c r="D420" s="34" t="s">
        <v>110</v>
      </c>
      <c r="E420" s="34">
        <v>19</v>
      </c>
      <c r="F420" s="34" t="s">
        <v>77</v>
      </c>
      <c r="G420" s="34" t="s">
        <v>153</v>
      </c>
      <c r="H420" s="34" t="s">
        <v>151</v>
      </c>
      <c r="I420" s="34" t="s">
        <v>84</v>
      </c>
      <c r="J420" s="34" t="s">
        <v>89</v>
      </c>
      <c r="K420" s="34" t="s">
        <v>325</v>
      </c>
      <c r="L420" s="34" t="s">
        <v>183</v>
      </c>
      <c r="M420" s="34" t="s">
        <v>473</v>
      </c>
      <c r="N420" s="123">
        <v>0.30555555555555552</v>
      </c>
      <c r="O420" s="123">
        <v>0.31597222222222221</v>
      </c>
      <c r="P420" s="123" t="s">
        <v>59</v>
      </c>
      <c r="Q420" s="123">
        <v>0.64583333333333337</v>
      </c>
      <c r="R420" s="123" t="s">
        <v>67</v>
      </c>
      <c r="S420" s="123">
        <v>0.65625</v>
      </c>
      <c r="T420" s="34" t="s">
        <v>40</v>
      </c>
      <c r="U420" s="34" t="s">
        <v>326</v>
      </c>
      <c r="V420" s="34" t="s">
        <v>42</v>
      </c>
      <c r="W420" s="34" t="s">
        <v>326</v>
      </c>
      <c r="X420" s="34" t="s">
        <v>326</v>
      </c>
      <c r="Y420" s="34" t="s">
        <v>326</v>
      </c>
      <c r="Z420" s="34" t="s">
        <v>40</v>
      </c>
      <c r="AA420" s="34" t="s">
        <v>42</v>
      </c>
      <c r="AB420" s="95">
        <v>0</v>
      </c>
      <c r="AC420" s="34" t="s">
        <v>40</v>
      </c>
      <c r="AD420" s="34" t="s">
        <v>42</v>
      </c>
      <c r="AE420" s="95">
        <v>0</v>
      </c>
      <c r="AF420" s="96">
        <v>7.9166666666666679</v>
      </c>
      <c r="AG420" s="97">
        <v>0</v>
      </c>
      <c r="AH420" s="96">
        <v>0</v>
      </c>
      <c r="AI420" s="97" t="s">
        <v>326</v>
      </c>
      <c r="AJ420" s="96">
        <v>14.999999999999986</v>
      </c>
      <c r="AK420" s="96">
        <v>51.925343811394839</v>
      </c>
      <c r="AL420" s="96" t="s">
        <v>94</v>
      </c>
      <c r="AM420" s="95">
        <v>6.9233791748526521</v>
      </c>
      <c r="AN420" s="95">
        <v>0</v>
      </c>
      <c r="AO420" s="98" t="s">
        <v>326</v>
      </c>
      <c r="AP420" s="98">
        <v>0</v>
      </c>
      <c r="AQ420" s="98" t="s">
        <v>326</v>
      </c>
      <c r="AR420" s="98">
        <v>4.2499999999999964</v>
      </c>
      <c r="AS420" s="98">
        <v>14.712180746561874</v>
      </c>
      <c r="AT420" s="99" t="s">
        <v>99</v>
      </c>
      <c r="AU420" s="98">
        <v>90.321762820512745</v>
      </c>
      <c r="AV420" s="98">
        <v>312.66590587375924</v>
      </c>
      <c r="AW420" s="98">
        <v>11.124465811965802</v>
      </c>
      <c r="AX420" s="98">
        <v>38.509447466962165</v>
      </c>
      <c r="AY420" s="98">
        <v>5.1041666666666616</v>
      </c>
      <c r="AZ420" s="98">
        <v>17.669040602488522</v>
      </c>
      <c r="BA420" s="100">
        <v>2940000</v>
      </c>
      <c r="BB420" s="100">
        <v>10177367.387033399</v>
      </c>
      <c r="BC420" s="101">
        <v>0.1225</v>
      </c>
      <c r="BD420" s="101">
        <v>0.42405697445972496</v>
      </c>
      <c r="BE420" s="96">
        <v>0</v>
      </c>
      <c r="BF420" s="96">
        <v>0</v>
      </c>
      <c r="BG420" s="95">
        <v>3.461689587426326</v>
      </c>
      <c r="BH420" s="95">
        <v>3.461689587426326</v>
      </c>
      <c r="BI420" s="96" t="s">
        <v>326</v>
      </c>
      <c r="BZ420"/>
      <c r="CA420"/>
      <c r="CB420"/>
      <c r="CC420"/>
      <c r="CE420" s="13" t="str">
        <f t="shared" si="40"/>
        <v>Motocicleta conductor</v>
      </c>
      <c r="CF420" s="13" t="str">
        <f t="shared" si="40"/>
        <v>Motocicleta como conductor</v>
      </c>
      <c r="CG420" s="12">
        <f t="shared" si="41"/>
        <v>13.067499999999979</v>
      </c>
      <c r="CH420" s="12">
        <f t="shared" si="42"/>
        <v>34.999999999999957</v>
      </c>
      <c r="CJ420" s="34"/>
      <c r="CK420" s="34"/>
      <c r="CM420" s="34"/>
      <c r="CN420" s="34"/>
      <c r="CO420" s="34"/>
      <c r="CP420" s="34"/>
      <c r="CQ420" s="34"/>
    </row>
    <row r="421" spans="2:95" x14ac:dyDescent="0.3">
      <c r="B421" s="34">
        <v>419</v>
      </c>
      <c r="C421" s="34">
        <v>2023</v>
      </c>
      <c r="D421" s="34" t="s">
        <v>110</v>
      </c>
      <c r="E421" s="34">
        <v>54</v>
      </c>
      <c r="F421" s="34" t="s">
        <v>80</v>
      </c>
      <c r="G421" s="34" t="s">
        <v>152</v>
      </c>
      <c r="H421" s="34" t="s">
        <v>162</v>
      </c>
      <c r="I421" s="34" t="s">
        <v>87</v>
      </c>
      <c r="J421" s="34" t="s">
        <v>92</v>
      </c>
      <c r="K421" s="34" t="s">
        <v>325</v>
      </c>
      <c r="L421" s="34" t="s">
        <v>169</v>
      </c>
      <c r="M421" s="34" t="s">
        <v>471</v>
      </c>
      <c r="N421" s="123">
        <v>0.25</v>
      </c>
      <c r="O421" s="123">
        <v>0.29166666666666669</v>
      </c>
      <c r="P421" s="123" t="s">
        <v>59</v>
      </c>
      <c r="Q421" s="123">
        <v>0.54166666666666663</v>
      </c>
      <c r="R421" s="123" t="s">
        <v>65</v>
      </c>
      <c r="S421" s="123">
        <v>0.60416666666666663</v>
      </c>
      <c r="T421" s="34" t="s">
        <v>26</v>
      </c>
      <c r="U421" s="34" t="s">
        <v>48</v>
      </c>
      <c r="V421" s="34" t="s">
        <v>43</v>
      </c>
      <c r="W421" s="34" t="s">
        <v>326</v>
      </c>
      <c r="X421" s="34" t="s">
        <v>326</v>
      </c>
      <c r="Y421" s="34" t="s">
        <v>326</v>
      </c>
      <c r="Z421" s="34" t="s">
        <v>24</v>
      </c>
      <c r="AA421" s="34" t="s">
        <v>42</v>
      </c>
      <c r="AB421" s="95">
        <v>3.461689587426326</v>
      </c>
      <c r="AC421" s="34" t="s">
        <v>26</v>
      </c>
      <c r="AD421" s="34" t="s">
        <v>43</v>
      </c>
      <c r="AE421" s="95">
        <v>0</v>
      </c>
      <c r="AF421" s="96">
        <v>5.9999999999999982</v>
      </c>
      <c r="AG421" s="97">
        <v>0</v>
      </c>
      <c r="AH421" s="96">
        <v>0</v>
      </c>
      <c r="AI421" s="97" t="s">
        <v>326</v>
      </c>
      <c r="AJ421" s="96">
        <v>75.000000000000014</v>
      </c>
      <c r="AK421" s="96">
        <v>259.62671905697448</v>
      </c>
      <c r="AL421" s="96" t="s">
        <v>96</v>
      </c>
      <c r="AM421" s="95">
        <v>6.9233791748526521</v>
      </c>
      <c r="AN421" s="95">
        <v>0</v>
      </c>
      <c r="AO421" s="98" t="s">
        <v>326</v>
      </c>
      <c r="AP421" s="98">
        <v>0</v>
      </c>
      <c r="AQ421" s="98" t="s">
        <v>326</v>
      </c>
      <c r="AR421" s="98">
        <v>17.594754999999992</v>
      </c>
      <c r="AS421" s="98">
        <v>60.907580176817262</v>
      </c>
      <c r="AT421" s="99" t="s">
        <v>102</v>
      </c>
      <c r="AU421" s="98">
        <v>1042.5224682872215</v>
      </c>
      <c r="AV421" s="98">
        <v>3608.8891731278668</v>
      </c>
      <c r="AW421" s="98">
        <v>136.84809444444437</v>
      </c>
      <c r="AX421" s="98">
        <v>473.72562359746752</v>
      </c>
      <c r="AY421" s="98">
        <v>25.520833333333339</v>
      </c>
      <c r="AZ421" s="98">
        <v>88.34520301244271</v>
      </c>
      <c r="BA421" s="100">
        <v>9509132.4200913236</v>
      </c>
      <c r="BB421" s="100">
        <v>32917664.684088234</v>
      </c>
      <c r="BC421" s="101">
        <v>8.804752240825299E-2</v>
      </c>
      <c r="BD421" s="101">
        <v>0.30479319151933548</v>
      </c>
      <c r="BE421" s="96">
        <v>0</v>
      </c>
      <c r="BF421" s="96">
        <v>0</v>
      </c>
      <c r="BG421" s="95">
        <v>3.461689587426326</v>
      </c>
      <c r="BH421" s="95">
        <v>3.461689587426326</v>
      </c>
      <c r="BI421" s="96" t="s">
        <v>326</v>
      </c>
      <c r="BZ421"/>
      <c r="CA421"/>
      <c r="CB421"/>
      <c r="CC421"/>
      <c r="CE421" s="13" t="str">
        <f t="shared" si="40"/>
        <v>Ruta institucional</v>
      </c>
      <c r="CF421" s="13" t="str">
        <f t="shared" si="40"/>
        <v>Ruta institucional</v>
      </c>
      <c r="CG421" s="12">
        <f t="shared" si="41"/>
        <v>0</v>
      </c>
      <c r="CH421" s="12">
        <f t="shared" si="42"/>
        <v>0</v>
      </c>
      <c r="CM421" s="34"/>
      <c r="CN421" s="34"/>
      <c r="CO421" s="34"/>
      <c r="CP421" s="34"/>
      <c r="CQ421" s="34"/>
    </row>
    <row r="422" spans="2:95" x14ac:dyDescent="0.3">
      <c r="B422" s="34">
        <v>420</v>
      </c>
      <c r="C422" s="34">
        <v>2023</v>
      </c>
      <c r="D422" s="34" t="s">
        <v>110</v>
      </c>
      <c r="E422" s="34">
        <v>49</v>
      </c>
      <c r="F422" s="34" t="s">
        <v>79</v>
      </c>
      <c r="G422" s="34" t="s">
        <v>152</v>
      </c>
      <c r="H422" s="34" t="s">
        <v>151</v>
      </c>
      <c r="I422" s="34" t="s">
        <v>84</v>
      </c>
      <c r="J422" s="34" t="s">
        <v>89</v>
      </c>
      <c r="K422" s="34" t="s">
        <v>325</v>
      </c>
      <c r="L422" s="34" t="s">
        <v>172</v>
      </c>
      <c r="M422" s="34" t="s">
        <v>499</v>
      </c>
      <c r="N422" s="123">
        <v>0.29166666666666669</v>
      </c>
      <c r="O422" s="123">
        <v>0.33333333333333331</v>
      </c>
      <c r="P422" s="123" t="s">
        <v>60</v>
      </c>
      <c r="Q422" s="123">
        <v>0.6875</v>
      </c>
      <c r="R422" s="123" t="s">
        <v>68</v>
      </c>
      <c r="S422" s="123">
        <v>0.75</v>
      </c>
      <c r="T422" s="34" t="s">
        <v>32</v>
      </c>
      <c r="U422" s="34" t="s">
        <v>47</v>
      </c>
      <c r="V422" s="34" t="s">
        <v>45</v>
      </c>
      <c r="W422" s="34" t="s">
        <v>326</v>
      </c>
      <c r="X422" s="34" t="s">
        <v>326</v>
      </c>
      <c r="Y422" s="34" t="s">
        <v>326</v>
      </c>
      <c r="Z422" s="34" t="s">
        <v>32</v>
      </c>
      <c r="AA422" s="34" t="s">
        <v>45</v>
      </c>
      <c r="AB422" s="95">
        <v>0</v>
      </c>
      <c r="AC422" s="34" t="s">
        <v>32</v>
      </c>
      <c r="AD422" s="34" t="s">
        <v>45</v>
      </c>
      <c r="AE422" s="95">
        <v>0</v>
      </c>
      <c r="AF422" s="96">
        <v>8.5</v>
      </c>
      <c r="AG422" s="97">
        <v>0</v>
      </c>
      <c r="AH422" s="96">
        <v>0</v>
      </c>
      <c r="AI422" s="97" t="s">
        <v>326</v>
      </c>
      <c r="AJ422" s="96">
        <v>74.999999999999972</v>
      </c>
      <c r="AK422" s="96">
        <v>259.62671905697437</v>
      </c>
      <c r="AL422" s="96" t="s">
        <v>96</v>
      </c>
      <c r="AM422" s="95">
        <v>6.9233791748526521</v>
      </c>
      <c r="AN422" s="95">
        <v>0</v>
      </c>
      <c r="AO422" s="98" t="s">
        <v>326</v>
      </c>
      <c r="AP422" s="98">
        <v>0</v>
      </c>
      <c r="AQ422" s="98" t="s">
        <v>326</v>
      </c>
      <c r="AR422" s="98">
        <v>6.6812049999999914</v>
      </c>
      <c r="AS422" s="98">
        <v>23.128257779960677</v>
      </c>
      <c r="AT422" s="99" t="s">
        <v>100</v>
      </c>
      <c r="AU422" s="98">
        <v>0</v>
      </c>
      <c r="AV422" s="98">
        <v>0</v>
      </c>
      <c r="AW422" s="98">
        <v>0</v>
      </c>
      <c r="AX422" s="98">
        <v>0</v>
      </c>
      <c r="AY422" s="98">
        <v>25.520833333333325</v>
      </c>
      <c r="AZ422" s="98">
        <v>88.345203012442667</v>
      </c>
      <c r="BA422" s="100">
        <v>33561.643835616436</v>
      </c>
      <c r="BB422" s="100">
        <v>116179.99300266436</v>
      </c>
      <c r="BC422" s="101">
        <v>1.3984018264840182E-3</v>
      </c>
      <c r="BD422" s="101">
        <v>4.8408330417776821E-3</v>
      </c>
      <c r="BE422" s="96">
        <v>149.99999999999994</v>
      </c>
      <c r="BF422" s="96">
        <v>519.25343811394873</v>
      </c>
      <c r="BG422" s="95">
        <v>0</v>
      </c>
      <c r="BH422" s="95">
        <v>3.461689587426326</v>
      </c>
      <c r="BI422" s="96" t="s">
        <v>326</v>
      </c>
      <c r="BZ422"/>
      <c r="CA422"/>
      <c r="CB422"/>
      <c r="CC422"/>
      <c r="CE422" s="13" t="str">
        <f t="shared" si="40"/>
        <v>Vehiculo institucional</v>
      </c>
      <c r="CF422" s="13" t="str">
        <f t="shared" si="40"/>
        <v>Vehículo institucional</v>
      </c>
      <c r="CG422" s="12">
        <f t="shared" si="41"/>
        <v>0</v>
      </c>
      <c r="CH422" s="12">
        <f t="shared" si="42"/>
        <v>0</v>
      </c>
      <c r="CM422" s="34"/>
      <c r="CN422" s="34"/>
      <c r="CO422" s="34"/>
      <c r="CP422" s="34"/>
      <c r="CQ422" s="34"/>
    </row>
    <row r="423" spans="2:95" x14ac:dyDescent="0.3">
      <c r="B423" s="34">
        <v>421</v>
      </c>
      <c r="C423" s="34">
        <v>2023</v>
      </c>
      <c r="D423" s="34" t="s">
        <v>110</v>
      </c>
      <c r="E423" s="34">
        <v>62</v>
      </c>
      <c r="F423" s="34" t="s">
        <v>81</v>
      </c>
      <c r="G423" s="34" t="s">
        <v>153</v>
      </c>
      <c r="H423" s="34" t="s">
        <v>151</v>
      </c>
      <c r="I423" s="34" t="s">
        <v>85</v>
      </c>
      <c r="J423" s="34" t="s">
        <v>91</v>
      </c>
      <c r="K423" s="34" t="s">
        <v>325</v>
      </c>
      <c r="L423" s="34" t="s">
        <v>167</v>
      </c>
      <c r="M423" s="34" t="s">
        <v>473</v>
      </c>
      <c r="N423" s="123">
        <v>0.20833333333333334</v>
      </c>
      <c r="O423" s="123">
        <v>0.25</v>
      </c>
      <c r="P423" s="123" t="s">
        <v>58</v>
      </c>
      <c r="Q423" s="123">
        <v>0.70833333333333337</v>
      </c>
      <c r="R423" s="123" t="s">
        <v>69</v>
      </c>
      <c r="S423" s="123">
        <v>0.79166666666666663</v>
      </c>
      <c r="T423" s="34" t="s">
        <v>24</v>
      </c>
      <c r="U423" s="34" t="s">
        <v>326</v>
      </c>
      <c r="V423" s="34" t="s">
        <v>42</v>
      </c>
      <c r="W423" s="34" t="s">
        <v>31</v>
      </c>
      <c r="X423" s="34" t="s">
        <v>42</v>
      </c>
      <c r="Y423" s="34" t="s">
        <v>326</v>
      </c>
      <c r="Z423" s="34" t="s">
        <v>24</v>
      </c>
      <c r="AA423" s="34" t="s">
        <v>42</v>
      </c>
      <c r="AB423" s="95">
        <v>0</v>
      </c>
      <c r="AC423" s="34" t="s">
        <v>24</v>
      </c>
      <c r="AD423" s="34" t="s">
        <v>42</v>
      </c>
      <c r="AE423" s="95">
        <v>0</v>
      </c>
      <c r="AF423" s="96">
        <v>11</v>
      </c>
      <c r="AG423" s="97">
        <v>15</v>
      </c>
      <c r="AH423" s="96">
        <v>51.925343811394889</v>
      </c>
      <c r="AI423" s="97" t="s">
        <v>103</v>
      </c>
      <c r="AJ423" s="96">
        <v>89.999999999999943</v>
      </c>
      <c r="AK423" s="96">
        <v>311.55206286836915</v>
      </c>
      <c r="AL423" s="96" t="s">
        <v>96</v>
      </c>
      <c r="AM423" s="95">
        <v>6.9233791748526521</v>
      </c>
      <c r="AN423" s="95">
        <v>6.9233791748526521</v>
      </c>
      <c r="AO423" s="98">
        <v>4.0724999999999998</v>
      </c>
      <c r="AP423" s="98">
        <v>14.097730844793713</v>
      </c>
      <c r="AQ423" s="98" t="s">
        <v>99</v>
      </c>
      <c r="AR423" s="98">
        <v>24.811846000000003</v>
      </c>
      <c r="AS423" s="98">
        <v>85.890908943025551</v>
      </c>
      <c r="AT423" s="99" t="s">
        <v>102</v>
      </c>
      <c r="AU423" s="98">
        <v>154.64844255748034</v>
      </c>
      <c r="AV423" s="98">
        <v>535.34490331292795</v>
      </c>
      <c r="AW423" s="98">
        <v>19.047251275677453</v>
      </c>
      <c r="AX423" s="98">
        <v>65.935671410105442</v>
      </c>
      <c r="AY423" s="98">
        <v>30.624999999999982</v>
      </c>
      <c r="AZ423" s="98">
        <v>106.01424361493117</v>
      </c>
      <c r="BA423" s="100">
        <v>2572500</v>
      </c>
      <c r="BB423" s="100">
        <v>8905196.4636542238</v>
      </c>
      <c r="BC423" s="101">
        <v>3.298076923076923E-2</v>
      </c>
      <c r="BD423" s="101">
        <v>0.1141691854314644</v>
      </c>
      <c r="BE423" s="96">
        <v>30</v>
      </c>
      <c r="BF423" s="96">
        <v>103.85068762278978</v>
      </c>
      <c r="BG423" s="95">
        <v>0</v>
      </c>
      <c r="BH423" s="95">
        <v>3.461689587426326</v>
      </c>
      <c r="BI423" s="96" t="s">
        <v>326</v>
      </c>
      <c r="BZ423"/>
      <c r="CA423"/>
      <c r="CB423"/>
      <c r="CC423"/>
      <c r="CE423" s="13" t="str">
        <f t="shared" si="40"/>
        <v>Taxi</v>
      </c>
      <c r="CF423" s="13" t="str">
        <f t="shared" si="40"/>
        <v>Taxi</v>
      </c>
      <c r="CG423" s="12">
        <f t="shared" si="41"/>
        <v>9.7495589999999908</v>
      </c>
      <c r="CH423" s="12">
        <f t="shared" si="42"/>
        <v>44.999999999999993</v>
      </c>
      <c r="CM423" s="34"/>
      <c r="CN423" s="34"/>
      <c r="CO423" s="34"/>
      <c r="CP423" s="34"/>
      <c r="CQ423" s="34"/>
    </row>
    <row r="424" spans="2:95" x14ac:dyDescent="0.3">
      <c r="B424" s="34">
        <v>422</v>
      </c>
      <c r="C424" s="34">
        <v>2023</v>
      </c>
      <c r="D424" s="34" t="s">
        <v>110</v>
      </c>
      <c r="E424" s="34">
        <v>33</v>
      </c>
      <c r="F424" s="34" t="s">
        <v>78</v>
      </c>
      <c r="G424" s="34" t="s">
        <v>153</v>
      </c>
      <c r="H424" s="34" t="s">
        <v>151</v>
      </c>
      <c r="I424" s="34" t="s">
        <v>84</v>
      </c>
      <c r="J424" s="34" t="s">
        <v>89</v>
      </c>
      <c r="K424" s="34" t="s">
        <v>325</v>
      </c>
      <c r="L424" s="34" t="s">
        <v>175</v>
      </c>
      <c r="M424" s="34" t="s">
        <v>473</v>
      </c>
      <c r="N424" s="123">
        <v>0.27083333333333331</v>
      </c>
      <c r="O424" s="123">
        <v>0.29166666666666669</v>
      </c>
      <c r="P424" s="123" t="s">
        <v>59</v>
      </c>
      <c r="Q424" s="123">
        <v>0.79166666666666663</v>
      </c>
      <c r="R424" s="123" t="s">
        <v>71</v>
      </c>
      <c r="S424" s="123">
        <v>0.80208333333333337</v>
      </c>
      <c r="T424" s="34" t="s">
        <v>149</v>
      </c>
      <c r="U424" s="34" t="s">
        <v>326</v>
      </c>
      <c r="V424" s="34" t="s">
        <v>149</v>
      </c>
      <c r="W424" s="34" t="s">
        <v>326</v>
      </c>
      <c r="X424" s="34" t="s">
        <v>326</v>
      </c>
      <c r="Y424" s="34" t="s">
        <v>326</v>
      </c>
      <c r="Z424" s="34" t="s">
        <v>149</v>
      </c>
      <c r="AA424" s="34" t="s">
        <v>149</v>
      </c>
      <c r="AB424" s="95">
        <v>0</v>
      </c>
      <c r="AC424" s="34" t="s">
        <v>149</v>
      </c>
      <c r="AD424" s="34" t="s">
        <v>149</v>
      </c>
      <c r="AE424" s="95">
        <v>0</v>
      </c>
      <c r="AF424" s="96">
        <v>11.999999999999998</v>
      </c>
      <c r="AG424" s="97">
        <v>0</v>
      </c>
      <c r="AH424" s="96">
        <v>0</v>
      </c>
      <c r="AI424" s="97" t="s">
        <v>326</v>
      </c>
      <c r="AJ424" s="96">
        <v>22.500000000000078</v>
      </c>
      <c r="AK424" s="96">
        <v>77.8880157170926</v>
      </c>
      <c r="AL424" s="96" t="s">
        <v>94</v>
      </c>
      <c r="AM424" s="95">
        <v>6.9233791748526521</v>
      </c>
      <c r="AN424" s="95">
        <v>0</v>
      </c>
      <c r="AO424" s="98" t="s">
        <v>326</v>
      </c>
      <c r="AP424" s="98">
        <v>0</v>
      </c>
      <c r="AQ424" s="98" t="s">
        <v>326</v>
      </c>
      <c r="AR424" s="98">
        <v>1.2750000000000046</v>
      </c>
      <c r="AS424" s="98">
        <v>4.4136542239685816</v>
      </c>
      <c r="AT424" s="99" t="s">
        <v>98</v>
      </c>
      <c r="AU424" s="98">
        <v>0</v>
      </c>
      <c r="AV424" s="98">
        <v>0</v>
      </c>
      <c r="AW424" s="98">
        <v>0</v>
      </c>
      <c r="AX424" s="98">
        <v>0</v>
      </c>
      <c r="AY424" s="98">
        <v>7.6562500000000258</v>
      </c>
      <c r="AZ424" s="98">
        <v>26.503560903732897</v>
      </c>
      <c r="BA424" s="100">
        <v>0</v>
      </c>
      <c r="BB424" s="100">
        <v>0</v>
      </c>
      <c r="BC424" s="101">
        <v>0</v>
      </c>
      <c r="BD424" s="101">
        <v>0</v>
      </c>
      <c r="BE424" s="96">
        <v>45.000000000000156</v>
      </c>
      <c r="BF424" s="96">
        <v>155.7760314341852</v>
      </c>
      <c r="BG424" s="95">
        <v>0</v>
      </c>
      <c r="BH424" s="95">
        <v>3.461689587426326</v>
      </c>
      <c r="BI424" s="96" t="s">
        <v>326</v>
      </c>
      <c r="BZ424"/>
      <c r="CA424"/>
      <c r="CB424"/>
      <c r="CC424"/>
      <c r="CE424" s="13" t="str">
        <f t="shared" si="40"/>
        <v>A pie</v>
      </c>
      <c r="CF424" s="13" t="str">
        <f t="shared" si="40"/>
        <v>A pie o silla de ruedas</v>
      </c>
      <c r="CG424" s="12">
        <f t="shared" si="41"/>
        <v>2.1958333333333324</v>
      </c>
      <c r="CH424" s="12">
        <f t="shared" si="42"/>
        <v>38.749999999999986</v>
      </c>
      <c r="CM424" s="34"/>
      <c r="CN424" s="34"/>
      <c r="CO424" s="34"/>
      <c r="CP424" s="34"/>
      <c r="CQ424" s="34"/>
    </row>
    <row r="425" spans="2:95" x14ac:dyDescent="0.3">
      <c r="B425" s="34">
        <v>423</v>
      </c>
      <c r="C425" s="34">
        <v>2023</v>
      </c>
      <c r="D425" s="34" t="s">
        <v>110</v>
      </c>
      <c r="E425" s="34">
        <v>47</v>
      </c>
      <c r="F425" s="34" t="s">
        <v>79</v>
      </c>
      <c r="G425" s="34" t="s">
        <v>153</v>
      </c>
      <c r="H425" s="34" t="s">
        <v>151</v>
      </c>
      <c r="I425" s="34" t="s">
        <v>84</v>
      </c>
      <c r="J425" s="34" t="s">
        <v>89</v>
      </c>
      <c r="K425" s="34" t="s">
        <v>325</v>
      </c>
      <c r="L425" s="34" t="s">
        <v>180</v>
      </c>
      <c r="M425" s="34" t="s">
        <v>471</v>
      </c>
      <c r="N425" s="123">
        <v>0.29166666666666669</v>
      </c>
      <c r="O425" s="123">
        <v>0.36805555555555558</v>
      </c>
      <c r="P425" s="123" t="s">
        <v>60</v>
      </c>
      <c r="Q425" s="123">
        <v>0.70833333333333337</v>
      </c>
      <c r="R425" s="123" t="s">
        <v>69</v>
      </c>
      <c r="S425" s="123">
        <v>0.82638888888888884</v>
      </c>
      <c r="T425" s="34" t="s">
        <v>24</v>
      </c>
      <c r="U425" s="34" t="s">
        <v>326</v>
      </c>
      <c r="V425" s="34" t="s">
        <v>42</v>
      </c>
      <c r="W425" s="34" t="s">
        <v>26</v>
      </c>
      <c r="X425" s="34" t="s">
        <v>43</v>
      </c>
      <c r="Y425" s="34" t="s">
        <v>48</v>
      </c>
      <c r="Z425" s="34" t="s">
        <v>24</v>
      </c>
      <c r="AA425" s="34" t="s">
        <v>42</v>
      </c>
      <c r="AB425" s="95">
        <v>0</v>
      </c>
      <c r="AC425" s="34" t="s">
        <v>24</v>
      </c>
      <c r="AD425" s="34" t="s">
        <v>42</v>
      </c>
      <c r="AE425" s="95">
        <v>0</v>
      </c>
      <c r="AF425" s="96">
        <v>8.1666666666666679</v>
      </c>
      <c r="AG425" s="97">
        <v>7.5</v>
      </c>
      <c r="AH425" s="96">
        <v>25.962671905697444</v>
      </c>
      <c r="AI425" s="97" t="s">
        <v>148</v>
      </c>
      <c r="AJ425" s="96">
        <v>139.99999999999994</v>
      </c>
      <c r="AK425" s="96">
        <v>484.63654223968547</v>
      </c>
      <c r="AL425" s="96" t="s">
        <v>97</v>
      </c>
      <c r="AM425" s="95">
        <v>6.9233791748526521</v>
      </c>
      <c r="AN425" s="95">
        <v>6.9233791748526521</v>
      </c>
      <c r="AO425" s="98">
        <v>3.0337500000000004</v>
      </c>
      <c r="AP425" s="98">
        <v>10.501900785854618</v>
      </c>
      <c r="AQ425" s="98" t="s">
        <v>99</v>
      </c>
      <c r="AR425" s="98">
        <v>11.326204000000004</v>
      </c>
      <c r="AS425" s="98">
        <v>39.207802451866421</v>
      </c>
      <c r="AT425" s="99" t="s">
        <v>101</v>
      </c>
      <c r="AU425" s="98">
        <v>319.19857959920677</v>
      </c>
      <c r="AV425" s="98">
        <v>1104.9663993198474</v>
      </c>
      <c r="AW425" s="98">
        <v>41.498471243990387</v>
      </c>
      <c r="AX425" s="98">
        <v>143.65482579943233</v>
      </c>
      <c r="AY425" s="98">
        <v>47.638888888888879</v>
      </c>
      <c r="AZ425" s="98">
        <v>164.91104562322633</v>
      </c>
      <c r="BA425" s="100">
        <v>2744000</v>
      </c>
      <c r="BB425" s="100">
        <v>9498876.2278978378</v>
      </c>
      <c r="BC425" s="101">
        <v>0.11433333333333333</v>
      </c>
      <c r="BD425" s="101">
        <v>0.39578650949574329</v>
      </c>
      <c r="BE425" s="96">
        <v>0</v>
      </c>
      <c r="BF425" s="96">
        <v>0</v>
      </c>
      <c r="BG425" s="95">
        <v>3.461689587426326</v>
      </c>
      <c r="BH425" s="95">
        <v>3.461689587426326</v>
      </c>
      <c r="BI425" s="96" t="s">
        <v>326</v>
      </c>
      <c r="BZ425"/>
      <c r="CA425"/>
      <c r="CB425"/>
      <c r="CC425"/>
      <c r="CE425" s="13" t="str">
        <f t="shared" si="40"/>
        <v>Bus intermunicipal</v>
      </c>
      <c r="CF425" s="13" t="str">
        <f t="shared" si="40"/>
        <v>Bus Intermunicipal</v>
      </c>
      <c r="CG425" s="12">
        <f t="shared" si="41"/>
        <v>0</v>
      </c>
      <c r="CH425" s="12">
        <f t="shared" si="42"/>
        <v>0</v>
      </c>
      <c r="CM425" s="34"/>
      <c r="CN425" s="34"/>
      <c r="CO425" s="34"/>
      <c r="CP425" s="34"/>
      <c r="CQ425" s="34"/>
    </row>
    <row r="426" spans="2:95" x14ac:dyDescent="0.3">
      <c r="B426" s="34">
        <v>424</v>
      </c>
      <c r="C426" s="34">
        <v>2023</v>
      </c>
      <c r="D426" s="34" t="s">
        <v>109</v>
      </c>
      <c r="E426" s="34">
        <v>46</v>
      </c>
      <c r="F426" s="34" t="s">
        <v>79</v>
      </c>
      <c r="G426" s="34" t="s">
        <v>152</v>
      </c>
      <c r="H426" s="34" t="s">
        <v>151</v>
      </c>
      <c r="I426" s="34" t="s">
        <v>84</v>
      </c>
      <c r="J426" s="34" t="s">
        <v>91</v>
      </c>
      <c r="K426" s="34" t="s">
        <v>325</v>
      </c>
      <c r="L426" s="34" t="s">
        <v>172</v>
      </c>
      <c r="M426" s="34" t="s">
        <v>471</v>
      </c>
      <c r="N426" s="123">
        <v>0.3347222222222222</v>
      </c>
      <c r="O426" s="123">
        <v>0.375</v>
      </c>
      <c r="P426" s="123" t="s">
        <v>61</v>
      </c>
      <c r="Q426" s="123">
        <v>0.70833333333333337</v>
      </c>
      <c r="R426" s="123" t="s">
        <v>69</v>
      </c>
      <c r="S426" s="123">
        <v>0.77083333333333337</v>
      </c>
      <c r="T426" s="34" t="s">
        <v>27</v>
      </c>
      <c r="U426" s="34" t="s">
        <v>326</v>
      </c>
      <c r="V426" s="34" t="s">
        <v>42</v>
      </c>
      <c r="W426" s="34" t="s">
        <v>326</v>
      </c>
      <c r="X426" s="34" t="s">
        <v>326</v>
      </c>
      <c r="Y426" s="34" t="s">
        <v>326</v>
      </c>
      <c r="Z426" s="34" t="s">
        <v>32</v>
      </c>
      <c r="AA426" s="34" t="s">
        <v>45</v>
      </c>
      <c r="AB426" s="95">
        <v>3.461689587426326</v>
      </c>
      <c r="AC426" s="34" t="s">
        <v>32</v>
      </c>
      <c r="AD426" s="34" t="s">
        <v>45</v>
      </c>
      <c r="AE426" s="95">
        <v>3.461689587426326</v>
      </c>
      <c r="AF426" s="96">
        <v>8</v>
      </c>
      <c r="AG426" s="97">
        <v>0</v>
      </c>
      <c r="AH426" s="96">
        <v>0</v>
      </c>
      <c r="AI426" s="97" t="s">
        <v>326</v>
      </c>
      <c r="AJ426" s="96">
        <v>74.000000000000014</v>
      </c>
      <c r="AK426" s="96">
        <v>256.16502946954819</v>
      </c>
      <c r="AL426" s="96" t="s">
        <v>96</v>
      </c>
      <c r="AM426" s="95">
        <v>6.9233791748526521</v>
      </c>
      <c r="AN426" s="95">
        <v>0</v>
      </c>
      <c r="AO426" s="98" t="s">
        <v>326</v>
      </c>
      <c r="AP426" s="98">
        <v>0</v>
      </c>
      <c r="AQ426" s="98" t="s">
        <v>326</v>
      </c>
      <c r="AR426" s="98">
        <v>8.623818</v>
      </c>
      <c r="AS426" s="98">
        <v>29.852980974459726</v>
      </c>
      <c r="AT426" s="99" t="s">
        <v>100</v>
      </c>
      <c r="AU426" s="98">
        <v>207.18035339217388</v>
      </c>
      <c r="AV426" s="98">
        <v>717.19407205699486</v>
      </c>
      <c r="AW426" s="98">
        <v>25.517335869565215</v>
      </c>
      <c r="AX426" s="98">
        <v>88.333095878534195</v>
      </c>
      <c r="AY426" s="98">
        <v>25.180555555555561</v>
      </c>
      <c r="AZ426" s="98">
        <v>87.167266972276806</v>
      </c>
      <c r="BA426" s="100">
        <v>1347500</v>
      </c>
      <c r="BB426" s="100">
        <v>4664626.7190569742</v>
      </c>
      <c r="BC426" s="101">
        <v>1.7275641025641025E-2</v>
      </c>
      <c r="BD426" s="101">
        <v>5.980290665457659E-2</v>
      </c>
      <c r="BE426" s="96">
        <v>0</v>
      </c>
      <c r="BF426" s="96">
        <v>0</v>
      </c>
      <c r="BG426" s="95">
        <v>3.461689587426326</v>
      </c>
      <c r="BH426" s="95">
        <v>3.461689587426326</v>
      </c>
      <c r="BI426" s="96" t="s">
        <v>326</v>
      </c>
      <c r="BZ426"/>
      <c r="CA426"/>
      <c r="CB426"/>
      <c r="CC426"/>
      <c r="CE426" s="13" t="str">
        <f t="shared" si="40"/>
        <v>Automóvil pasajero</v>
      </c>
      <c r="CF426" s="13" t="str">
        <f t="shared" si="40"/>
        <v>Automóvil, camioneta o campero como pasajero</v>
      </c>
      <c r="CG426" s="12">
        <f t="shared" si="41"/>
        <v>0</v>
      </c>
      <c r="CH426" s="12">
        <f t="shared" si="42"/>
        <v>0</v>
      </c>
      <c r="CM426" s="34"/>
      <c r="CN426" s="34"/>
      <c r="CO426" s="34"/>
      <c r="CP426" s="34"/>
      <c r="CQ426" s="34"/>
    </row>
    <row r="427" spans="2:95" x14ac:dyDescent="0.3">
      <c r="B427" s="34">
        <v>425</v>
      </c>
      <c r="C427" s="34">
        <v>2023</v>
      </c>
      <c r="D427" s="34" t="s">
        <v>110</v>
      </c>
      <c r="E427" s="34">
        <v>43</v>
      </c>
      <c r="F427" s="34" t="s">
        <v>79</v>
      </c>
      <c r="G427" s="34" t="s">
        <v>153</v>
      </c>
      <c r="H427" s="34" t="s">
        <v>151</v>
      </c>
      <c r="I427" s="34" t="s">
        <v>85</v>
      </c>
      <c r="J427" s="34" t="s">
        <v>91</v>
      </c>
      <c r="K427" s="34" t="s">
        <v>325</v>
      </c>
      <c r="L427" s="34" t="s">
        <v>167</v>
      </c>
      <c r="M427" s="34" t="s">
        <v>471</v>
      </c>
      <c r="N427" s="123">
        <v>0.27083333333333331</v>
      </c>
      <c r="O427" s="123">
        <v>0.33333333333333331</v>
      </c>
      <c r="P427" s="123" t="s">
        <v>60</v>
      </c>
      <c r="Q427" s="123">
        <v>0.625</v>
      </c>
      <c r="R427" s="123" t="s">
        <v>67</v>
      </c>
      <c r="S427" s="123">
        <v>0.67708333333333337</v>
      </c>
      <c r="T427" s="34" t="s">
        <v>26</v>
      </c>
      <c r="U427" s="34" t="s">
        <v>48</v>
      </c>
      <c r="V427" s="34" t="s">
        <v>43</v>
      </c>
      <c r="W427" s="34" t="s">
        <v>326</v>
      </c>
      <c r="X427" s="34" t="s">
        <v>326</v>
      </c>
      <c r="Y427" s="34" t="s">
        <v>326</v>
      </c>
      <c r="Z427" s="34" t="s">
        <v>26</v>
      </c>
      <c r="AA427" s="34" t="s">
        <v>43</v>
      </c>
      <c r="AB427" s="95">
        <v>0</v>
      </c>
      <c r="AC427" s="34" t="s">
        <v>26</v>
      </c>
      <c r="AD427" s="34" t="s">
        <v>43</v>
      </c>
      <c r="AE427" s="95">
        <v>0</v>
      </c>
      <c r="AF427" s="96">
        <v>7</v>
      </c>
      <c r="AG427" s="97">
        <v>0</v>
      </c>
      <c r="AH427" s="96">
        <v>0</v>
      </c>
      <c r="AI427" s="97" t="s">
        <v>326</v>
      </c>
      <c r="AJ427" s="96">
        <v>82.500000000000028</v>
      </c>
      <c r="AK427" s="96">
        <v>285.58939096267198</v>
      </c>
      <c r="AL427" s="96" t="s">
        <v>96</v>
      </c>
      <c r="AM427" s="95">
        <v>6.9233791748526521</v>
      </c>
      <c r="AN427" s="95">
        <v>0</v>
      </c>
      <c r="AO427" s="98" t="s">
        <v>326</v>
      </c>
      <c r="AP427" s="98">
        <v>0</v>
      </c>
      <c r="AQ427" s="98" t="s">
        <v>326</v>
      </c>
      <c r="AR427" s="98">
        <v>14.600259999999992</v>
      </c>
      <c r="AS427" s="98">
        <v>50.541568015717061</v>
      </c>
      <c r="AT427" s="99" t="s">
        <v>101</v>
      </c>
      <c r="AU427" s="98">
        <v>865.09298326888836</v>
      </c>
      <c r="AV427" s="98">
        <v>2994.6833723374875</v>
      </c>
      <c r="AW427" s="98">
        <v>113.55757777777772</v>
      </c>
      <c r="AX427" s="98">
        <v>393.10108456668831</v>
      </c>
      <c r="AY427" s="98">
        <v>28.072916666666675</v>
      </c>
      <c r="AZ427" s="98">
        <v>97.179723313686992</v>
      </c>
      <c r="BA427" s="100">
        <v>9690365.2968036532</v>
      </c>
      <c r="BB427" s="100">
        <v>33545036.646302626</v>
      </c>
      <c r="BC427" s="101">
        <v>0.12423545252312376</v>
      </c>
      <c r="BD427" s="101">
        <v>0.43006457238849521</v>
      </c>
      <c r="BE427" s="96">
        <v>0</v>
      </c>
      <c r="BF427" s="96">
        <v>0</v>
      </c>
      <c r="BG427" s="95">
        <v>3.461689587426326</v>
      </c>
      <c r="BH427" s="95">
        <v>3.461689587426326</v>
      </c>
      <c r="BI427" s="96" t="s">
        <v>326</v>
      </c>
      <c r="BZ427"/>
      <c r="CA427"/>
      <c r="CB427"/>
      <c r="CC427"/>
      <c r="CE427" s="13" t="str">
        <f t="shared" si="40"/>
        <v>TPC</v>
      </c>
      <c r="CF427" s="13" t="str">
        <f t="shared" si="40"/>
        <v>Transporte Público Colectivo (TPC), ejecutivos</v>
      </c>
      <c r="CG427" s="12">
        <f t="shared" si="41"/>
        <v>0</v>
      </c>
      <c r="CH427" s="12">
        <f t="shared" si="42"/>
        <v>0</v>
      </c>
      <c r="CM427" s="34"/>
      <c r="CN427" s="34"/>
      <c r="CO427" s="34"/>
      <c r="CP427" s="34"/>
      <c r="CQ427" s="34"/>
    </row>
    <row r="428" spans="2:95" x14ac:dyDescent="0.3">
      <c r="B428" s="34">
        <v>426</v>
      </c>
      <c r="C428" s="34">
        <v>2023</v>
      </c>
      <c r="D428" s="34" t="s">
        <v>109</v>
      </c>
      <c r="E428" s="34">
        <v>34</v>
      </c>
      <c r="F428" s="34" t="s">
        <v>78</v>
      </c>
      <c r="G428" s="34" t="s">
        <v>152</v>
      </c>
      <c r="H428" s="34" t="s">
        <v>151</v>
      </c>
      <c r="I428" s="34" t="s">
        <v>84</v>
      </c>
      <c r="J428" s="34" t="s">
        <v>91</v>
      </c>
      <c r="K428" s="34" t="s">
        <v>325</v>
      </c>
      <c r="L428" s="34" t="s">
        <v>167</v>
      </c>
      <c r="M428" s="34" t="s">
        <v>471</v>
      </c>
      <c r="N428" s="123">
        <v>0.29166666666666669</v>
      </c>
      <c r="O428" s="123">
        <v>0.35416666666666669</v>
      </c>
      <c r="P428" s="123" t="s">
        <v>60</v>
      </c>
      <c r="Q428" s="123">
        <v>0.70833333333333337</v>
      </c>
      <c r="R428" s="123" t="s">
        <v>69</v>
      </c>
      <c r="S428" s="123">
        <v>0.76388888888888884</v>
      </c>
      <c r="T428" s="34" t="s">
        <v>24</v>
      </c>
      <c r="U428" s="34" t="s">
        <v>326</v>
      </c>
      <c r="V428" s="34" t="s">
        <v>42</v>
      </c>
      <c r="W428" s="34" t="s">
        <v>149</v>
      </c>
      <c r="X428" s="34" t="s">
        <v>149</v>
      </c>
      <c r="Y428" s="34" t="s">
        <v>326</v>
      </c>
      <c r="Z428" s="34" t="s">
        <v>24</v>
      </c>
      <c r="AA428" s="34" t="s">
        <v>42</v>
      </c>
      <c r="AB428" s="95">
        <v>0</v>
      </c>
      <c r="AC428" s="34" t="s">
        <v>24</v>
      </c>
      <c r="AD428" s="34" t="s">
        <v>42</v>
      </c>
      <c r="AE428" s="95">
        <v>0</v>
      </c>
      <c r="AF428" s="96">
        <v>8.5</v>
      </c>
      <c r="AG428" s="97">
        <v>15</v>
      </c>
      <c r="AH428" s="96">
        <v>51.925343811394889</v>
      </c>
      <c r="AI428" s="97" t="s">
        <v>103</v>
      </c>
      <c r="AJ428" s="96">
        <v>84.999999999999943</v>
      </c>
      <c r="AK428" s="96">
        <v>294.24361493123752</v>
      </c>
      <c r="AL428" s="96" t="s">
        <v>96</v>
      </c>
      <c r="AM428" s="95">
        <v>6.9233791748526521</v>
      </c>
      <c r="AN428" s="95">
        <v>6.9233791748526521</v>
      </c>
      <c r="AO428" s="98">
        <v>0.84999999999999987</v>
      </c>
      <c r="AP428" s="98">
        <v>2.9424361493123765</v>
      </c>
      <c r="AQ428" s="98" t="s">
        <v>106</v>
      </c>
      <c r="AR428" s="98">
        <v>14.600259999999992</v>
      </c>
      <c r="AS428" s="98">
        <v>50.541568015717061</v>
      </c>
      <c r="AT428" s="99" t="s">
        <v>101</v>
      </c>
      <c r="AU428" s="98">
        <v>82.187716926201858</v>
      </c>
      <c r="AV428" s="98">
        <v>284.50836389777538</v>
      </c>
      <c r="AW428" s="98">
        <v>10.122637319711533</v>
      </c>
      <c r="AX428" s="98">
        <v>35.041428206938548</v>
      </c>
      <c r="AY428" s="98">
        <v>28.923611111111089</v>
      </c>
      <c r="AZ428" s="98">
        <v>100.12456341410164</v>
      </c>
      <c r="BA428" s="100">
        <v>1470000</v>
      </c>
      <c r="BB428" s="100">
        <v>5088683.6935166996</v>
      </c>
      <c r="BC428" s="101">
        <v>1.8846153846153846E-2</v>
      </c>
      <c r="BD428" s="101">
        <v>6.5239534532265372E-2</v>
      </c>
      <c r="BE428" s="96">
        <v>30</v>
      </c>
      <c r="BF428" s="96">
        <v>103.85068762278978</v>
      </c>
      <c r="BG428" s="95">
        <v>0</v>
      </c>
      <c r="BH428" s="95">
        <v>3.461689587426326</v>
      </c>
      <c r="BI428" s="96" t="s">
        <v>326</v>
      </c>
      <c r="BZ428"/>
      <c r="CA428"/>
      <c r="CB428"/>
      <c r="CC428"/>
      <c r="CE428" s="13" t="str">
        <f t="shared" si="40"/>
        <v>Patineta</v>
      </c>
      <c r="CF428" s="13" t="str">
        <f t="shared" si="40"/>
        <v>Patineta</v>
      </c>
      <c r="CG428" s="12">
        <f t="shared" si="41"/>
        <v>0</v>
      </c>
      <c r="CH428" s="12">
        <f t="shared" si="42"/>
        <v>0</v>
      </c>
      <c r="CM428" s="34"/>
      <c r="CN428" s="34"/>
      <c r="CO428" s="34"/>
      <c r="CP428" s="34"/>
      <c r="CQ428" s="34"/>
    </row>
    <row r="429" spans="2:95" x14ac:dyDescent="0.3">
      <c r="B429" s="34">
        <v>427</v>
      </c>
      <c r="C429" s="34">
        <v>2023</v>
      </c>
      <c r="D429" s="34" t="s">
        <v>109</v>
      </c>
      <c r="E429" s="34">
        <v>35</v>
      </c>
      <c r="F429" s="34" t="s">
        <v>78</v>
      </c>
      <c r="G429" s="34" t="s">
        <v>152</v>
      </c>
      <c r="H429" s="34" t="s">
        <v>151</v>
      </c>
      <c r="I429" s="34" t="s">
        <v>83</v>
      </c>
      <c r="J429" s="34" t="s">
        <v>89</v>
      </c>
      <c r="K429" s="34" t="s">
        <v>325</v>
      </c>
      <c r="L429" s="34" t="s">
        <v>175</v>
      </c>
      <c r="M429" s="34" t="s">
        <v>473</v>
      </c>
      <c r="N429" s="123">
        <v>0.21875</v>
      </c>
      <c r="O429" s="123">
        <v>0.79166666666666663</v>
      </c>
      <c r="P429" s="123" t="s">
        <v>71</v>
      </c>
      <c r="Q429" s="123">
        <v>0.79166666666666663</v>
      </c>
      <c r="R429" s="123" t="s">
        <v>71</v>
      </c>
      <c r="S429" s="123">
        <v>0.83333333333333337</v>
      </c>
      <c r="T429" s="34" t="s">
        <v>28</v>
      </c>
      <c r="U429" s="34" t="s">
        <v>48</v>
      </c>
      <c r="V429" s="34" t="s">
        <v>43</v>
      </c>
      <c r="W429" s="34" t="s">
        <v>326</v>
      </c>
      <c r="X429" s="34" t="s">
        <v>326</v>
      </c>
      <c r="Y429" s="34" t="s">
        <v>326</v>
      </c>
      <c r="Z429" s="34" t="s">
        <v>28</v>
      </c>
      <c r="AA429" s="34" t="s">
        <v>43</v>
      </c>
      <c r="AB429" s="95">
        <v>0</v>
      </c>
      <c r="AC429" s="34" t="s">
        <v>28</v>
      </c>
      <c r="AD429" s="34" t="s">
        <v>43</v>
      </c>
      <c r="AE429" s="95">
        <v>0</v>
      </c>
      <c r="AF429" s="96">
        <v>0</v>
      </c>
      <c r="AG429" s="97">
        <v>0</v>
      </c>
      <c r="AH429" s="96">
        <v>0</v>
      </c>
      <c r="AI429" s="97" t="s">
        <v>326</v>
      </c>
      <c r="AJ429" s="96">
        <v>442.50000000000006</v>
      </c>
      <c r="AK429" s="96">
        <v>0</v>
      </c>
      <c r="AL429" s="96" t="s">
        <v>97</v>
      </c>
      <c r="AM429" s="95">
        <v>0</v>
      </c>
      <c r="AN429" s="95">
        <v>0</v>
      </c>
      <c r="AO429" s="98" t="s">
        <v>326</v>
      </c>
      <c r="AP429" s="98">
        <v>0</v>
      </c>
      <c r="AQ429" s="98" t="s">
        <v>326</v>
      </c>
      <c r="AR429" s="98">
        <v>15.5</v>
      </c>
      <c r="AS429" s="98">
        <v>0</v>
      </c>
      <c r="AT429" s="99" t="s">
        <v>102</v>
      </c>
      <c r="AU429" s="98">
        <v>1483.5761410256412</v>
      </c>
      <c r="AV429" s="98">
        <v>0</v>
      </c>
      <c r="AW429" s="98">
        <v>194.74358974358972</v>
      </c>
      <c r="AX429" s="98">
        <v>0</v>
      </c>
      <c r="AY429" s="98">
        <v>150.57291666666669</v>
      </c>
      <c r="AZ429" s="98">
        <v>0</v>
      </c>
      <c r="BA429" s="100">
        <v>2258698.6301369858</v>
      </c>
      <c r="BB429" s="100">
        <v>0</v>
      </c>
      <c r="BC429" s="101">
        <v>9.4112442922374404E-2</v>
      </c>
      <c r="BD429" s="101">
        <v>0</v>
      </c>
      <c r="BE429" s="96">
        <v>0</v>
      </c>
      <c r="BF429" s="96">
        <v>0</v>
      </c>
      <c r="BG429" s="95">
        <v>0</v>
      </c>
      <c r="BH429" s="95">
        <v>0</v>
      </c>
      <c r="BI429" s="96" t="s">
        <v>492</v>
      </c>
      <c r="BZ429"/>
      <c r="CA429"/>
      <c r="CB429"/>
      <c r="CC429"/>
      <c r="CD429" s="34"/>
      <c r="CE429" s="13" t="str">
        <f t="shared" ref="CE429:CF431" si="43">CE278</f>
        <v>Transmicable</v>
      </c>
      <c r="CF429" s="13" t="str">
        <f t="shared" si="43"/>
        <v>Transmicable</v>
      </c>
      <c r="CG429" s="12">
        <f>IFERROR(GETPIVOTDATA("Suma de Dist_Prm_",$BZ$414,"Modo_Principal",CF429)/$CH278,0)</f>
        <v>0</v>
      </c>
      <c r="CH429" s="12">
        <f>IFERROR(GETPIVOTDATA("Suma de Dur_Prm_",$BZ$414,"Modo_Principal",$CF429)/$CH278,0)</f>
        <v>0</v>
      </c>
      <c r="CM429" s="34"/>
      <c r="CN429" s="34"/>
      <c r="CO429" s="34"/>
      <c r="CP429" s="34"/>
      <c r="CQ429" s="34"/>
    </row>
    <row r="430" spans="2:95" x14ac:dyDescent="0.3">
      <c r="B430" s="34">
        <v>428</v>
      </c>
      <c r="C430" s="34">
        <v>2023</v>
      </c>
      <c r="D430" s="34" t="s">
        <v>110</v>
      </c>
      <c r="E430" s="34">
        <v>32</v>
      </c>
      <c r="F430" s="34" t="s">
        <v>78</v>
      </c>
      <c r="G430" s="34" t="s">
        <v>152</v>
      </c>
      <c r="H430" s="34" t="s">
        <v>151</v>
      </c>
      <c r="I430" s="34" t="s">
        <v>85</v>
      </c>
      <c r="J430" s="34" t="s">
        <v>90</v>
      </c>
      <c r="K430" s="34" t="s">
        <v>325</v>
      </c>
      <c r="L430" s="34" t="s">
        <v>174</v>
      </c>
      <c r="M430" s="34" t="s">
        <v>471</v>
      </c>
      <c r="N430" s="123">
        <v>0.33333333333333331</v>
      </c>
      <c r="O430" s="123">
        <v>0.34027777777777773</v>
      </c>
      <c r="P430" s="123" t="s">
        <v>60</v>
      </c>
      <c r="Q430" s="123">
        <v>0.71527777777777779</v>
      </c>
      <c r="R430" s="123" t="s">
        <v>69</v>
      </c>
      <c r="S430" s="123">
        <v>0.72222222222222221</v>
      </c>
      <c r="T430" s="34" t="s">
        <v>149</v>
      </c>
      <c r="U430" s="34" t="s">
        <v>326</v>
      </c>
      <c r="V430" s="34" t="s">
        <v>149</v>
      </c>
      <c r="W430" s="34" t="s">
        <v>326</v>
      </c>
      <c r="X430" s="34" t="s">
        <v>326</v>
      </c>
      <c r="Y430" s="34" t="s">
        <v>326</v>
      </c>
      <c r="Z430" s="34" t="s">
        <v>149</v>
      </c>
      <c r="AA430" s="34" t="s">
        <v>149</v>
      </c>
      <c r="AB430" s="95">
        <v>0</v>
      </c>
      <c r="AC430" s="34" t="s">
        <v>149</v>
      </c>
      <c r="AD430" s="34" t="s">
        <v>149</v>
      </c>
      <c r="AE430" s="95">
        <v>0</v>
      </c>
      <c r="AF430" s="96">
        <v>9.0000000000000018</v>
      </c>
      <c r="AG430" s="97">
        <v>0</v>
      </c>
      <c r="AH430" s="96">
        <v>0</v>
      </c>
      <c r="AI430" s="97" t="s">
        <v>326</v>
      </c>
      <c r="AJ430" s="96">
        <v>9.9999999999999645</v>
      </c>
      <c r="AK430" s="96">
        <v>34.616895874263136</v>
      </c>
      <c r="AL430" s="96" t="s">
        <v>94</v>
      </c>
      <c r="AM430" s="95">
        <v>6.9233791748526521</v>
      </c>
      <c r="AN430" s="95">
        <v>0</v>
      </c>
      <c r="AO430" s="98" t="s">
        <v>326</v>
      </c>
      <c r="AP430" s="98">
        <v>0</v>
      </c>
      <c r="AQ430" s="98" t="s">
        <v>326</v>
      </c>
      <c r="AR430" s="98">
        <v>0.56666666666666465</v>
      </c>
      <c r="AS430" s="98">
        <v>1.9616240995415777</v>
      </c>
      <c r="AT430" s="99" t="s">
        <v>98</v>
      </c>
      <c r="AU430" s="98">
        <v>0</v>
      </c>
      <c r="AV430" s="98">
        <v>0</v>
      </c>
      <c r="AW430" s="98">
        <v>0</v>
      </c>
      <c r="AX430" s="98">
        <v>0</v>
      </c>
      <c r="AY430" s="98">
        <v>3.4027777777777657</v>
      </c>
      <c r="AZ430" s="98">
        <v>11.779360401658984</v>
      </c>
      <c r="BA430" s="100">
        <v>0</v>
      </c>
      <c r="BB430" s="100">
        <v>0</v>
      </c>
      <c r="BC430" s="101">
        <v>0</v>
      </c>
      <c r="BD430" s="101">
        <v>0</v>
      </c>
      <c r="BE430" s="96">
        <v>19.999999999999929</v>
      </c>
      <c r="BF430" s="96">
        <v>69.233791748526272</v>
      </c>
      <c r="BG430" s="95">
        <v>3.461689587426326</v>
      </c>
      <c r="BH430" s="95">
        <v>3.461689587426326</v>
      </c>
      <c r="BI430" s="96" t="s">
        <v>326</v>
      </c>
      <c r="BZ430" s="34"/>
      <c r="CA430" s="34"/>
      <c r="CB430" s="34"/>
      <c r="CC430" s="34"/>
      <c r="CD430" s="34"/>
      <c r="CE430" s="13" t="str">
        <f t="shared" si="43"/>
        <v>Bicitaxi</v>
      </c>
      <c r="CF430" s="13" t="str">
        <f t="shared" si="43"/>
        <v>Bicitaxi</v>
      </c>
      <c r="CG430" s="12">
        <f>IFERROR(GETPIVOTDATA("Suma de Dist_Prm_",$BZ$414,"Modo_Principal",CF430)/$CH279,0)</f>
        <v>0</v>
      </c>
      <c r="CH430" s="12">
        <f>IFERROR(GETPIVOTDATA("Suma de Dur_Prm_",$BZ$414,"Modo_Principal",$CF430)/$CH279,0)</f>
        <v>0</v>
      </c>
      <c r="CM430" s="34"/>
      <c r="CN430" s="34"/>
      <c r="CO430" s="34"/>
      <c r="CP430" s="34"/>
      <c r="CQ430" s="34"/>
    </row>
    <row r="431" spans="2:95" x14ac:dyDescent="0.3">
      <c r="B431" s="34">
        <v>429</v>
      </c>
      <c r="C431" s="34">
        <v>2023</v>
      </c>
      <c r="D431" s="34" t="s">
        <v>109</v>
      </c>
      <c r="E431" s="34">
        <v>46</v>
      </c>
      <c r="F431" s="34" t="s">
        <v>79</v>
      </c>
      <c r="G431" s="34" t="s">
        <v>154</v>
      </c>
      <c r="H431" s="34" t="s">
        <v>151</v>
      </c>
      <c r="I431" s="34" t="s">
        <v>84</v>
      </c>
      <c r="J431" s="34" t="s">
        <v>89</v>
      </c>
      <c r="K431" s="34" t="s">
        <v>328</v>
      </c>
      <c r="L431" s="34" t="s">
        <v>170</v>
      </c>
      <c r="M431" s="34" t="s">
        <v>471</v>
      </c>
      <c r="N431" s="123">
        <v>0.33333333333333331</v>
      </c>
      <c r="O431" s="123">
        <v>0.39583333333333331</v>
      </c>
      <c r="P431" s="123" t="s">
        <v>61</v>
      </c>
      <c r="Q431" s="123">
        <v>0.58333333333333337</v>
      </c>
      <c r="R431" s="123" t="s">
        <v>66</v>
      </c>
      <c r="S431" s="123">
        <v>0.625</v>
      </c>
      <c r="T431" s="34" t="s">
        <v>26</v>
      </c>
      <c r="U431" s="34" t="s">
        <v>48</v>
      </c>
      <c r="V431" s="34" t="s">
        <v>43</v>
      </c>
      <c r="W431" s="34" t="s">
        <v>33</v>
      </c>
      <c r="X431" s="34" t="s">
        <v>42</v>
      </c>
      <c r="Y431" s="34" t="s">
        <v>326</v>
      </c>
      <c r="Z431" s="34" t="s">
        <v>26</v>
      </c>
      <c r="AA431" s="34" t="s">
        <v>43</v>
      </c>
      <c r="AB431" s="95">
        <v>0</v>
      </c>
      <c r="AC431" s="34" t="s">
        <v>28</v>
      </c>
      <c r="AD431" s="34" t="s">
        <v>43</v>
      </c>
      <c r="AE431" s="95">
        <v>3.461689587426326</v>
      </c>
      <c r="AF431" s="96">
        <v>4.5000000000000018</v>
      </c>
      <c r="AG431" s="97">
        <v>50</v>
      </c>
      <c r="AH431" s="96">
        <v>173.08447937131629</v>
      </c>
      <c r="AI431" s="97" t="s">
        <v>95</v>
      </c>
      <c r="AJ431" s="96">
        <v>74.999999999999972</v>
      </c>
      <c r="AK431" s="96">
        <v>259.62671905697437</v>
      </c>
      <c r="AL431" s="96" t="s">
        <v>96</v>
      </c>
      <c r="AM431" s="95">
        <v>6.9233791748526521</v>
      </c>
      <c r="AN431" s="95">
        <v>6.9233791748526521</v>
      </c>
      <c r="AO431" s="98">
        <v>14.166666666666666</v>
      </c>
      <c r="AP431" s="98">
        <v>49.040602488539619</v>
      </c>
      <c r="AQ431" s="98" t="s">
        <v>108</v>
      </c>
      <c r="AR431" s="98">
        <v>19.853866166666652</v>
      </c>
      <c r="AS431" s="98">
        <v>68.727921779305774</v>
      </c>
      <c r="AT431" s="99" t="s">
        <v>102</v>
      </c>
      <c r="AU431" s="98">
        <v>845.80884369055048</v>
      </c>
      <c r="AV431" s="98">
        <v>2927.9276671566795</v>
      </c>
      <c r="AW431" s="98">
        <v>108.26893780595798</v>
      </c>
      <c r="AX431" s="98">
        <v>374.79345464459323</v>
      </c>
      <c r="AY431" s="98">
        <v>25.520833333333325</v>
      </c>
      <c r="AZ431" s="98">
        <v>88.345203012442667</v>
      </c>
      <c r="BA431" s="100">
        <v>9617648.401826486</v>
      </c>
      <c r="BB431" s="100">
        <v>33293313.328130193</v>
      </c>
      <c r="BC431" s="101">
        <v>0.40073535007610356</v>
      </c>
      <c r="BD431" s="101">
        <v>1.3872213886720912</v>
      </c>
      <c r="BE431" s="96">
        <v>0</v>
      </c>
      <c r="BF431" s="96">
        <v>0</v>
      </c>
      <c r="BG431" s="95">
        <v>3.461689587426326</v>
      </c>
      <c r="BH431" s="95">
        <v>3.461689587426326</v>
      </c>
      <c r="BI431" s="96" t="s">
        <v>326</v>
      </c>
      <c r="BZ431" s="34"/>
      <c r="CA431" s="34"/>
      <c r="CB431" s="34"/>
      <c r="CC431" s="34"/>
      <c r="CD431" s="34"/>
      <c r="CE431" s="13" t="str">
        <f t="shared" si="43"/>
        <v>Provisional</v>
      </c>
      <c r="CF431" s="13" t="str">
        <f t="shared" si="43"/>
        <v>SITP - Provisional</v>
      </c>
      <c r="CG431" s="12">
        <f>IFERROR(GETPIVOTDATA("Suma de Dist_Prm_",$BZ$414,"Modo_Principal",CF431)/$CH280,0)</f>
        <v>0</v>
      </c>
      <c r="CH431" s="12">
        <f>IFERROR(GETPIVOTDATA("Suma de Dur_Prm_",$BZ$414,"Modo_Principal",$CF431)/$CH280,0)</f>
        <v>0</v>
      </c>
      <c r="CI431" s="34"/>
      <c r="CM431" s="34"/>
      <c r="CN431" s="34"/>
      <c r="CO431" s="34"/>
      <c r="CP431" s="34"/>
      <c r="CQ431" s="34"/>
    </row>
    <row r="432" spans="2:95" x14ac:dyDescent="0.3">
      <c r="B432" s="34">
        <v>430</v>
      </c>
      <c r="C432" s="34">
        <v>2023</v>
      </c>
      <c r="D432" s="34" t="s">
        <v>110</v>
      </c>
      <c r="E432" s="34">
        <v>40</v>
      </c>
      <c r="F432" s="34" t="s">
        <v>79</v>
      </c>
      <c r="G432" s="34" t="s">
        <v>153</v>
      </c>
      <c r="H432" s="34" t="s">
        <v>151</v>
      </c>
      <c r="I432" s="34" t="s">
        <v>84</v>
      </c>
      <c r="J432" s="34" t="s">
        <v>89</v>
      </c>
      <c r="K432" s="34" t="s">
        <v>325</v>
      </c>
      <c r="L432" s="34" t="s">
        <v>183</v>
      </c>
      <c r="M432" s="34" t="s">
        <v>473</v>
      </c>
      <c r="N432" s="123">
        <v>0.29166666666666669</v>
      </c>
      <c r="O432" s="123">
        <v>0.33333333333333331</v>
      </c>
      <c r="P432" s="123" t="s">
        <v>60</v>
      </c>
      <c r="Q432" s="123">
        <v>0.70833333333333337</v>
      </c>
      <c r="R432" s="123" t="s">
        <v>69</v>
      </c>
      <c r="S432" s="123">
        <v>0.75</v>
      </c>
      <c r="T432" s="34" t="s">
        <v>24</v>
      </c>
      <c r="U432" s="34" t="s">
        <v>326</v>
      </c>
      <c r="V432" s="34" t="s">
        <v>42</v>
      </c>
      <c r="W432" s="34" t="s">
        <v>326</v>
      </c>
      <c r="X432" s="34" t="s">
        <v>326</v>
      </c>
      <c r="Y432" s="34" t="s">
        <v>326</v>
      </c>
      <c r="Z432" s="34" t="s">
        <v>37</v>
      </c>
      <c r="AA432" s="34" t="s">
        <v>45</v>
      </c>
      <c r="AB432" s="95">
        <v>3.461689587426326</v>
      </c>
      <c r="AC432" s="34" t="s">
        <v>24</v>
      </c>
      <c r="AD432" s="34" t="s">
        <v>42</v>
      </c>
      <c r="AE432" s="95">
        <v>0</v>
      </c>
      <c r="AF432" s="96">
        <v>9.0000000000000018</v>
      </c>
      <c r="AG432" s="97">
        <v>0</v>
      </c>
      <c r="AH432" s="96">
        <v>0</v>
      </c>
      <c r="AI432" s="97" t="s">
        <v>326</v>
      </c>
      <c r="AJ432" s="96">
        <v>59.999999999999943</v>
      </c>
      <c r="AK432" s="96">
        <v>207.70137524557936</v>
      </c>
      <c r="AL432" s="96" t="s">
        <v>95</v>
      </c>
      <c r="AM432" s="95">
        <v>6.9233791748526521</v>
      </c>
      <c r="AN432" s="95">
        <v>0</v>
      </c>
      <c r="AO432" s="98" t="s">
        <v>326</v>
      </c>
      <c r="AP432" s="98">
        <v>0</v>
      </c>
      <c r="AQ432" s="98" t="s">
        <v>326</v>
      </c>
      <c r="AR432" s="98">
        <v>8.890143000000009</v>
      </c>
      <c r="AS432" s="98">
        <v>30.774915453831071</v>
      </c>
      <c r="AT432" s="99" t="s">
        <v>100</v>
      </c>
      <c r="AU432" s="98">
        <v>53.137944760132271</v>
      </c>
      <c r="AV432" s="98">
        <v>183.94707007338519</v>
      </c>
      <c r="AW432" s="98">
        <v>6.544726667668276</v>
      </c>
      <c r="AX432" s="98">
        <v>22.655812158018669</v>
      </c>
      <c r="AY432" s="98">
        <v>20.416666666666647</v>
      </c>
      <c r="AZ432" s="98">
        <v>70.676162409954088</v>
      </c>
      <c r="BA432" s="100">
        <v>1445500</v>
      </c>
      <c r="BB432" s="100">
        <v>5003872.298624754</v>
      </c>
      <c r="BC432" s="101">
        <v>6.0229166666666667E-2</v>
      </c>
      <c r="BD432" s="101">
        <v>0.20849467910936476</v>
      </c>
      <c r="BE432" s="96">
        <v>0</v>
      </c>
      <c r="BF432" s="96">
        <v>0</v>
      </c>
      <c r="BG432" s="95">
        <v>3.461689587426326</v>
      </c>
      <c r="BH432" s="95">
        <v>3.461689587426326</v>
      </c>
      <c r="BI432" s="96" t="s">
        <v>326</v>
      </c>
      <c r="CM432" s="34"/>
      <c r="CN432" s="34"/>
      <c r="CO432" s="34"/>
      <c r="CP432" s="34"/>
      <c r="CQ432" s="34"/>
    </row>
    <row r="433" spans="2:95" x14ac:dyDescent="0.3">
      <c r="B433" s="34">
        <v>431</v>
      </c>
      <c r="C433" s="34">
        <v>2023</v>
      </c>
      <c r="D433" s="34" t="s">
        <v>110</v>
      </c>
      <c r="E433" s="34">
        <v>35</v>
      </c>
      <c r="F433" s="34" t="s">
        <v>78</v>
      </c>
      <c r="G433" s="34" t="s">
        <v>153</v>
      </c>
      <c r="H433" s="34" t="s">
        <v>151</v>
      </c>
      <c r="I433" s="34" t="s">
        <v>85</v>
      </c>
      <c r="J433" s="34" t="s">
        <v>90</v>
      </c>
      <c r="K433" s="34" t="s">
        <v>325</v>
      </c>
      <c r="L433" s="34" t="s">
        <v>179</v>
      </c>
      <c r="M433" s="34" t="s">
        <v>473</v>
      </c>
      <c r="N433" s="123">
        <v>0.29166666666666669</v>
      </c>
      <c r="O433" s="123">
        <v>0.33333333333333331</v>
      </c>
      <c r="P433" s="123" t="s">
        <v>60</v>
      </c>
      <c r="Q433" s="123">
        <v>0.66666666666666663</v>
      </c>
      <c r="R433" s="123" t="s">
        <v>68</v>
      </c>
      <c r="S433" s="123">
        <v>0.70833333333333337</v>
      </c>
      <c r="T433" s="34" t="s">
        <v>24</v>
      </c>
      <c r="U433" s="34" t="s">
        <v>326</v>
      </c>
      <c r="V433" s="34" t="s">
        <v>42</v>
      </c>
      <c r="W433" s="34" t="s">
        <v>326</v>
      </c>
      <c r="X433" s="34" t="s">
        <v>326</v>
      </c>
      <c r="Y433" s="34" t="s">
        <v>326</v>
      </c>
      <c r="Z433" s="34" t="s">
        <v>24</v>
      </c>
      <c r="AA433" s="34" t="s">
        <v>42</v>
      </c>
      <c r="AB433" s="95">
        <v>0</v>
      </c>
      <c r="AC433" s="34" t="s">
        <v>24</v>
      </c>
      <c r="AD433" s="34" t="s">
        <v>42</v>
      </c>
      <c r="AE433" s="95">
        <v>0</v>
      </c>
      <c r="AF433" s="96">
        <v>8</v>
      </c>
      <c r="AG433" s="97">
        <v>0</v>
      </c>
      <c r="AH433" s="96">
        <v>0</v>
      </c>
      <c r="AI433" s="97" t="s">
        <v>326</v>
      </c>
      <c r="AJ433" s="96">
        <v>60.000000000000028</v>
      </c>
      <c r="AK433" s="96">
        <v>207.70137524557967</v>
      </c>
      <c r="AL433" s="96" t="s">
        <v>96</v>
      </c>
      <c r="AM433" s="95">
        <v>6.9233791748526521</v>
      </c>
      <c r="AN433" s="95">
        <v>0</v>
      </c>
      <c r="AO433" s="98" t="s">
        <v>326</v>
      </c>
      <c r="AP433" s="98">
        <v>0</v>
      </c>
      <c r="AQ433" s="98" t="s">
        <v>326</v>
      </c>
      <c r="AR433" s="98">
        <v>14.197178000000008</v>
      </c>
      <c r="AS433" s="98">
        <v>49.146223253438137</v>
      </c>
      <c r="AT433" s="99" t="s">
        <v>101</v>
      </c>
      <c r="AU433" s="98">
        <v>84.859024237716383</v>
      </c>
      <c r="AV433" s="98">
        <v>293.75560060286102</v>
      </c>
      <c r="AW433" s="98">
        <v>10.451648467548084</v>
      </c>
      <c r="AX433" s="98">
        <v>36.180362671551521</v>
      </c>
      <c r="AY433" s="98">
        <v>20.416666666666675</v>
      </c>
      <c r="AZ433" s="98">
        <v>70.676162409954188</v>
      </c>
      <c r="BA433" s="100">
        <v>1470000</v>
      </c>
      <c r="BB433" s="100">
        <v>5088683.6935166996</v>
      </c>
      <c r="BC433" s="101">
        <v>3.0624999999999999E-2</v>
      </c>
      <c r="BD433" s="101">
        <v>0.10601424361493124</v>
      </c>
      <c r="BE433" s="96">
        <v>0</v>
      </c>
      <c r="BF433" s="96">
        <v>0</v>
      </c>
      <c r="BG433" s="95">
        <v>3.461689587426326</v>
      </c>
      <c r="BH433" s="95">
        <v>3.461689587426326</v>
      </c>
      <c r="BI433" s="96" t="s">
        <v>326</v>
      </c>
      <c r="CM433" s="34"/>
      <c r="CN433" s="34"/>
      <c r="CO433" s="34"/>
      <c r="CP433" s="34"/>
      <c r="CQ433" s="34"/>
    </row>
    <row r="434" spans="2:95" x14ac:dyDescent="0.3">
      <c r="B434" s="34">
        <v>432</v>
      </c>
      <c r="C434" s="34">
        <v>2023</v>
      </c>
      <c r="D434" s="34" t="s">
        <v>110</v>
      </c>
      <c r="E434" s="34">
        <v>23</v>
      </c>
      <c r="F434" s="34" t="s">
        <v>77</v>
      </c>
      <c r="G434" s="34" t="s">
        <v>152</v>
      </c>
      <c r="H434" s="34" t="s">
        <v>151</v>
      </c>
      <c r="I434" s="34" t="s">
        <v>84</v>
      </c>
      <c r="J434" s="34" t="s">
        <v>89</v>
      </c>
      <c r="K434" s="34" t="s">
        <v>325</v>
      </c>
      <c r="L434" s="34" t="s">
        <v>167</v>
      </c>
      <c r="M434" s="34" t="s">
        <v>471</v>
      </c>
      <c r="N434" s="123">
        <v>0.375</v>
      </c>
      <c r="O434" s="123">
        <v>0.41666666666666669</v>
      </c>
      <c r="P434" s="123" t="s">
        <v>62</v>
      </c>
      <c r="Q434" s="123">
        <v>0.72916666666666663</v>
      </c>
      <c r="R434" s="123" t="s">
        <v>69</v>
      </c>
      <c r="S434" s="123">
        <v>0.79166666666666663</v>
      </c>
      <c r="T434" s="34" t="s">
        <v>24</v>
      </c>
      <c r="U434" s="34" t="s">
        <v>326</v>
      </c>
      <c r="V434" s="34" t="s">
        <v>42</v>
      </c>
      <c r="W434" s="34" t="s">
        <v>326</v>
      </c>
      <c r="X434" s="34" t="s">
        <v>326</v>
      </c>
      <c r="Y434" s="34" t="s">
        <v>326</v>
      </c>
      <c r="Z434" s="34" t="s">
        <v>24</v>
      </c>
      <c r="AA434" s="34" t="s">
        <v>42</v>
      </c>
      <c r="AB434" s="95">
        <v>0</v>
      </c>
      <c r="AC434" s="34" t="s">
        <v>32</v>
      </c>
      <c r="AD434" s="34" t="s">
        <v>45</v>
      </c>
      <c r="AE434" s="95">
        <v>3.461689587426326</v>
      </c>
      <c r="AF434" s="96">
        <v>7.4999999999999982</v>
      </c>
      <c r="AG434" s="97">
        <v>0</v>
      </c>
      <c r="AH434" s="96">
        <v>0</v>
      </c>
      <c r="AI434" s="97" t="s">
        <v>326</v>
      </c>
      <c r="AJ434" s="96">
        <v>75.000000000000014</v>
      </c>
      <c r="AK434" s="96">
        <v>259.62671905697448</v>
      </c>
      <c r="AL434" s="96" t="s">
        <v>96</v>
      </c>
      <c r="AM434" s="95">
        <v>6.9233791748526521</v>
      </c>
      <c r="AN434" s="95">
        <v>0</v>
      </c>
      <c r="AO434" s="98" t="s">
        <v>326</v>
      </c>
      <c r="AP434" s="98">
        <v>0</v>
      </c>
      <c r="AQ434" s="98" t="s">
        <v>326</v>
      </c>
      <c r="AR434" s="98">
        <v>14.600259999999992</v>
      </c>
      <c r="AS434" s="98">
        <v>50.541568015717061</v>
      </c>
      <c r="AT434" s="99" t="s">
        <v>101</v>
      </c>
      <c r="AU434" s="98">
        <v>69.814652867884575</v>
      </c>
      <c r="AV434" s="98">
        <v>241.67665688253953</v>
      </c>
      <c r="AW434" s="98">
        <v>8.5987108173076869</v>
      </c>
      <c r="AX434" s="98">
        <v>29.766067701564133</v>
      </c>
      <c r="AY434" s="98">
        <v>25.520833333333339</v>
      </c>
      <c r="AZ434" s="98">
        <v>88.34520301244271</v>
      </c>
      <c r="BA434" s="100">
        <v>1176000</v>
      </c>
      <c r="BB434" s="100">
        <v>4070946.9548133593</v>
      </c>
      <c r="BC434" s="101">
        <v>4.9000000000000002E-2</v>
      </c>
      <c r="BD434" s="101">
        <v>0.16962278978388998</v>
      </c>
      <c r="BE434" s="96">
        <v>0</v>
      </c>
      <c r="BF434" s="96">
        <v>0</v>
      </c>
      <c r="BG434" s="95">
        <v>3.461689587426326</v>
      </c>
      <c r="BH434" s="95">
        <v>3.461689587426326</v>
      </c>
      <c r="BI434" s="96" t="s">
        <v>326</v>
      </c>
      <c r="BZ434" s="42" t="s">
        <v>204</v>
      </c>
      <c r="CA434" t="s">
        <v>311</v>
      </c>
      <c r="CB434" t="s">
        <v>312</v>
      </c>
      <c r="CC434" t="s">
        <v>314</v>
      </c>
      <c r="CE434" s="19" t="s">
        <v>237</v>
      </c>
      <c r="CF434" s="18" t="s">
        <v>203</v>
      </c>
      <c r="CG434" s="18" t="s">
        <v>467</v>
      </c>
      <c r="CH434" s="18" t="s">
        <v>468</v>
      </c>
      <c r="CI434" s="18" t="s">
        <v>469</v>
      </c>
      <c r="CM434" s="34"/>
      <c r="CN434" s="34"/>
      <c r="CO434" s="34"/>
      <c r="CP434" s="34"/>
      <c r="CQ434" s="34"/>
    </row>
    <row r="435" spans="2:95" x14ac:dyDescent="0.3">
      <c r="B435" s="34">
        <v>433</v>
      </c>
      <c r="C435" s="34">
        <v>2023</v>
      </c>
      <c r="D435" s="34" t="s">
        <v>109</v>
      </c>
      <c r="E435" s="34">
        <v>51</v>
      </c>
      <c r="F435" s="34" t="s">
        <v>80</v>
      </c>
      <c r="G435" s="34" t="s">
        <v>154</v>
      </c>
      <c r="H435" s="34" t="s">
        <v>151</v>
      </c>
      <c r="I435" s="34" t="s">
        <v>84</v>
      </c>
      <c r="J435" s="34" t="s">
        <v>89</v>
      </c>
      <c r="K435" s="34" t="s">
        <v>325</v>
      </c>
      <c r="L435" s="34" t="s">
        <v>168</v>
      </c>
      <c r="M435" s="34" t="s">
        <v>471</v>
      </c>
      <c r="N435" s="123">
        <v>0.2638888888888889</v>
      </c>
      <c r="O435" s="123">
        <v>0.3125</v>
      </c>
      <c r="P435" s="123" t="s">
        <v>59</v>
      </c>
      <c r="Q435" s="123">
        <v>0.69791666666666663</v>
      </c>
      <c r="R435" s="123" t="s">
        <v>68</v>
      </c>
      <c r="S435" s="123">
        <v>0.74305555555555547</v>
      </c>
      <c r="T435" s="34" t="s">
        <v>27</v>
      </c>
      <c r="U435" s="34" t="s">
        <v>326</v>
      </c>
      <c r="V435" s="34" t="s">
        <v>42</v>
      </c>
      <c r="W435" s="34" t="s">
        <v>149</v>
      </c>
      <c r="X435" s="34" t="s">
        <v>149</v>
      </c>
      <c r="Y435" s="34" t="s">
        <v>326</v>
      </c>
      <c r="Z435" s="34" t="s">
        <v>27</v>
      </c>
      <c r="AA435" s="34" t="s">
        <v>42</v>
      </c>
      <c r="AB435" s="95">
        <v>0</v>
      </c>
      <c r="AC435" s="34" t="s">
        <v>27</v>
      </c>
      <c r="AD435" s="34" t="s">
        <v>42</v>
      </c>
      <c r="AE435" s="95">
        <v>0</v>
      </c>
      <c r="AF435" s="96">
        <v>9.25</v>
      </c>
      <c r="AG435" s="97">
        <v>7.5</v>
      </c>
      <c r="AH435" s="96">
        <v>25.962671905697444</v>
      </c>
      <c r="AI435" s="97" t="s">
        <v>148</v>
      </c>
      <c r="AJ435" s="96">
        <v>67.499999999999957</v>
      </c>
      <c r="AK435" s="96">
        <v>233.66404715127686</v>
      </c>
      <c r="AL435" s="96" t="s">
        <v>96</v>
      </c>
      <c r="AM435" s="95">
        <v>6.9233791748526521</v>
      </c>
      <c r="AN435" s="95">
        <v>6.9233791748526521</v>
      </c>
      <c r="AO435" s="98">
        <v>0.42499999999999993</v>
      </c>
      <c r="AP435" s="98">
        <v>1.4712180746561883</v>
      </c>
      <c r="AQ435" s="98" t="s">
        <v>105</v>
      </c>
      <c r="AR435" s="98">
        <v>9.6757879999999972</v>
      </c>
      <c r="AS435" s="98">
        <v>33.494574569744586</v>
      </c>
      <c r="AT435" s="99" t="s">
        <v>100</v>
      </c>
      <c r="AU435" s="98">
        <v>222.24280788347818</v>
      </c>
      <c r="AV435" s="98">
        <v>769.33561393062587</v>
      </c>
      <c r="AW435" s="98">
        <v>27.372500724637671</v>
      </c>
      <c r="AX435" s="98">
        <v>94.755100740297792</v>
      </c>
      <c r="AY435" s="98">
        <v>22.968749999999986</v>
      </c>
      <c r="AZ435" s="98">
        <v>79.51068271119837</v>
      </c>
      <c r="BA435" s="100">
        <v>1347500</v>
      </c>
      <c r="BB435" s="100">
        <v>4664626.7190569742</v>
      </c>
      <c r="BC435" s="101">
        <v>5.6145833333333332E-2</v>
      </c>
      <c r="BD435" s="101">
        <v>0.19435944662737392</v>
      </c>
      <c r="BE435" s="96">
        <v>15</v>
      </c>
      <c r="BF435" s="96">
        <v>51.925343811394889</v>
      </c>
      <c r="BG435" s="95">
        <v>3.461689587426326</v>
      </c>
      <c r="BH435" s="95">
        <v>3.461689587426326</v>
      </c>
      <c r="BI435" s="96" t="s">
        <v>326</v>
      </c>
      <c r="BZ435" t="s">
        <v>32</v>
      </c>
      <c r="CA435" s="44">
        <v>0</v>
      </c>
      <c r="CB435" s="44">
        <v>0</v>
      </c>
      <c r="CC435" s="44">
        <v>371775.97760852595</v>
      </c>
      <c r="CE435" s="13" t="str">
        <f>CE415</f>
        <v>Transmilenio</v>
      </c>
      <c r="CF435" s="13" t="str">
        <f>CF415</f>
        <v>Transmilenio</v>
      </c>
      <c r="CG435" s="12">
        <f t="shared" ref="CG435:CG451" si="44">IFERROR(GETPIVOTDATA("Suma de Huella_Carbono",$BZ$434,"Modo_Principal",$CF435),0)</f>
        <v>0</v>
      </c>
      <c r="CH435" s="12">
        <f t="shared" ref="CH435:CH451" si="45">IFERROR(GETPIVOTDATA("Suma de Huella_Energetica",$BZ$434,"Modo_Principal",$CF435),0)</f>
        <v>0</v>
      </c>
      <c r="CI435" s="12">
        <f t="shared" ref="CI435:CI451" si="46">IFERROR(GETPIVOTDATA("Suma de Huella_Economica",$BZ$434,"Modo_Principal",$CF435),0)</f>
        <v>0</v>
      </c>
      <c r="CM435" s="34"/>
      <c r="CN435" s="34"/>
      <c r="CO435" s="34"/>
      <c r="CP435" s="34"/>
      <c r="CQ435" s="34"/>
    </row>
    <row r="436" spans="2:95" x14ac:dyDescent="0.3">
      <c r="B436" s="34">
        <v>434</v>
      </c>
      <c r="C436" s="34">
        <v>2023</v>
      </c>
      <c r="D436" s="34" t="s">
        <v>109</v>
      </c>
      <c r="E436" s="34">
        <v>43</v>
      </c>
      <c r="F436" s="34" t="s">
        <v>79</v>
      </c>
      <c r="G436" s="34" t="s">
        <v>154</v>
      </c>
      <c r="H436" s="34" t="s">
        <v>151</v>
      </c>
      <c r="I436" s="34" t="s">
        <v>83</v>
      </c>
      <c r="J436" s="34" t="s">
        <v>89</v>
      </c>
      <c r="K436" s="34" t="s">
        <v>325</v>
      </c>
      <c r="L436" s="34" t="s">
        <v>178</v>
      </c>
      <c r="M436" s="34" t="s">
        <v>471</v>
      </c>
      <c r="N436" s="123">
        <v>0.33333333333333331</v>
      </c>
      <c r="O436" s="123">
        <v>0.375</v>
      </c>
      <c r="P436" s="123" t="s">
        <v>61</v>
      </c>
      <c r="Q436" s="123">
        <v>0.70833333333333337</v>
      </c>
      <c r="R436" s="123" t="s">
        <v>69</v>
      </c>
      <c r="S436" s="123">
        <v>0.75</v>
      </c>
      <c r="T436" s="34" t="s">
        <v>28</v>
      </c>
      <c r="U436" s="34" t="s">
        <v>48</v>
      </c>
      <c r="V436" s="34" t="s">
        <v>43</v>
      </c>
      <c r="W436" s="34" t="s">
        <v>326</v>
      </c>
      <c r="X436" s="34" t="s">
        <v>326</v>
      </c>
      <c r="Y436" s="34" t="s">
        <v>326</v>
      </c>
      <c r="Z436" s="34" t="s">
        <v>28</v>
      </c>
      <c r="AA436" s="34" t="s">
        <v>43</v>
      </c>
      <c r="AB436" s="95">
        <v>0</v>
      </c>
      <c r="AC436" s="34" t="s">
        <v>28</v>
      </c>
      <c r="AD436" s="34" t="s">
        <v>43</v>
      </c>
      <c r="AE436" s="95">
        <v>0</v>
      </c>
      <c r="AF436" s="96">
        <v>8</v>
      </c>
      <c r="AG436" s="97">
        <v>0</v>
      </c>
      <c r="AH436" s="96">
        <v>0</v>
      </c>
      <c r="AI436" s="97" t="s">
        <v>326</v>
      </c>
      <c r="AJ436" s="96">
        <v>59.999999999999986</v>
      </c>
      <c r="AK436" s="96">
        <v>207.70137524557953</v>
      </c>
      <c r="AL436" s="96" t="s">
        <v>95</v>
      </c>
      <c r="AM436" s="95">
        <v>6.9233791748526521</v>
      </c>
      <c r="AN436" s="95">
        <v>0</v>
      </c>
      <c r="AO436" s="98" t="s">
        <v>326</v>
      </c>
      <c r="AP436" s="98">
        <v>0</v>
      </c>
      <c r="AQ436" s="98" t="s">
        <v>326</v>
      </c>
      <c r="AR436" s="98">
        <v>24.269999999999996</v>
      </c>
      <c r="AS436" s="98">
        <v>84.015206286836914</v>
      </c>
      <c r="AT436" s="99" t="s">
        <v>102</v>
      </c>
      <c r="AU436" s="98">
        <v>774.33103102564098</v>
      </c>
      <c r="AV436" s="98">
        <v>2680.4936673225529</v>
      </c>
      <c r="AW436" s="98">
        <v>101.64358974358973</v>
      </c>
      <c r="AX436" s="98">
        <v>351.85855624401785</v>
      </c>
      <c r="AY436" s="98">
        <v>20.416666666666661</v>
      </c>
      <c r="AZ436" s="98">
        <v>70.676162409954131</v>
      </c>
      <c r="BA436" s="100">
        <v>4799315.0684931502</v>
      </c>
      <c r="BB436" s="100">
        <v>16613738.999381002</v>
      </c>
      <c r="BC436" s="101">
        <v>0.19997146118721459</v>
      </c>
      <c r="BD436" s="101">
        <v>0.69223912497420848</v>
      </c>
      <c r="BE436" s="96">
        <v>0</v>
      </c>
      <c r="BF436" s="96">
        <v>0</v>
      </c>
      <c r="BG436" s="95">
        <v>3.461689587426326</v>
      </c>
      <c r="BH436" s="95">
        <v>3.461689587426326</v>
      </c>
      <c r="BI436" s="96" t="s">
        <v>326</v>
      </c>
      <c r="BZ436" t="s">
        <v>28</v>
      </c>
      <c r="CA436" s="44">
        <v>5195.6515695036933</v>
      </c>
      <c r="CB436" s="44">
        <v>682.01409400030104</v>
      </c>
      <c r="CC436" s="44">
        <v>10832622.547568426</v>
      </c>
      <c r="CE436" s="13" t="str">
        <f t="shared" ref="CE436:CF451" si="47">CE416</f>
        <v>Teletrabajo</v>
      </c>
      <c r="CF436" s="13" t="str">
        <f t="shared" si="47"/>
        <v>Trabajo desde el lugar de residencia, o teletrabajo</v>
      </c>
      <c r="CG436" s="12">
        <f t="shared" si="44"/>
        <v>0</v>
      </c>
      <c r="CH436" s="12">
        <f t="shared" si="45"/>
        <v>0</v>
      </c>
      <c r="CI436" s="12">
        <f t="shared" si="46"/>
        <v>0</v>
      </c>
      <c r="CM436" s="34"/>
      <c r="CN436" s="34"/>
      <c r="CO436" s="34"/>
      <c r="CP436" s="34"/>
      <c r="CQ436" s="34"/>
    </row>
    <row r="437" spans="2:95" x14ac:dyDescent="0.3">
      <c r="B437" s="34">
        <v>435</v>
      </c>
      <c r="C437" s="34">
        <v>2023</v>
      </c>
      <c r="D437" s="34" t="s">
        <v>109</v>
      </c>
      <c r="E437" s="34">
        <v>41</v>
      </c>
      <c r="F437" s="34" t="s">
        <v>79</v>
      </c>
      <c r="G437" s="34" t="s">
        <v>152</v>
      </c>
      <c r="H437" s="34" t="s">
        <v>151</v>
      </c>
      <c r="I437" s="34" t="s">
        <v>83</v>
      </c>
      <c r="J437" s="34" t="s">
        <v>90</v>
      </c>
      <c r="K437" s="34" t="s">
        <v>325</v>
      </c>
      <c r="L437" s="34" t="s">
        <v>181</v>
      </c>
      <c r="M437" s="34" t="s">
        <v>471</v>
      </c>
      <c r="N437" s="123">
        <v>0.32291666666666669</v>
      </c>
      <c r="O437" s="123">
        <v>0.375</v>
      </c>
      <c r="P437" s="123" t="s">
        <v>61</v>
      </c>
      <c r="Q437" s="123">
        <v>0.625</v>
      </c>
      <c r="R437" s="123" t="s">
        <v>67</v>
      </c>
      <c r="S437" s="123">
        <v>0.67708333333333337</v>
      </c>
      <c r="T437" s="34" t="s">
        <v>24</v>
      </c>
      <c r="U437" s="34" t="s">
        <v>326</v>
      </c>
      <c r="V437" s="34" t="s">
        <v>42</v>
      </c>
      <c r="W437" s="34" t="s">
        <v>31</v>
      </c>
      <c r="X437" s="34" t="s">
        <v>42</v>
      </c>
      <c r="Y437" s="34" t="s">
        <v>326</v>
      </c>
      <c r="Z437" s="34" t="s">
        <v>24</v>
      </c>
      <c r="AA437" s="34" t="s">
        <v>42</v>
      </c>
      <c r="AB437" s="95">
        <v>0</v>
      </c>
      <c r="AC437" s="34" t="s">
        <v>31</v>
      </c>
      <c r="AD437" s="34" t="s">
        <v>42</v>
      </c>
      <c r="AE437" s="95">
        <v>3.461689587426326</v>
      </c>
      <c r="AF437" s="96">
        <v>6</v>
      </c>
      <c r="AG437" s="97">
        <v>30</v>
      </c>
      <c r="AH437" s="96">
        <v>103.85068762278978</v>
      </c>
      <c r="AI437" s="97" t="s">
        <v>95</v>
      </c>
      <c r="AJ437" s="96">
        <v>75.000000000000014</v>
      </c>
      <c r="AK437" s="96">
        <v>259.62671905697448</v>
      </c>
      <c r="AL437" s="96" t="s">
        <v>96</v>
      </c>
      <c r="AM437" s="95">
        <v>6.9233791748526521</v>
      </c>
      <c r="AN437" s="95">
        <v>6.9233791748526521</v>
      </c>
      <c r="AO437" s="98">
        <v>8.1449999999999996</v>
      </c>
      <c r="AP437" s="98">
        <v>28.195461689587425</v>
      </c>
      <c r="AQ437" s="98" t="s">
        <v>108</v>
      </c>
      <c r="AR437" s="98">
        <v>12.912758000000011</v>
      </c>
      <c r="AS437" s="98">
        <v>44.699959913556029</v>
      </c>
      <c r="AT437" s="99" t="s">
        <v>101</v>
      </c>
      <c r="AU437" s="98">
        <v>53.921514320413934</v>
      </c>
      <c r="AV437" s="98">
        <v>186.65954466123645</v>
      </c>
      <c r="AW437" s="98">
        <v>6.6412348901879437</v>
      </c>
      <c r="AX437" s="98">
        <v>22.989893667016023</v>
      </c>
      <c r="AY437" s="98">
        <v>25.520833333333339</v>
      </c>
      <c r="AZ437" s="98">
        <v>88.34520301244271</v>
      </c>
      <c r="BA437" s="100">
        <v>1234800</v>
      </c>
      <c r="BB437" s="100">
        <v>4274494.3025540272</v>
      </c>
      <c r="BC437" s="101">
        <v>2.5725000000000001E-2</v>
      </c>
      <c r="BD437" s="101">
        <v>8.9051964636542247E-2</v>
      </c>
      <c r="BE437" s="96">
        <v>60</v>
      </c>
      <c r="BF437" s="96">
        <v>207.70137524557956</v>
      </c>
      <c r="BG437" s="95">
        <v>0</v>
      </c>
      <c r="BH437" s="95">
        <v>3.461689587426326</v>
      </c>
      <c r="BI437" s="96" t="s">
        <v>326</v>
      </c>
      <c r="BZ437" t="s">
        <v>149</v>
      </c>
      <c r="CA437" s="44">
        <v>0</v>
      </c>
      <c r="CB437" s="44">
        <v>0</v>
      </c>
      <c r="CC437" s="44">
        <v>0</v>
      </c>
      <c r="CE437" s="13" t="str">
        <f t="shared" si="47"/>
        <v>Bicicleta</v>
      </c>
      <c r="CF437" s="13" t="str">
        <f t="shared" si="47"/>
        <v>Bicicleta</v>
      </c>
      <c r="CG437" s="12">
        <f t="shared" si="44"/>
        <v>0</v>
      </c>
      <c r="CH437" s="12">
        <f t="shared" si="45"/>
        <v>0</v>
      </c>
      <c r="CI437" s="12">
        <f t="shared" si="46"/>
        <v>371775.97760852595</v>
      </c>
      <c r="CM437" s="34"/>
      <c r="CN437" s="34"/>
      <c r="CO437" s="34"/>
      <c r="CP437" s="34"/>
      <c r="CQ437" s="34"/>
    </row>
    <row r="438" spans="2:95" x14ac:dyDescent="0.3">
      <c r="B438" s="34">
        <v>436</v>
      </c>
      <c r="C438" s="34">
        <v>2023</v>
      </c>
      <c r="D438" s="34" t="s">
        <v>502</v>
      </c>
      <c r="E438" s="34">
        <v>53</v>
      </c>
      <c r="F438" s="34" t="s">
        <v>80</v>
      </c>
      <c r="G438" s="34" t="s">
        <v>152</v>
      </c>
      <c r="H438" s="34" t="s">
        <v>151</v>
      </c>
      <c r="I438" s="34" t="s">
        <v>84</v>
      </c>
      <c r="J438" s="34" t="s">
        <v>90</v>
      </c>
      <c r="K438" s="34" t="s">
        <v>325</v>
      </c>
      <c r="L438" s="34" t="s">
        <v>176</v>
      </c>
      <c r="M438" s="34" t="s">
        <v>473</v>
      </c>
      <c r="N438" s="123">
        <v>0.25</v>
      </c>
      <c r="O438" s="123">
        <v>0.2638888888888889</v>
      </c>
      <c r="P438" s="123" t="s">
        <v>58</v>
      </c>
      <c r="Q438" s="123">
        <v>0.3125</v>
      </c>
      <c r="R438" s="123" t="s">
        <v>59</v>
      </c>
      <c r="S438" s="123">
        <v>0.33333333333333331</v>
      </c>
      <c r="T438" s="34" t="s">
        <v>28</v>
      </c>
      <c r="U438" s="34" t="s">
        <v>48</v>
      </c>
      <c r="V438" s="34" t="s">
        <v>43</v>
      </c>
      <c r="W438" s="34" t="s">
        <v>326</v>
      </c>
      <c r="X438" s="34" t="s">
        <v>326</v>
      </c>
      <c r="Y438" s="34" t="s">
        <v>326</v>
      </c>
      <c r="Z438" s="34" t="s">
        <v>28</v>
      </c>
      <c r="AA438" s="34" t="s">
        <v>43</v>
      </c>
      <c r="AB438" s="95">
        <v>0</v>
      </c>
      <c r="AC438" s="34" t="s">
        <v>28</v>
      </c>
      <c r="AD438" s="34" t="s">
        <v>43</v>
      </c>
      <c r="AE438" s="95">
        <v>0</v>
      </c>
      <c r="AF438" s="96">
        <v>1.1666666666666665</v>
      </c>
      <c r="AG438" s="97">
        <v>0</v>
      </c>
      <c r="AH438" s="96">
        <v>0</v>
      </c>
      <c r="AI438" s="97" t="s">
        <v>326</v>
      </c>
      <c r="AJ438" s="96">
        <v>24.999999999999989</v>
      </c>
      <c r="AK438" s="96">
        <v>86.542239685658117</v>
      </c>
      <c r="AL438" s="96" t="s">
        <v>94</v>
      </c>
      <c r="AM438" s="95">
        <v>6.9233791748526521</v>
      </c>
      <c r="AN438" s="95">
        <v>0</v>
      </c>
      <c r="AO438" s="98" t="s">
        <v>326</v>
      </c>
      <c r="AP438" s="98">
        <v>0</v>
      </c>
      <c r="AQ438" s="98" t="s">
        <v>326</v>
      </c>
      <c r="AR438" s="98">
        <v>10.112499999999995</v>
      </c>
      <c r="AS438" s="98">
        <v>35.006335952848708</v>
      </c>
      <c r="AT438" s="99" t="s">
        <v>101</v>
      </c>
      <c r="AU438" s="98">
        <v>290.37413663461524</v>
      </c>
      <c r="AV438" s="98">
        <v>1005.1851252459569</v>
      </c>
      <c r="AW438" s="98">
        <v>38.116346153846131</v>
      </c>
      <c r="AX438" s="98">
        <v>131.94695859150664</v>
      </c>
      <c r="AY438" s="98">
        <v>8.5069444444444411</v>
      </c>
      <c r="AZ438" s="98">
        <v>29.448401004147552</v>
      </c>
      <c r="BA438" s="100">
        <v>216.1369863013698</v>
      </c>
      <c r="BB438" s="100">
        <v>748.19915493715837</v>
      </c>
      <c r="BC438" s="101">
        <v>4.5028538812785379E-6</v>
      </c>
      <c r="BD438" s="101">
        <v>1.5587482394524132E-5</v>
      </c>
      <c r="BE438" s="96">
        <v>0</v>
      </c>
      <c r="BF438" s="96">
        <v>0</v>
      </c>
      <c r="BG438" s="95">
        <v>3.461689587426326</v>
      </c>
      <c r="BH438" s="95">
        <v>3.461689587426326</v>
      </c>
      <c r="BI438" s="96" t="s">
        <v>326</v>
      </c>
      <c r="BZ438" t="s">
        <v>29</v>
      </c>
      <c r="CA438" s="44">
        <v>5249.3387679687648</v>
      </c>
      <c r="CB438" s="44">
        <v>689.06141530942955</v>
      </c>
      <c r="CC438" s="44">
        <v>12721709.233791748</v>
      </c>
      <c r="CE438" s="13" t="str">
        <f t="shared" si="47"/>
        <v>SITP</v>
      </c>
      <c r="CF438" s="13" t="str">
        <f t="shared" si="47"/>
        <v>SITP - Zonal</v>
      </c>
      <c r="CG438" s="12">
        <f t="shared" si="44"/>
        <v>0</v>
      </c>
      <c r="CH438" s="12">
        <f t="shared" si="45"/>
        <v>0</v>
      </c>
      <c r="CI438" s="12">
        <f t="shared" si="46"/>
        <v>0</v>
      </c>
      <c r="CM438" s="34"/>
      <c r="CN438" s="34"/>
      <c r="CO438" s="34"/>
      <c r="CP438" s="34"/>
      <c r="CQ438" s="34"/>
    </row>
    <row r="439" spans="2:95" x14ac:dyDescent="0.3">
      <c r="B439" s="34">
        <v>437</v>
      </c>
      <c r="C439" s="34">
        <v>2023</v>
      </c>
      <c r="D439" s="34" t="s">
        <v>109</v>
      </c>
      <c r="E439" s="34">
        <v>49</v>
      </c>
      <c r="F439" s="34" t="s">
        <v>79</v>
      </c>
      <c r="G439" s="34" t="s">
        <v>152</v>
      </c>
      <c r="H439" s="34" t="s">
        <v>151</v>
      </c>
      <c r="I439" s="34" t="s">
        <v>84</v>
      </c>
      <c r="J439" s="34" t="s">
        <v>90</v>
      </c>
      <c r="K439" s="34" t="s">
        <v>325</v>
      </c>
      <c r="L439" s="34" t="s">
        <v>176</v>
      </c>
      <c r="M439" s="34" t="s">
        <v>471</v>
      </c>
      <c r="N439" s="123">
        <v>0.35416666666666669</v>
      </c>
      <c r="O439" s="123">
        <v>0.375</v>
      </c>
      <c r="P439" s="123" t="s">
        <v>61</v>
      </c>
      <c r="Q439" s="123">
        <v>0.52083333333333337</v>
      </c>
      <c r="R439" s="123" t="s">
        <v>64</v>
      </c>
      <c r="S439" s="123">
        <v>0.54166666666666663</v>
      </c>
      <c r="T439" s="34" t="s">
        <v>29</v>
      </c>
      <c r="U439" s="34" t="s">
        <v>326</v>
      </c>
      <c r="V439" s="34" t="s">
        <v>42</v>
      </c>
      <c r="W439" s="34" t="s">
        <v>326</v>
      </c>
      <c r="X439" s="34" t="s">
        <v>326</v>
      </c>
      <c r="Y439" s="34" t="s">
        <v>326</v>
      </c>
      <c r="Z439" s="34" t="s">
        <v>29</v>
      </c>
      <c r="AA439" s="34" t="s">
        <v>42</v>
      </c>
      <c r="AB439" s="95">
        <v>0</v>
      </c>
      <c r="AC439" s="34" t="s">
        <v>29</v>
      </c>
      <c r="AD439" s="34" t="s">
        <v>42</v>
      </c>
      <c r="AE439" s="95">
        <v>0</v>
      </c>
      <c r="AF439" s="96">
        <v>3.5000000000000009</v>
      </c>
      <c r="AG439" s="97">
        <v>0</v>
      </c>
      <c r="AH439" s="96">
        <v>0</v>
      </c>
      <c r="AI439" s="97" t="s">
        <v>326</v>
      </c>
      <c r="AJ439" s="96">
        <v>29.999999999999932</v>
      </c>
      <c r="AK439" s="96">
        <v>103.85068762278955</v>
      </c>
      <c r="AL439" s="96" t="s">
        <v>94</v>
      </c>
      <c r="AM439" s="95">
        <v>6.9233791748526521</v>
      </c>
      <c r="AN439" s="95">
        <v>0</v>
      </c>
      <c r="AO439" s="98" t="s">
        <v>326</v>
      </c>
      <c r="AP439" s="98">
        <v>0</v>
      </c>
      <c r="AQ439" s="98" t="s">
        <v>326</v>
      </c>
      <c r="AR439" s="98">
        <v>5.6228680000000111</v>
      </c>
      <c r="AS439" s="98">
        <v>19.464623607072728</v>
      </c>
      <c r="AT439" s="99" t="s">
        <v>100</v>
      </c>
      <c r="AU439" s="98">
        <v>349.823827471534</v>
      </c>
      <c r="AV439" s="98">
        <v>1210.9815009918327</v>
      </c>
      <c r="AW439" s="98">
        <v>45.920088666666757</v>
      </c>
      <c r="AX439" s="98">
        <v>158.96109279109396</v>
      </c>
      <c r="AY439" s="98">
        <v>10.208333333333311</v>
      </c>
      <c r="AZ439" s="98">
        <v>35.338081204977001</v>
      </c>
      <c r="BA439" s="100">
        <v>1764000</v>
      </c>
      <c r="BB439" s="100">
        <v>6106420.432220039</v>
      </c>
      <c r="BC439" s="101">
        <v>3.6749999999999998E-2</v>
      </c>
      <c r="BD439" s="101">
        <v>0.12721709233791748</v>
      </c>
      <c r="BE439" s="96">
        <v>0</v>
      </c>
      <c r="BF439" s="96">
        <v>0</v>
      </c>
      <c r="BG439" s="95">
        <v>3.461689587426326</v>
      </c>
      <c r="BH439" s="95">
        <v>3.461689587426326</v>
      </c>
      <c r="BI439" s="96" t="s">
        <v>326</v>
      </c>
      <c r="BZ439" t="s">
        <v>198</v>
      </c>
      <c r="CA439" s="44">
        <v>10444.990337472458</v>
      </c>
      <c r="CB439" s="44">
        <v>1371.0755093097305</v>
      </c>
      <c r="CC439" s="44">
        <v>23926107.7589687</v>
      </c>
      <c r="CE439" s="13" t="str">
        <f t="shared" si="47"/>
        <v>Automóvil conductor</v>
      </c>
      <c r="CF439" s="13" t="str">
        <f t="shared" si="47"/>
        <v>Automóvil, camioneta o campero como conductor</v>
      </c>
      <c r="CG439" s="12">
        <f t="shared" si="44"/>
        <v>0</v>
      </c>
      <c r="CH439" s="12">
        <f t="shared" si="45"/>
        <v>0</v>
      </c>
      <c r="CI439" s="12">
        <f t="shared" si="46"/>
        <v>0</v>
      </c>
      <c r="CM439" s="34"/>
      <c r="CN439" s="34"/>
      <c r="CO439" s="34"/>
      <c r="CP439" s="34"/>
      <c r="CQ439" s="34"/>
    </row>
    <row r="440" spans="2:95" x14ac:dyDescent="0.3">
      <c r="B440" s="34">
        <v>438</v>
      </c>
      <c r="C440" s="34">
        <v>2023</v>
      </c>
      <c r="D440" s="34" t="s">
        <v>110</v>
      </c>
      <c r="E440" s="34">
        <v>40</v>
      </c>
      <c r="F440" s="34" t="s">
        <v>79</v>
      </c>
      <c r="G440" s="34" t="s">
        <v>152</v>
      </c>
      <c r="H440" s="34" t="s">
        <v>151</v>
      </c>
      <c r="I440" s="34" t="s">
        <v>84</v>
      </c>
      <c r="J440" s="34" t="s">
        <v>88</v>
      </c>
      <c r="K440" s="34" t="s">
        <v>325</v>
      </c>
      <c r="L440" s="34" t="s">
        <v>184</v>
      </c>
      <c r="M440" s="34" t="s">
        <v>471</v>
      </c>
      <c r="N440" s="123">
        <v>0.375</v>
      </c>
      <c r="O440" s="123">
        <v>0.41666666666666669</v>
      </c>
      <c r="P440" s="123" t="s">
        <v>62</v>
      </c>
      <c r="Q440" s="123">
        <v>0.70833333333333337</v>
      </c>
      <c r="R440" s="123" t="s">
        <v>69</v>
      </c>
      <c r="S440" s="123">
        <v>0.75</v>
      </c>
      <c r="T440" s="34" t="s">
        <v>24</v>
      </c>
      <c r="U440" s="34" t="s">
        <v>326</v>
      </c>
      <c r="V440" s="34" t="s">
        <v>42</v>
      </c>
      <c r="W440" s="34" t="s">
        <v>326</v>
      </c>
      <c r="X440" s="34" t="s">
        <v>326</v>
      </c>
      <c r="Y440" s="34" t="s">
        <v>326</v>
      </c>
      <c r="Z440" s="34" t="s">
        <v>24</v>
      </c>
      <c r="AA440" s="34" t="s">
        <v>42</v>
      </c>
      <c r="AB440" s="95">
        <v>0</v>
      </c>
      <c r="AC440" s="34" t="s">
        <v>24</v>
      </c>
      <c r="AD440" s="34" t="s">
        <v>42</v>
      </c>
      <c r="AE440" s="95">
        <v>0</v>
      </c>
      <c r="AF440" s="96">
        <v>7</v>
      </c>
      <c r="AG440" s="97">
        <v>0</v>
      </c>
      <c r="AH440" s="96">
        <v>0</v>
      </c>
      <c r="AI440" s="97" t="s">
        <v>326</v>
      </c>
      <c r="AJ440" s="96">
        <v>59.999999999999986</v>
      </c>
      <c r="AK440" s="96">
        <v>207.70137524557953</v>
      </c>
      <c r="AL440" s="96" t="s">
        <v>95</v>
      </c>
      <c r="AM440" s="95">
        <v>6.9233791748526521</v>
      </c>
      <c r="AN440" s="95">
        <v>0</v>
      </c>
      <c r="AO440" s="98" t="s">
        <v>326</v>
      </c>
      <c r="AP440" s="98">
        <v>0</v>
      </c>
      <c r="AQ440" s="98" t="s">
        <v>326</v>
      </c>
      <c r="AR440" s="98">
        <v>7.6920599999999979</v>
      </c>
      <c r="AS440" s="98">
        <v>26.62752400785854</v>
      </c>
      <c r="AT440" s="99" t="s">
        <v>100</v>
      </c>
      <c r="AU440" s="98">
        <v>45.976792428605748</v>
      </c>
      <c r="AV440" s="98">
        <v>159.15738361336605</v>
      </c>
      <c r="AW440" s="98">
        <v>5.6627244591346138</v>
      </c>
      <c r="AX440" s="98">
        <v>19.602594296650665</v>
      </c>
      <c r="AY440" s="98">
        <v>20.416666666666661</v>
      </c>
      <c r="AZ440" s="98">
        <v>70.676162409954131</v>
      </c>
      <c r="BA440" s="100">
        <v>1470000</v>
      </c>
      <c r="BB440" s="100">
        <v>5088683.6935166996</v>
      </c>
      <c r="BC440" s="101">
        <v>0.245</v>
      </c>
      <c r="BD440" s="101">
        <v>0.84811394891944991</v>
      </c>
      <c r="BE440" s="96">
        <v>0</v>
      </c>
      <c r="BF440" s="96">
        <v>0</v>
      </c>
      <c r="BG440" s="95">
        <v>3.461689587426326</v>
      </c>
      <c r="BH440" s="95">
        <v>3.461689587426326</v>
      </c>
      <c r="BI440" s="96" t="s">
        <v>326</v>
      </c>
      <c r="BZ440"/>
      <c r="CA440"/>
      <c r="CB440"/>
      <c r="CC440"/>
      <c r="CE440" s="13" t="str">
        <f t="shared" si="47"/>
        <v>Motocicleta conductor</v>
      </c>
      <c r="CF440" s="13" t="str">
        <f t="shared" si="47"/>
        <v>Motocicleta como conductor</v>
      </c>
      <c r="CG440" s="12">
        <f t="shared" si="44"/>
        <v>5195.6515695036933</v>
      </c>
      <c r="CH440" s="12">
        <f t="shared" si="45"/>
        <v>682.01409400030104</v>
      </c>
      <c r="CI440" s="12">
        <f t="shared" si="46"/>
        <v>10832622.547568426</v>
      </c>
      <c r="CM440" s="34"/>
      <c r="CN440" s="34"/>
      <c r="CO440" s="34"/>
      <c r="CP440" s="34"/>
      <c r="CQ440" s="34"/>
    </row>
    <row r="441" spans="2:95" x14ac:dyDescent="0.3">
      <c r="B441" s="34">
        <v>439</v>
      </c>
      <c r="C441" s="34">
        <v>2023</v>
      </c>
      <c r="D441" s="34" t="s">
        <v>110</v>
      </c>
      <c r="E441" s="34">
        <v>41</v>
      </c>
      <c r="F441" s="34" t="s">
        <v>79</v>
      </c>
      <c r="G441" s="34" t="s">
        <v>154</v>
      </c>
      <c r="H441" s="34" t="s">
        <v>151</v>
      </c>
      <c r="I441" s="34" t="s">
        <v>84</v>
      </c>
      <c r="J441" s="34" t="s">
        <v>91</v>
      </c>
      <c r="K441" s="34" t="s">
        <v>325</v>
      </c>
      <c r="L441" s="34" t="s">
        <v>171</v>
      </c>
      <c r="M441" s="34" t="s">
        <v>471</v>
      </c>
      <c r="N441" s="123">
        <v>0.375</v>
      </c>
      <c r="O441" s="123">
        <v>0.3888888888888889</v>
      </c>
      <c r="P441" s="123" t="s">
        <v>61</v>
      </c>
      <c r="Q441" s="123">
        <v>0.72916666666666663</v>
      </c>
      <c r="R441" s="123" t="s">
        <v>69</v>
      </c>
      <c r="S441" s="123">
        <v>0.75694444444444453</v>
      </c>
      <c r="T441" s="34" t="s">
        <v>27</v>
      </c>
      <c r="U441" s="34" t="s">
        <v>326</v>
      </c>
      <c r="V441" s="34" t="s">
        <v>42</v>
      </c>
      <c r="W441" s="34" t="s">
        <v>326</v>
      </c>
      <c r="X441" s="34" t="s">
        <v>326</v>
      </c>
      <c r="Y441" s="34" t="s">
        <v>326</v>
      </c>
      <c r="Z441" s="34" t="s">
        <v>27</v>
      </c>
      <c r="AA441" s="34" t="s">
        <v>42</v>
      </c>
      <c r="AB441" s="95">
        <v>0</v>
      </c>
      <c r="AC441" s="34" t="s">
        <v>27</v>
      </c>
      <c r="AD441" s="34" t="s">
        <v>42</v>
      </c>
      <c r="AE441" s="95">
        <v>0</v>
      </c>
      <c r="AF441" s="96">
        <v>8.1666666666666661</v>
      </c>
      <c r="AG441" s="97">
        <v>0</v>
      </c>
      <c r="AH441" s="96">
        <v>0</v>
      </c>
      <c r="AI441" s="97" t="s">
        <v>326</v>
      </c>
      <c r="AJ441" s="96">
        <v>30.000000000000092</v>
      </c>
      <c r="AK441" s="96">
        <v>103.8506876227901</v>
      </c>
      <c r="AL441" s="96" t="s">
        <v>95</v>
      </c>
      <c r="AM441" s="95">
        <v>6.9233791748526521</v>
      </c>
      <c r="AN441" s="95">
        <v>0</v>
      </c>
      <c r="AO441" s="98" t="s">
        <v>326</v>
      </c>
      <c r="AP441" s="98">
        <v>0</v>
      </c>
      <c r="AQ441" s="98" t="s">
        <v>326</v>
      </c>
      <c r="AR441" s="98">
        <v>7.8318561666666628</v>
      </c>
      <c r="AS441" s="98">
        <v>27.111454942370649</v>
      </c>
      <c r="AT441" s="99" t="s">
        <v>100</v>
      </c>
      <c r="AU441" s="98">
        <v>188.15410162026561</v>
      </c>
      <c r="AV441" s="98">
        <v>651.33109441042825</v>
      </c>
      <c r="AW441" s="98">
        <v>23.173970541465366</v>
      </c>
      <c r="AX441" s="98">
        <v>80.221092522715068</v>
      </c>
      <c r="AY441" s="98">
        <v>10.208333333333366</v>
      </c>
      <c r="AZ441" s="98">
        <v>35.338081204977193</v>
      </c>
      <c r="BA441" s="100">
        <v>1445500</v>
      </c>
      <c r="BB441" s="100">
        <v>5003872.298624754</v>
      </c>
      <c r="BC441" s="101">
        <v>1.8532051282051282E-2</v>
      </c>
      <c r="BD441" s="101">
        <v>6.4152208956727616E-2</v>
      </c>
      <c r="BE441" s="96">
        <v>0</v>
      </c>
      <c r="BF441" s="96">
        <v>0</v>
      </c>
      <c r="BG441" s="95">
        <v>3.461689587426326</v>
      </c>
      <c r="BH441" s="95">
        <v>3.461689587426326</v>
      </c>
      <c r="BI441" s="96" t="s">
        <v>326</v>
      </c>
      <c r="BZ441"/>
      <c r="CA441"/>
      <c r="CB441"/>
      <c r="CC441"/>
      <c r="CE441" s="13" t="str">
        <f t="shared" si="47"/>
        <v>Ruta institucional</v>
      </c>
      <c r="CF441" s="13" t="str">
        <f t="shared" si="47"/>
        <v>Ruta institucional</v>
      </c>
      <c r="CG441" s="12">
        <f t="shared" si="44"/>
        <v>0</v>
      </c>
      <c r="CH441" s="12">
        <f t="shared" si="45"/>
        <v>0</v>
      </c>
      <c r="CI441" s="12">
        <f t="shared" si="46"/>
        <v>0</v>
      </c>
      <c r="CM441" s="34"/>
      <c r="CN441" s="34"/>
      <c r="CO441" s="34"/>
      <c r="CP441" s="34"/>
      <c r="CQ441" s="34"/>
    </row>
    <row r="442" spans="2:95" x14ac:dyDescent="0.3">
      <c r="B442" s="34">
        <v>440</v>
      </c>
      <c r="C442" s="34">
        <v>2023</v>
      </c>
      <c r="D442" s="34" t="s">
        <v>109</v>
      </c>
      <c r="E442" s="34">
        <v>66</v>
      </c>
      <c r="F442" s="34" t="s">
        <v>81</v>
      </c>
      <c r="G442" s="34" t="s">
        <v>152</v>
      </c>
      <c r="H442" s="34" t="s">
        <v>161</v>
      </c>
      <c r="I442" s="34" t="s">
        <v>85</v>
      </c>
      <c r="J442" s="34" t="s">
        <v>91</v>
      </c>
      <c r="K442" s="34" t="s">
        <v>325</v>
      </c>
      <c r="L442" s="34" t="s">
        <v>169</v>
      </c>
      <c r="M442" s="34" t="s">
        <v>471</v>
      </c>
      <c r="N442" s="123">
        <v>0.39583333333333331</v>
      </c>
      <c r="O442" s="123">
        <v>0.4375</v>
      </c>
      <c r="P442" s="123" t="s">
        <v>62</v>
      </c>
      <c r="Q442" s="123">
        <v>0.70833333333333337</v>
      </c>
      <c r="R442" s="123" t="s">
        <v>69</v>
      </c>
      <c r="S442" s="123">
        <v>0.77083333333333337</v>
      </c>
      <c r="T442" s="34" t="s">
        <v>26</v>
      </c>
      <c r="U442" s="34" t="s">
        <v>48</v>
      </c>
      <c r="V442" s="34" t="s">
        <v>43</v>
      </c>
      <c r="W442" s="34" t="s">
        <v>326</v>
      </c>
      <c r="X442" s="34" t="s">
        <v>326</v>
      </c>
      <c r="Y442" s="34" t="s">
        <v>326</v>
      </c>
      <c r="Z442" s="34" t="s">
        <v>26</v>
      </c>
      <c r="AA442" s="34" t="s">
        <v>43</v>
      </c>
      <c r="AB442" s="95">
        <v>0</v>
      </c>
      <c r="AC442" s="34" t="s">
        <v>26</v>
      </c>
      <c r="AD442" s="34" t="s">
        <v>43</v>
      </c>
      <c r="AE442" s="95">
        <v>0</v>
      </c>
      <c r="AF442" s="96">
        <v>6.5000000000000009</v>
      </c>
      <c r="AG442" s="97">
        <v>0</v>
      </c>
      <c r="AH442" s="96">
        <v>0</v>
      </c>
      <c r="AI442" s="97" t="s">
        <v>326</v>
      </c>
      <c r="AJ442" s="96">
        <v>75.000000000000014</v>
      </c>
      <c r="AK442" s="96">
        <v>259.62671905697448</v>
      </c>
      <c r="AL442" s="96" t="s">
        <v>96</v>
      </c>
      <c r="AM442" s="95">
        <v>6.9233791748526521</v>
      </c>
      <c r="AN442" s="95">
        <v>0</v>
      </c>
      <c r="AO442" s="98" t="s">
        <v>326</v>
      </c>
      <c r="AP442" s="98">
        <v>0</v>
      </c>
      <c r="AQ442" s="98" t="s">
        <v>326</v>
      </c>
      <c r="AR442" s="98">
        <v>17.594754999999992</v>
      </c>
      <c r="AS442" s="98">
        <v>60.907580176817262</v>
      </c>
      <c r="AT442" s="99" t="s">
        <v>102</v>
      </c>
      <c r="AU442" s="98">
        <v>1876.5404429169989</v>
      </c>
      <c r="AV442" s="98">
        <v>6496.0005116301609</v>
      </c>
      <c r="AW442" s="98">
        <v>246.32656999999989</v>
      </c>
      <c r="AX442" s="98">
        <v>852.70612247544159</v>
      </c>
      <c r="AY442" s="98">
        <v>25.520833333333339</v>
      </c>
      <c r="AZ442" s="98">
        <v>88.34520301244271</v>
      </c>
      <c r="BA442" s="100">
        <v>4081095.8904109593</v>
      </c>
      <c r="BB442" s="100">
        <v>14127487.149123989</v>
      </c>
      <c r="BC442" s="101">
        <v>5.2321742184755889E-2</v>
      </c>
      <c r="BD442" s="101">
        <v>0.18112163011697421</v>
      </c>
      <c r="BE442" s="96">
        <v>0</v>
      </c>
      <c r="BF442" s="96">
        <v>0</v>
      </c>
      <c r="BG442" s="95">
        <v>3.461689587426326</v>
      </c>
      <c r="BH442" s="95">
        <v>3.461689587426326</v>
      </c>
      <c r="BI442" s="96" t="s">
        <v>326</v>
      </c>
      <c r="BZ442"/>
      <c r="CA442"/>
      <c r="CB442"/>
      <c r="CC442"/>
      <c r="CE442" s="13" t="str">
        <f t="shared" si="47"/>
        <v>Vehiculo institucional</v>
      </c>
      <c r="CF442" s="13" t="str">
        <f t="shared" si="47"/>
        <v>Vehículo institucional</v>
      </c>
      <c r="CG442" s="12">
        <f t="shared" si="44"/>
        <v>0</v>
      </c>
      <c r="CH442" s="12">
        <f t="shared" si="45"/>
        <v>0</v>
      </c>
      <c r="CI442" s="12">
        <f t="shared" si="46"/>
        <v>0</v>
      </c>
      <c r="CM442" s="34"/>
      <c r="CN442" s="34"/>
      <c r="CO442" s="34"/>
      <c r="CP442" s="34"/>
      <c r="CQ442" s="34"/>
    </row>
    <row r="443" spans="2:95" x14ac:dyDescent="0.3">
      <c r="B443" s="34">
        <v>441</v>
      </c>
      <c r="C443" s="34">
        <v>2023</v>
      </c>
      <c r="D443" s="34" t="s">
        <v>110</v>
      </c>
      <c r="E443" s="34">
        <v>38</v>
      </c>
      <c r="F443" s="34" t="s">
        <v>78</v>
      </c>
      <c r="G443" s="34" t="s">
        <v>152</v>
      </c>
      <c r="H443" s="34" t="s">
        <v>151</v>
      </c>
      <c r="I443" s="34" t="s">
        <v>84</v>
      </c>
      <c r="J443" s="34" t="s">
        <v>90</v>
      </c>
      <c r="K443" s="34" t="s">
        <v>325</v>
      </c>
      <c r="L443" s="34" t="s">
        <v>176</v>
      </c>
      <c r="M443" s="34" t="s">
        <v>473</v>
      </c>
      <c r="N443" s="123">
        <v>0.70833333333333337</v>
      </c>
      <c r="O443" s="123">
        <v>0.29166666666666669</v>
      </c>
      <c r="P443" s="123" t="s">
        <v>59</v>
      </c>
      <c r="Q443" s="123">
        <v>0.70833333333333337</v>
      </c>
      <c r="R443" s="123" t="s">
        <v>69</v>
      </c>
      <c r="S443" s="123">
        <v>0.75</v>
      </c>
      <c r="T443" s="34" t="s">
        <v>24</v>
      </c>
      <c r="U443" s="34" t="s">
        <v>326</v>
      </c>
      <c r="V443" s="34" t="s">
        <v>42</v>
      </c>
      <c r="W443" s="34" t="s">
        <v>326</v>
      </c>
      <c r="X443" s="34" t="s">
        <v>326</v>
      </c>
      <c r="Y443" s="34" t="s">
        <v>326</v>
      </c>
      <c r="Z443" s="34" t="s">
        <v>26</v>
      </c>
      <c r="AA443" s="34" t="s">
        <v>43</v>
      </c>
      <c r="AB443" s="95">
        <v>0</v>
      </c>
      <c r="AC443" s="34" t="s">
        <v>24</v>
      </c>
      <c r="AD443" s="34" t="s">
        <v>42</v>
      </c>
      <c r="AE443" s="95">
        <v>0</v>
      </c>
      <c r="AF443" s="96">
        <v>10</v>
      </c>
      <c r="AG443" s="97">
        <v>0</v>
      </c>
      <c r="AH443" s="96">
        <v>0</v>
      </c>
      <c r="AI443" s="97" t="s">
        <v>326</v>
      </c>
      <c r="AJ443" s="96">
        <v>449.99999999999989</v>
      </c>
      <c r="AK443" s="96">
        <v>0</v>
      </c>
      <c r="AL443" s="96" t="s">
        <v>97</v>
      </c>
      <c r="AM443" s="95">
        <v>0</v>
      </c>
      <c r="AN443" s="95">
        <v>0</v>
      </c>
      <c r="AO443" s="98" t="s">
        <v>326</v>
      </c>
      <c r="AP443" s="98">
        <v>0</v>
      </c>
      <c r="AQ443" s="98" t="s">
        <v>326</v>
      </c>
      <c r="AR443" s="98">
        <v>12.518900000000002</v>
      </c>
      <c r="AS443" s="98">
        <v>0</v>
      </c>
      <c r="AT443" s="99" t="s">
        <v>101</v>
      </c>
      <c r="AU443" s="98">
        <v>74.827662126201943</v>
      </c>
      <c r="AV443" s="98">
        <v>0</v>
      </c>
      <c r="AW443" s="98">
        <v>9.2161373197115406</v>
      </c>
      <c r="AX443" s="98">
        <v>0</v>
      </c>
      <c r="AY443" s="98">
        <v>153.12499999999997</v>
      </c>
      <c r="AZ443" s="98">
        <v>0</v>
      </c>
      <c r="BA443" s="100">
        <v>1470000</v>
      </c>
      <c r="BB443" s="100">
        <v>0</v>
      </c>
      <c r="BC443" s="101">
        <v>3.0624999999999999E-2</v>
      </c>
      <c r="BD443" s="101">
        <v>0</v>
      </c>
      <c r="BE443" s="96">
        <v>0</v>
      </c>
      <c r="BF443" s="96">
        <v>0</v>
      </c>
      <c r="BG443" s="95">
        <v>0</v>
      </c>
      <c r="BH443" s="95">
        <v>0</v>
      </c>
      <c r="BI443" s="96" t="s">
        <v>491</v>
      </c>
      <c r="BZ443"/>
      <c r="CA443"/>
      <c r="CB443"/>
      <c r="CC443"/>
      <c r="CE443" s="13" t="str">
        <f t="shared" si="47"/>
        <v>Taxi</v>
      </c>
      <c r="CF443" s="13" t="str">
        <f t="shared" si="47"/>
        <v>Taxi</v>
      </c>
      <c r="CG443" s="12">
        <f t="shared" si="44"/>
        <v>5249.3387679687648</v>
      </c>
      <c r="CH443" s="12">
        <f t="shared" si="45"/>
        <v>689.06141530942955</v>
      </c>
      <c r="CI443" s="12">
        <f t="shared" si="46"/>
        <v>12721709.233791748</v>
      </c>
      <c r="CM443" s="34"/>
      <c r="CN443" s="34"/>
      <c r="CO443" s="34"/>
      <c r="CP443" s="34"/>
      <c r="CQ443" s="34"/>
    </row>
    <row r="444" spans="2:95" x14ac:dyDescent="0.3">
      <c r="B444" s="34">
        <v>442</v>
      </c>
      <c r="C444" s="34">
        <v>2023</v>
      </c>
      <c r="D444" s="34" t="s">
        <v>109</v>
      </c>
      <c r="E444" s="34">
        <v>38</v>
      </c>
      <c r="F444" s="34" t="s">
        <v>78</v>
      </c>
      <c r="G444" s="34" t="s">
        <v>152</v>
      </c>
      <c r="H444" s="34" t="s">
        <v>151</v>
      </c>
      <c r="I444" s="34" t="s">
        <v>85</v>
      </c>
      <c r="J444" s="34" t="s">
        <v>92</v>
      </c>
      <c r="K444" s="34" t="s">
        <v>325</v>
      </c>
      <c r="L444" s="34" t="s">
        <v>173</v>
      </c>
      <c r="M444" s="34" t="s">
        <v>471</v>
      </c>
      <c r="N444" s="123">
        <v>0.33333333333333331</v>
      </c>
      <c r="O444" s="123">
        <v>0.35416666666666669</v>
      </c>
      <c r="P444" s="123" t="s">
        <v>60</v>
      </c>
      <c r="Q444" s="123">
        <v>0.75</v>
      </c>
      <c r="R444" s="123" t="s">
        <v>70</v>
      </c>
      <c r="S444" s="123">
        <v>0.77083333333333337</v>
      </c>
      <c r="T444" s="34" t="s">
        <v>26</v>
      </c>
      <c r="U444" s="34" t="s">
        <v>48</v>
      </c>
      <c r="V444" s="34" t="s">
        <v>43</v>
      </c>
      <c r="W444" s="34" t="s">
        <v>326</v>
      </c>
      <c r="X444" s="34" t="s">
        <v>326</v>
      </c>
      <c r="Y444" s="34" t="s">
        <v>326</v>
      </c>
      <c r="Z444" s="34" t="s">
        <v>26</v>
      </c>
      <c r="AA444" s="34" t="s">
        <v>43</v>
      </c>
      <c r="AB444" s="95">
        <v>0</v>
      </c>
      <c r="AC444" s="34" t="s">
        <v>26</v>
      </c>
      <c r="AD444" s="34" t="s">
        <v>43</v>
      </c>
      <c r="AE444" s="95">
        <v>0</v>
      </c>
      <c r="AF444" s="96">
        <v>9.5</v>
      </c>
      <c r="AG444" s="97">
        <v>0</v>
      </c>
      <c r="AH444" s="96">
        <v>0</v>
      </c>
      <c r="AI444" s="97" t="s">
        <v>326</v>
      </c>
      <c r="AJ444" s="96">
        <v>30.000000000000053</v>
      </c>
      <c r="AK444" s="96">
        <v>103.85068762278996</v>
      </c>
      <c r="AL444" s="96" t="s">
        <v>95</v>
      </c>
      <c r="AM444" s="95">
        <v>6.9233791748526521</v>
      </c>
      <c r="AN444" s="95">
        <v>0</v>
      </c>
      <c r="AO444" s="98" t="s">
        <v>326</v>
      </c>
      <c r="AP444" s="98">
        <v>0</v>
      </c>
      <c r="AQ444" s="98" t="s">
        <v>326</v>
      </c>
      <c r="AR444" s="98">
        <v>5.8483849999999933</v>
      </c>
      <c r="AS444" s="98">
        <v>20.24529345776029</v>
      </c>
      <c r="AT444" s="99" t="s">
        <v>100</v>
      </c>
      <c r="AU444" s="98">
        <v>1039.5835745983322</v>
      </c>
      <c r="AV444" s="98">
        <v>3598.715635446486</v>
      </c>
      <c r="AW444" s="98">
        <v>136.46231666666651</v>
      </c>
      <c r="AX444" s="98">
        <v>472.39018068107345</v>
      </c>
      <c r="AY444" s="98">
        <v>10.208333333333352</v>
      </c>
      <c r="AZ444" s="98">
        <v>35.338081204977144</v>
      </c>
      <c r="BA444" s="100">
        <v>8284132.4200913226</v>
      </c>
      <c r="BB444" s="100">
        <v>28677094.939490981</v>
      </c>
      <c r="BC444" s="101">
        <v>7.6704929815660391E-2</v>
      </c>
      <c r="BD444" s="101">
        <v>0.26552865684713872</v>
      </c>
      <c r="BE444" s="96">
        <v>0</v>
      </c>
      <c r="BF444" s="96">
        <v>0</v>
      </c>
      <c r="BG444" s="95">
        <v>3.461689587426326</v>
      </c>
      <c r="BH444" s="95">
        <v>3.461689587426326</v>
      </c>
      <c r="BI444" s="96" t="s">
        <v>326</v>
      </c>
      <c r="BZ444"/>
      <c r="CA444"/>
      <c r="CB444"/>
      <c r="CC444"/>
      <c r="CE444" s="13" t="str">
        <f t="shared" si="47"/>
        <v>A pie</v>
      </c>
      <c r="CF444" s="13" t="str">
        <f t="shared" si="47"/>
        <v>A pie o silla de ruedas</v>
      </c>
      <c r="CG444" s="12">
        <f t="shared" si="44"/>
        <v>0</v>
      </c>
      <c r="CH444" s="12">
        <f t="shared" si="45"/>
        <v>0</v>
      </c>
      <c r="CI444" s="12">
        <f t="shared" si="46"/>
        <v>0</v>
      </c>
      <c r="CM444" s="34"/>
      <c r="CN444" s="34"/>
      <c r="CO444" s="34"/>
      <c r="CP444" s="34"/>
      <c r="CQ444" s="34"/>
    </row>
    <row r="445" spans="2:95" x14ac:dyDescent="0.3">
      <c r="B445" s="34">
        <v>443</v>
      </c>
      <c r="C445" s="34">
        <v>2023</v>
      </c>
      <c r="D445" s="34" t="s">
        <v>110</v>
      </c>
      <c r="E445" s="34">
        <v>44</v>
      </c>
      <c r="F445" s="34" t="s">
        <v>79</v>
      </c>
      <c r="G445" s="34" t="s">
        <v>153</v>
      </c>
      <c r="H445" s="34" t="s">
        <v>151</v>
      </c>
      <c r="I445" s="34" t="s">
        <v>84</v>
      </c>
      <c r="J445" s="34" t="s">
        <v>89</v>
      </c>
      <c r="K445" s="34" t="s">
        <v>325</v>
      </c>
      <c r="L445" s="34" t="s">
        <v>168</v>
      </c>
      <c r="M445" s="34" t="s">
        <v>473</v>
      </c>
      <c r="N445" s="123">
        <v>0.25</v>
      </c>
      <c r="O445" s="123">
        <v>0.33333333333333331</v>
      </c>
      <c r="P445" s="123" t="s">
        <v>60</v>
      </c>
      <c r="Q445" s="123">
        <v>0.6875</v>
      </c>
      <c r="R445" s="123" t="s">
        <v>68</v>
      </c>
      <c r="S445" s="123">
        <v>0.79166666666666663</v>
      </c>
      <c r="T445" s="34" t="s">
        <v>24</v>
      </c>
      <c r="U445" s="34" t="s">
        <v>326</v>
      </c>
      <c r="V445" s="34" t="s">
        <v>42</v>
      </c>
      <c r="W445" s="34" t="s">
        <v>326</v>
      </c>
      <c r="X445" s="34" t="s">
        <v>326</v>
      </c>
      <c r="Y445" s="34" t="s">
        <v>326</v>
      </c>
      <c r="Z445" s="34" t="s">
        <v>24</v>
      </c>
      <c r="AA445" s="34" t="s">
        <v>42</v>
      </c>
      <c r="AB445" s="95">
        <v>0</v>
      </c>
      <c r="AC445" s="34" t="s">
        <v>24</v>
      </c>
      <c r="AD445" s="34" t="s">
        <v>42</v>
      </c>
      <c r="AE445" s="95">
        <v>0</v>
      </c>
      <c r="AF445" s="96">
        <v>8.5</v>
      </c>
      <c r="AG445" s="97">
        <v>0</v>
      </c>
      <c r="AH445" s="96">
        <v>0</v>
      </c>
      <c r="AI445" s="97" t="s">
        <v>326</v>
      </c>
      <c r="AJ445" s="96">
        <v>134.99999999999994</v>
      </c>
      <c r="AK445" s="96">
        <v>467.32809430255384</v>
      </c>
      <c r="AL445" s="96" t="s">
        <v>97</v>
      </c>
      <c r="AM445" s="95">
        <v>6.9233791748526521</v>
      </c>
      <c r="AN445" s="95">
        <v>0</v>
      </c>
      <c r="AO445" s="98" t="s">
        <v>326</v>
      </c>
      <c r="AP445" s="98">
        <v>0</v>
      </c>
      <c r="AQ445" s="98" t="s">
        <v>326</v>
      </c>
      <c r="AR445" s="98">
        <v>22.087606000000008</v>
      </c>
      <c r="AS445" s="98">
        <v>76.460435701375275</v>
      </c>
      <c r="AT445" s="99" t="s">
        <v>102</v>
      </c>
      <c r="AU445" s="98">
        <v>132.0214970120914</v>
      </c>
      <c r="AV445" s="98">
        <v>457.01744152319264</v>
      </c>
      <c r="AW445" s="98">
        <v>16.260407061298082</v>
      </c>
      <c r="AX445" s="98">
        <v>56.288481811409078</v>
      </c>
      <c r="AY445" s="98">
        <v>45.937499999999979</v>
      </c>
      <c r="AZ445" s="98">
        <v>159.02136542239677</v>
      </c>
      <c r="BA445" s="100">
        <v>1445500</v>
      </c>
      <c r="BB445" s="100">
        <v>5003872.298624754</v>
      </c>
      <c r="BC445" s="101">
        <v>6.0229166666666667E-2</v>
      </c>
      <c r="BD445" s="101">
        <v>0.20849467910936476</v>
      </c>
      <c r="BE445" s="96">
        <v>0</v>
      </c>
      <c r="BF445" s="96">
        <v>0</v>
      </c>
      <c r="BG445" s="95">
        <v>3.461689587426326</v>
      </c>
      <c r="BH445" s="95">
        <v>3.461689587426326</v>
      </c>
      <c r="BI445" s="96" t="s">
        <v>326</v>
      </c>
      <c r="BZ445"/>
      <c r="CA445"/>
      <c r="CB445"/>
      <c r="CC445"/>
      <c r="CE445" s="13" t="str">
        <f t="shared" si="47"/>
        <v>Bus intermunicipal</v>
      </c>
      <c r="CF445" s="13" t="str">
        <f t="shared" si="47"/>
        <v>Bus Intermunicipal</v>
      </c>
      <c r="CG445" s="12">
        <f t="shared" si="44"/>
        <v>0</v>
      </c>
      <c r="CH445" s="12">
        <f t="shared" si="45"/>
        <v>0</v>
      </c>
      <c r="CI445" s="12">
        <f t="shared" si="46"/>
        <v>0</v>
      </c>
      <c r="CM445" s="34"/>
      <c r="CN445" s="34"/>
      <c r="CO445" s="34"/>
      <c r="CP445" s="34"/>
      <c r="CQ445" s="34"/>
    </row>
    <row r="446" spans="2:95" x14ac:dyDescent="0.3">
      <c r="B446" s="34">
        <v>444</v>
      </c>
      <c r="C446" s="34">
        <v>2023</v>
      </c>
      <c r="D446" s="34" t="s">
        <v>110</v>
      </c>
      <c r="E446" s="34">
        <v>33</v>
      </c>
      <c r="F446" s="34" t="s">
        <v>78</v>
      </c>
      <c r="G446" s="34" t="s">
        <v>154</v>
      </c>
      <c r="H446" s="34" t="s">
        <v>151</v>
      </c>
      <c r="I446" s="34" t="s">
        <v>85</v>
      </c>
      <c r="J446" s="34" t="s">
        <v>89</v>
      </c>
      <c r="K446" s="34" t="s">
        <v>325</v>
      </c>
      <c r="L446" s="34" t="s">
        <v>179</v>
      </c>
      <c r="M446" s="34" t="s">
        <v>471</v>
      </c>
      <c r="N446" s="123">
        <v>0.29166666666666669</v>
      </c>
      <c r="O446" s="123">
        <v>0.34027777777777773</v>
      </c>
      <c r="P446" s="123" t="s">
        <v>60</v>
      </c>
      <c r="Q446" s="123">
        <v>0.70833333333333337</v>
      </c>
      <c r="R446" s="123" t="s">
        <v>69</v>
      </c>
      <c r="S446" s="123">
        <v>0.73958333333333337</v>
      </c>
      <c r="T446" s="34" t="s">
        <v>34</v>
      </c>
      <c r="U446" s="34" t="s">
        <v>48</v>
      </c>
      <c r="V446" s="34" t="s">
        <v>44</v>
      </c>
      <c r="W446" s="34" t="s">
        <v>24</v>
      </c>
      <c r="X446" s="34" t="s">
        <v>42</v>
      </c>
      <c r="Y446" s="34" t="s">
        <v>326</v>
      </c>
      <c r="Z446" s="34" t="s">
        <v>24</v>
      </c>
      <c r="AA446" s="34" t="s">
        <v>42</v>
      </c>
      <c r="AB446" s="95">
        <v>0</v>
      </c>
      <c r="AC446" s="34" t="s">
        <v>24</v>
      </c>
      <c r="AD446" s="34" t="s">
        <v>42</v>
      </c>
      <c r="AE446" s="95">
        <v>0</v>
      </c>
      <c r="AF446" s="96">
        <v>8.8333333333333357</v>
      </c>
      <c r="AG446" s="97">
        <v>15</v>
      </c>
      <c r="AH446" s="96">
        <v>0</v>
      </c>
      <c r="AI446" s="97" t="s">
        <v>103</v>
      </c>
      <c r="AJ446" s="96">
        <v>57.499999999999957</v>
      </c>
      <c r="AK446" s="96">
        <v>0</v>
      </c>
      <c r="AL446" s="96" t="s">
        <v>95</v>
      </c>
      <c r="AM446" s="95">
        <v>0</v>
      </c>
      <c r="AN446" s="95">
        <v>0</v>
      </c>
      <c r="AO446" s="98">
        <v>6.835</v>
      </c>
      <c r="AP446" s="98">
        <v>0</v>
      </c>
      <c r="AQ446" s="98" t="s">
        <v>108</v>
      </c>
      <c r="AR446" s="98">
        <v>4.4969639999999913</v>
      </c>
      <c r="AS446" s="98">
        <v>0</v>
      </c>
      <c r="AT446" s="99" t="s">
        <v>99</v>
      </c>
      <c r="AU446" s="98">
        <v>-71.038083861814513</v>
      </c>
      <c r="AV446" s="98">
        <v>0</v>
      </c>
      <c r="AW446" s="98">
        <v>-9.6558862099359519</v>
      </c>
      <c r="AX446" s="98">
        <v>0</v>
      </c>
      <c r="AY446" s="98">
        <v>19.565972222222207</v>
      </c>
      <c r="AZ446" s="98">
        <v>0</v>
      </c>
      <c r="BA446" s="100">
        <v>2695000</v>
      </c>
      <c r="BB446" s="100">
        <v>0</v>
      </c>
      <c r="BC446" s="101">
        <v>0.11229166666666666</v>
      </c>
      <c r="BD446" s="101">
        <v>0</v>
      </c>
      <c r="BE446" s="96">
        <v>0</v>
      </c>
      <c r="BF446" s="96">
        <v>0</v>
      </c>
      <c r="BG446" s="95">
        <v>0</v>
      </c>
      <c r="BH446" s="95">
        <v>0</v>
      </c>
      <c r="BI446" s="96" t="s">
        <v>504</v>
      </c>
      <c r="BZ446"/>
      <c r="CA446"/>
      <c r="CB446"/>
      <c r="CC446"/>
      <c r="CE446" s="13" t="str">
        <f t="shared" si="47"/>
        <v>Automóvil pasajero</v>
      </c>
      <c r="CF446" s="13" t="str">
        <f t="shared" si="47"/>
        <v>Automóvil, camioneta o campero como pasajero</v>
      </c>
      <c r="CG446" s="12">
        <f t="shared" si="44"/>
        <v>0</v>
      </c>
      <c r="CH446" s="12">
        <f t="shared" si="45"/>
        <v>0</v>
      </c>
      <c r="CI446" s="12">
        <f t="shared" si="46"/>
        <v>0</v>
      </c>
      <c r="CM446" s="34"/>
      <c r="CN446" s="34"/>
      <c r="CO446" s="34"/>
      <c r="CP446" s="34"/>
      <c r="CQ446" s="34"/>
    </row>
    <row r="447" spans="2:95" x14ac:dyDescent="0.3">
      <c r="B447" s="34">
        <v>445</v>
      </c>
      <c r="C447" s="34">
        <v>2023</v>
      </c>
      <c r="D447" s="34" t="s">
        <v>109</v>
      </c>
      <c r="E447" s="34">
        <v>45</v>
      </c>
      <c r="F447" s="34" t="s">
        <v>79</v>
      </c>
      <c r="G447" s="34" t="s">
        <v>154</v>
      </c>
      <c r="H447" s="34" t="s">
        <v>160</v>
      </c>
      <c r="I447" s="34" t="s">
        <v>84</v>
      </c>
      <c r="J447" s="34" t="s">
        <v>91</v>
      </c>
      <c r="K447" s="34" t="s">
        <v>325</v>
      </c>
      <c r="L447" s="34" t="s">
        <v>171</v>
      </c>
      <c r="M447" s="34" t="s">
        <v>253</v>
      </c>
      <c r="N447" s="123">
        <v>0.29166666666666669</v>
      </c>
      <c r="O447" s="123">
        <v>0.75</v>
      </c>
      <c r="P447" s="123" t="s">
        <v>70</v>
      </c>
      <c r="Q447" s="123">
        <v>0.70833333333333337</v>
      </c>
      <c r="R447" s="123" t="s">
        <v>69</v>
      </c>
      <c r="S447" s="123">
        <v>0.77083333333333337</v>
      </c>
      <c r="T447" s="34" t="s">
        <v>24</v>
      </c>
      <c r="U447" s="34" t="s">
        <v>326</v>
      </c>
      <c r="V447" s="34" t="s">
        <v>42</v>
      </c>
      <c r="W447" s="34" t="s">
        <v>27</v>
      </c>
      <c r="X447" s="34" t="s">
        <v>42</v>
      </c>
      <c r="Y447" s="34" t="s">
        <v>326</v>
      </c>
      <c r="Z447" s="34" t="s">
        <v>32</v>
      </c>
      <c r="AA447" s="34" t="s">
        <v>45</v>
      </c>
      <c r="AB447" s="95">
        <v>0</v>
      </c>
      <c r="AC447" s="34" t="s">
        <v>28</v>
      </c>
      <c r="AD447" s="34" t="s">
        <v>43</v>
      </c>
      <c r="AE447" s="95">
        <v>0</v>
      </c>
      <c r="AF447" s="96">
        <v>23</v>
      </c>
      <c r="AG447" s="97">
        <v>15</v>
      </c>
      <c r="AH447" s="96">
        <v>0</v>
      </c>
      <c r="AI447" s="97" t="s">
        <v>103</v>
      </c>
      <c r="AJ447" s="96">
        <v>375</v>
      </c>
      <c r="AK447" s="96">
        <v>0</v>
      </c>
      <c r="AL447" s="96" t="s">
        <v>97</v>
      </c>
      <c r="AM447" s="95">
        <v>0</v>
      </c>
      <c r="AN447" s="95">
        <v>0</v>
      </c>
      <c r="AO447" s="98">
        <v>4.1500000000000004</v>
      </c>
      <c r="AP447" s="98">
        <v>0</v>
      </c>
      <c r="AQ447" s="98" t="s">
        <v>99</v>
      </c>
      <c r="AR447" s="98">
        <v>10.130378999999991</v>
      </c>
      <c r="AS447" s="98">
        <v>0</v>
      </c>
      <c r="AT447" s="99" t="s">
        <v>101</v>
      </c>
      <c r="AU447" s="98">
        <v>135.44621675349265</v>
      </c>
      <c r="AV447" s="98">
        <v>0</v>
      </c>
      <c r="AW447" s="98">
        <v>16.682212133398941</v>
      </c>
      <c r="AX447" s="98">
        <v>0</v>
      </c>
      <c r="AY447" s="98">
        <v>127.60416666666667</v>
      </c>
      <c r="AZ447" s="98">
        <v>0</v>
      </c>
      <c r="BA447" s="100">
        <v>5145000</v>
      </c>
      <c r="BB447" s="100">
        <v>0</v>
      </c>
      <c r="BC447" s="101">
        <v>6.596153846153846E-2</v>
      </c>
      <c r="BD447" s="101">
        <v>0</v>
      </c>
      <c r="BE447" s="96">
        <v>0</v>
      </c>
      <c r="BF447" s="96">
        <v>0</v>
      </c>
      <c r="BG447" s="95">
        <v>0</v>
      </c>
      <c r="BH447" s="95">
        <v>0</v>
      </c>
      <c r="BI447" s="96" t="s">
        <v>492</v>
      </c>
      <c r="BZ447"/>
      <c r="CA447"/>
      <c r="CB447"/>
      <c r="CC447"/>
      <c r="CE447" s="13" t="str">
        <f t="shared" si="47"/>
        <v>TPC</v>
      </c>
      <c r="CF447" s="13" t="str">
        <f t="shared" si="47"/>
        <v>Transporte Público Colectivo (TPC), ejecutivos</v>
      </c>
      <c r="CG447" s="12">
        <f t="shared" si="44"/>
        <v>0</v>
      </c>
      <c r="CH447" s="12">
        <f t="shared" si="45"/>
        <v>0</v>
      </c>
      <c r="CI447" s="12">
        <f t="shared" si="46"/>
        <v>0</v>
      </c>
      <c r="CM447" s="34"/>
      <c r="CN447" s="34"/>
      <c r="CO447" s="34"/>
      <c r="CP447" s="34"/>
      <c r="CQ447" s="34"/>
    </row>
    <row r="448" spans="2:95" x14ac:dyDescent="0.3">
      <c r="B448" s="34">
        <v>446</v>
      </c>
      <c r="C448" s="34">
        <v>2023</v>
      </c>
      <c r="D448" s="34" t="s">
        <v>109</v>
      </c>
      <c r="E448" s="34">
        <v>46</v>
      </c>
      <c r="F448" s="34" t="s">
        <v>79</v>
      </c>
      <c r="G448" s="34" t="s">
        <v>152</v>
      </c>
      <c r="H448" s="34" t="s">
        <v>151</v>
      </c>
      <c r="I448" s="34" t="s">
        <v>83</v>
      </c>
      <c r="J448" s="34" t="s">
        <v>89</v>
      </c>
      <c r="K448" s="34" t="s">
        <v>325</v>
      </c>
      <c r="L448" s="34" t="s">
        <v>178</v>
      </c>
      <c r="M448" s="34" t="s">
        <v>473</v>
      </c>
      <c r="N448" s="123">
        <v>0.20833333333333334</v>
      </c>
      <c r="O448" s="123">
        <v>0.20833333333333334</v>
      </c>
      <c r="P448" s="123" t="s">
        <v>57</v>
      </c>
      <c r="Q448" s="123">
        <v>0.70833333333333337</v>
      </c>
      <c r="R448" s="123" t="s">
        <v>69</v>
      </c>
      <c r="S448" s="123">
        <v>0.75</v>
      </c>
      <c r="T448" s="34" t="s">
        <v>27</v>
      </c>
      <c r="U448" s="34" t="s">
        <v>326</v>
      </c>
      <c r="V448" s="34" t="s">
        <v>42</v>
      </c>
      <c r="W448" s="34" t="s">
        <v>149</v>
      </c>
      <c r="X448" s="34" t="s">
        <v>149</v>
      </c>
      <c r="Y448" s="34" t="s">
        <v>326</v>
      </c>
      <c r="Z448" s="34" t="s">
        <v>27</v>
      </c>
      <c r="AA448" s="34" t="s">
        <v>42</v>
      </c>
      <c r="AB448" s="95">
        <v>0</v>
      </c>
      <c r="AC448" s="34" t="s">
        <v>27</v>
      </c>
      <c r="AD448" s="34" t="s">
        <v>42</v>
      </c>
      <c r="AE448" s="95">
        <v>0</v>
      </c>
      <c r="AF448" s="96">
        <v>12</v>
      </c>
      <c r="AG448" s="97">
        <v>7.5</v>
      </c>
      <c r="AH448" s="96">
        <v>0</v>
      </c>
      <c r="AI448" s="97" t="s">
        <v>148</v>
      </c>
      <c r="AJ448" s="96">
        <v>29.999999999999972</v>
      </c>
      <c r="AK448" s="96">
        <v>0</v>
      </c>
      <c r="AL448" s="96" t="s">
        <v>94</v>
      </c>
      <c r="AM448" s="95">
        <v>0</v>
      </c>
      <c r="AN448" s="95">
        <v>0</v>
      </c>
      <c r="AO448" s="98">
        <v>0.42499999999999999</v>
      </c>
      <c r="AP448" s="98">
        <v>0</v>
      </c>
      <c r="AQ448" s="98" t="s">
        <v>105</v>
      </c>
      <c r="AR448" s="98">
        <v>6.6499999999999924</v>
      </c>
      <c r="AS448" s="98">
        <v>0</v>
      </c>
      <c r="AT448" s="99" t="s">
        <v>100</v>
      </c>
      <c r="AU448" s="98">
        <v>179.46079565217369</v>
      </c>
      <c r="AV448" s="98">
        <v>0</v>
      </c>
      <c r="AW448" s="98">
        <v>22.103260869565194</v>
      </c>
      <c r="AX448" s="98">
        <v>0</v>
      </c>
      <c r="AY448" s="98">
        <v>10.208333333333323</v>
      </c>
      <c r="AZ448" s="98">
        <v>0</v>
      </c>
      <c r="BA448" s="100">
        <v>1734600</v>
      </c>
      <c r="BB448" s="100">
        <v>0</v>
      </c>
      <c r="BC448" s="101">
        <v>7.2275000000000006E-2</v>
      </c>
      <c r="BD448" s="101">
        <v>0</v>
      </c>
      <c r="BE448" s="96">
        <v>15</v>
      </c>
      <c r="BF448" s="96">
        <v>0</v>
      </c>
      <c r="BG448" s="95">
        <v>0</v>
      </c>
      <c r="BH448" s="95">
        <v>0</v>
      </c>
      <c r="BI448" s="96" t="s">
        <v>491</v>
      </c>
      <c r="BZ448"/>
      <c r="CA448"/>
      <c r="CB448"/>
      <c r="CC448"/>
      <c r="CE448" s="13" t="str">
        <f t="shared" si="47"/>
        <v>Patineta</v>
      </c>
      <c r="CF448" s="13" t="str">
        <f t="shared" si="47"/>
        <v>Patineta</v>
      </c>
      <c r="CG448" s="12">
        <f t="shared" si="44"/>
        <v>0</v>
      </c>
      <c r="CH448" s="12">
        <f t="shared" si="45"/>
        <v>0</v>
      </c>
      <c r="CI448" s="12">
        <f t="shared" si="46"/>
        <v>0</v>
      </c>
      <c r="CM448" s="34"/>
      <c r="CN448" s="34"/>
      <c r="CO448" s="34"/>
      <c r="CP448" s="34"/>
      <c r="CQ448" s="34"/>
    </row>
    <row r="449" spans="2:95" x14ac:dyDescent="0.3">
      <c r="B449" s="34">
        <v>447</v>
      </c>
      <c r="C449" s="34">
        <v>2023</v>
      </c>
      <c r="D449" s="34" t="s">
        <v>109</v>
      </c>
      <c r="E449" s="34">
        <v>32</v>
      </c>
      <c r="F449" s="34" t="s">
        <v>78</v>
      </c>
      <c r="G449" s="34" t="s">
        <v>152</v>
      </c>
      <c r="H449" s="34" t="s">
        <v>151</v>
      </c>
      <c r="I449" s="34" t="s">
        <v>85</v>
      </c>
      <c r="J449" s="34" t="s">
        <v>91</v>
      </c>
      <c r="K449" s="34" t="s">
        <v>325</v>
      </c>
      <c r="L449" s="34" t="s">
        <v>174</v>
      </c>
      <c r="M449" s="34" t="s">
        <v>473</v>
      </c>
      <c r="N449" s="123">
        <v>0.29166666666666669</v>
      </c>
      <c r="O449" s="123">
        <v>0.35416666666666669</v>
      </c>
      <c r="P449" s="123" t="s">
        <v>60</v>
      </c>
      <c r="Q449" s="123">
        <v>0.72916666666666663</v>
      </c>
      <c r="R449" s="123" t="s">
        <v>69</v>
      </c>
      <c r="S449" s="123">
        <v>0.8125</v>
      </c>
      <c r="T449" s="34" t="s">
        <v>24</v>
      </c>
      <c r="U449" s="34" t="s">
        <v>326</v>
      </c>
      <c r="V449" s="34" t="s">
        <v>42</v>
      </c>
      <c r="W449" s="34" t="s">
        <v>326</v>
      </c>
      <c r="X449" s="34" t="s">
        <v>326</v>
      </c>
      <c r="Y449" s="34" t="s">
        <v>326</v>
      </c>
      <c r="Z449" s="34" t="s">
        <v>24</v>
      </c>
      <c r="AA449" s="34" t="s">
        <v>42</v>
      </c>
      <c r="AB449" s="95">
        <v>0</v>
      </c>
      <c r="AC449" s="34" t="s">
        <v>24</v>
      </c>
      <c r="AD449" s="34" t="s">
        <v>42</v>
      </c>
      <c r="AE449" s="95">
        <v>0</v>
      </c>
      <c r="AF449" s="96">
        <v>8.9999999999999982</v>
      </c>
      <c r="AG449" s="97">
        <v>0</v>
      </c>
      <c r="AH449" s="96">
        <v>0</v>
      </c>
      <c r="AI449" s="97" t="s">
        <v>326</v>
      </c>
      <c r="AJ449" s="96">
        <v>105.00000000000003</v>
      </c>
      <c r="AK449" s="96">
        <v>363.47740667976433</v>
      </c>
      <c r="AL449" s="96" t="s">
        <v>96</v>
      </c>
      <c r="AM449" s="95">
        <v>6.9233791748526521</v>
      </c>
      <c r="AN449" s="95">
        <v>0</v>
      </c>
      <c r="AO449" s="98" t="s">
        <v>326</v>
      </c>
      <c r="AP449" s="98">
        <v>0</v>
      </c>
      <c r="AQ449" s="98" t="s">
        <v>326</v>
      </c>
      <c r="AR449" s="98">
        <v>12.411818000000011</v>
      </c>
      <c r="AS449" s="98">
        <v>42.965861131630682</v>
      </c>
      <c r="AT449" s="99" t="s">
        <v>101</v>
      </c>
      <c r="AU449" s="98">
        <v>74.187614221370268</v>
      </c>
      <c r="AV449" s="98">
        <v>256.81449166611867</v>
      </c>
      <c r="AW449" s="98">
        <v>9.1373059194711619</v>
      </c>
      <c r="AX449" s="98">
        <v>31.630516758562255</v>
      </c>
      <c r="AY449" s="98">
        <v>35.729166666666679</v>
      </c>
      <c r="AZ449" s="98">
        <v>123.68328421741981</v>
      </c>
      <c r="BA449" s="100">
        <v>1960000</v>
      </c>
      <c r="BB449" s="100">
        <v>6784911.5913555995</v>
      </c>
      <c r="BC449" s="101">
        <v>2.5128205128205128E-2</v>
      </c>
      <c r="BD449" s="101">
        <v>8.6986046043020501E-2</v>
      </c>
      <c r="BE449" s="96">
        <v>0</v>
      </c>
      <c r="BF449" s="96">
        <v>0</v>
      </c>
      <c r="BG449" s="95">
        <v>3.461689587426326</v>
      </c>
      <c r="BH449" s="95">
        <v>3.461689587426326</v>
      </c>
      <c r="BI449" s="96" t="s">
        <v>326</v>
      </c>
      <c r="BZ449"/>
      <c r="CA449"/>
      <c r="CB449"/>
      <c r="CC449"/>
      <c r="CE449" s="13" t="str">
        <f t="shared" si="47"/>
        <v>Transmicable</v>
      </c>
      <c r="CF449" s="13" t="str">
        <f t="shared" si="47"/>
        <v>Transmicable</v>
      </c>
      <c r="CG449" s="12">
        <f t="shared" si="44"/>
        <v>0</v>
      </c>
      <c r="CH449" s="12">
        <f t="shared" si="45"/>
        <v>0</v>
      </c>
      <c r="CI449" s="12">
        <f t="shared" si="46"/>
        <v>0</v>
      </c>
      <c r="CM449" s="34"/>
      <c r="CN449" s="34"/>
      <c r="CO449" s="34"/>
      <c r="CP449" s="34"/>
      <c r="CQ449" s="34"/>
    </row>
    <row r="450" spans="2:95" x14ac:dyDescent="0.3">
      <c r="B450" s="34">
        <v>448</v>
      </c>
      <c r="C450" s="34">
        <v>2023</v>
      </c>
      <c r="D450" s="34" t="s">
        <v>110</v>
      </c>
      <c r="E450" s="34">
        <v>43</v>
      </c>
      <c r="F450" s="34" t="s">
        <v>79</v>
      </c>
      <c r="G450" s="34" t="s">
        <v>152</v>
      </c>
      <c r="H450" s="34" t="s">
        <v>151</v>
      </c>
      <c r="I450" s="34" t="s">
        <v>84</v>
      </c>
      <c r="J450" s="34" t="s">
        <v>91</v>
      </c>
      <c r="K450" s="34" t="s">
        <v>325</v>
      </c>
      <c r="L450" s="34" t="s">
        <v>167</v>
      </c>
      <c r="M450" s="34" t="s">
        <v>471</v>
      </c>
      <c r="N450" s="123">
        <v>0.33333333333333331</v>
      </c>
      <c r="O450" s="123">
        <v>0.39583333333333331</v>
      </c>
      <c r="P450" s="123" t="s">
        <v>61</v>
      </c>
      <c r="Q450" s="123">
        <v>0.70833333333333337</v>
      </c>
      <c r="R450" s="123" t="s">
        <v>69</v>
      </c>
      <c r="S450" s="123">
        <v>0.79166666666666663</v>
      </c>
      <c r="T450" s="34" t="s">
        <v>24</v>
      </c>
      <c r="U450" s="34" t="s">
        <v>326</v>
      </c>
      <c r="V450" s="34" t="s">
        <v>42</v>
      </c>
      <c r="W450" s="34" t="s">
        <v>326</v>
      </c>
      <c r="X450" s="34" t="s">
        <v>326</v>
      </c>
      <c r="Y450" s="34" t="s">
        <v>326</v>
      </c>
      <c r="Z450" s="34" t="s">
        <v>24</v>
      </c>
      <c r="AA450" s="34" t="s">
        <v>42</v>
      </c>
      <c r="AB450" s="95">
        <v>0</v>
      </c>
      <c r="AC450" s="34" t="s">
        <v>24</v>
      </c>
      <c r="AD450" s="34" t="s">
        <v>42</v>
      </c>
      <c r="AE450" s="95">
        <v>0</v>
      </c>
      <c r="AF450" s="96">
        <v>7.5000000000000018</v>
      </c>
      <c r="AG450" s="97">
        <v>0</v>
      </c>
      <c r="AH450" s="96">
        <v>0</v>
      </c>
      <c r="AI450" s="97" t="s">
        <v>326</v>
      </c>
      <c r="AJ450" s="96">
        <v>104.99999999999994</v>
      </c>
      <c r="AK450" s="96">
        <v>363.47740667976404</v>
      </c>
      <c r="AL450" s="96" t="s">
        <v>96</v>
      </c>
      <c r="AM450" s="95">
        <v>6.9233791748526521</v>
      </c>
      <c r="AN450" s="95">
        <v>0</v>
      </c>
      <c r="AO450" s="98" t="s">
        <v>326</v>
      </c>
      <c r="AP450" s="98">
        <v>0</v>
      </c>
      <c r="AQ450" s="98" t="s">
        <v>326</v>
      </c>
      <c r="AR450" s="98">
        <v>14.600259999999992</v>
      </c>
      <c r="AS450" s="98">
        <v>50.541568015717061</v>
      </c>
      <c r="AT450" s="99" t="s">
        <v>101</v>
      </c>
      <c r="AU450" s="98">
        <v>34.907326433942288</v>
      </c>
      <c r="AV450" s="98">
        <v>120.83832844126977</v>
      </c>
      <c r="AW450" s="98">
        <v>4.2993554086538435</v>
      </c>
      <c r="AX450" s="98">
        <v>14.883033850782066</v>
      </c>
      <c r="AY450" s="98">
        <v>35.72916666666665</v>
      </c>
      <c r="AZ450" s="98">
        <v>123.68328421741971</v>
      </c>
      <c r="BA450" s="100">
        <v>578200</v>
      </c>
      <c r="BB450" s="100">
        <v>2001548.9194499017</v>
      </c>
      <c r="BC450" s="101">
        <v>7.4128205128205131E-3</v>
      </c>
      <c r="BD450" s="101">
        <v>2.5660883582691047E-2</v>
      </c>
      <c r="BE450" s="96">
        <v>0</v>
      </c>
      <c r="BF450" s="96">
        <v>0</v>
      </c>
      <c r="BG450" s="95">
        <v>3.461689587426326</v>
      </c>
      <c r="BH450" s="95">
        <v>3.461689587426326</v>
      </c>
      <c r="BI450" s="96" t="s">
        <v>326</v>
      </c>
      <c r="CE450" s="13" t="str">
        <f t="shared" si="47"/>
        <v>Bicitaxi</v>
      </c>
      <c r="CF450" s="13" t="str">
        <f t="shared" si="47"/>
        <v>Bicitaxi</v>
      </c>
      <c r="CG450" s="12">
        <f t="shared" si="44"/>
        <v>0</v>
      </c>
      <c r="CH450" s="12">
        <f t="shared" si="45"/>
        <v>0</v>
      </c>
      <c r="CI450" s="12">
        <f t="shared" si="46"/>
        <v>0</v>
      </c>
      <c r="CM450" s="34"/>
      <c r="CN450" s="34"/>
      <c r="CO450" s="34"/>
      <c r="CP450" s="34"/>
      <c r="CQ450" s="34"/>
    </row>
    <row r="451" spans="2:95" x14ac:dyDescent="0.3">
      <c r="B451" s="34">
        <v>449</v>
      </c>
      <c r="C451" s="34">
        <v>2023</v>
      </c>
      <c r="D451" s="34" t="s">
        <v>110</v>
      </c>
      <c r="E451" s="34">
        <v>49</v>
      </c>
      <c r="F451" s="34" t="s">
        <v>79</v>
      </c>
      <c r="G451" s="34" t="s">
        <v>153</v>
      </c>
      <c r="H451" s="34" t="s">
        <v>151</v>
      </c>
      <c r="I451" s="34" t="s">
        <v>83</v>
      </c>
      <c r="J451" s="34" t="s">
        <v>89</v>
      </c>
      <c r="K451" s="34" t="s">
        <v>325</v>
      </c>
      <c r="L451" s="34" t="s">
        <v>172</v>
      </c>
      <c r="M451" s="34" t="s">
        <v>473</v>
      </c>
      <c r="N451" s="123">
        <v>0.20833333333333334</v>
      </c>
      <c r="O451" s="123">
        <v>0.29166666666666669</v>
      </c>
      <c r="P451" s="123" t="s">
        <v>59</v>
      </c>
      <c r="Q451" s="123">
        <v>0.79166666666666663</v>
      </c>
      <c r="R451" s="123" t="s">
        <v>71</v>
      </c>
      <c r="S451" s="123">
        <v>0.85416666666666663</v>
      </c>
      <c r="T451" s="34" t="s">
        <v>24</v>
      </c>
      <c r="U451" s="34" t="s">
        <v>326</v>
      </c>
      <c r="V451" s="34" t="s">
        <v>42</v>
      </c>
      <c r="W451" s="34" t="s">
        <v>30</v>
      </c>
      <c r="X451" s="34" t="s">
        <v>44</v>
      </c>
      <c r="Y451" s="34" t="s">
        <v>329</v>
      </c>
      <c r="Z451" s="34" t="s">
        <v>24</v>
      </c>
      <c r="AA451" s="34" t="s">
        <v>42</v>
      </c>
      <c r="AB451" s="95">
        <v>0</v>
      </c>
      <c r="AC451" s="34" t="s">
        <v>24</v>
      </c>
      <c r="AD451" s="34" t="s">
        <v>42</v>
      </c>
      <c r="AE451" s="95">
        <v>0</v>
      </c>
      <c r="AF451" s="96">
        <v>11.999999999999998</v>
      </c>
      <c r="AG451" s="97">
        <v>30</v>
      </c>
      <c r="AH451" s="96">
        <v>103.85068762278978</v>
      </c>
      <c r="AI451" s="97" t="s">
        <v>95</v>
      </c>
      <c r="AJ451" s="96">
        <v>105</v>
      </c>
      <c r="AK451" s="96">
        <v>363.47740667976421</v>
      </c>
      <c r="AL451" s="96" t="s">
        <v>96</v>
      </c>
      <c r="AM451" s="95">
        <v>6.9233791748526521</v>
      </c>
      <c r="AN451" s="95">
        <v>6.9233791748526521</v>
      </c>
      <c r="AO451" s="98">
        <v>12.135000000000002</v>
      </c>
      <c r="AP451" s="98">
        <v>42.007603143418471</v>
      </c>
      <c r="AQ451" s="98" t="s">
        <v>108</v>
      </c>
      <c r="AR451" s="98">
        <v>18.639702</v>
      </c>
      <c r="AS451" s="98">
        <v>64.524862326129664</v>
      </c>
      <c r="AT451" s="99" t="s">
        <v>102</v>
      </c>
      <c r="AU451" s="98">
        <v>1006.2120534257548</v>
      </c>
      <c r="AV451" s="98">
        <v>3483.1937880867972</v>
      </c>
      <c r="AW451" s="98">
        <v>138.8407315284455</v>
      </c>
      <c r="AX451" s="98">
        <v>480.6235146426738</v>
      </c>
      <c r="AY451" s="98">
        <v>35.729166666666664</v>
      </c>
      <c r="AZ451" s="98">
        <v>123.68328421741977</v>
      </c>
      <c r="BA451" s="100">
        <v>3601500</v>
      </c>
      <c r="BB451" s="100">
        <v>12467275.049115913</v>
      </c>
      <c r="BC451" s="101">
        <v>0.15006249999999999</v>
      </c>
      <c r="BD451" s="101">
        <v>0.51946979371316304</v>
      </c>
      <c r="BE451" s="96">
        <v>0</v>
      </c>
      <c r="BF451" s="96">
        <v>0</v>
      </c>
      <c r="BG451" s="95">
        <v>3.461689587426326</v>
      </c>
      <c r="BH451" s="95">
        <v>3.461689587426326</v>
      </c>
      <c r="BI451" s="96" t="s">
        <v>326</v>
      </c>
      <c r="CE451" s="13" t="str">
        <f t="shared" si="47"/>
        <v>Provisional</v>
      </c>
      <c r="CF451" s="13" t="str">
        <f t="shared" si="47"/>
        <v>SITP - Provisional</v>
      </c>
      <c r="CG451" s="12">
        <f t="shared" si="44"/>
        <v>0</v>
      </c>
      <c r="CH451" s="12">
        <f t="shared" si="45"/>
        <v>0</v>
      </c>
      <c r="CI451" s="12">
        <f t="shared" si="46"/>
        <v>0</v>
      </c>
      <c r="CM451" s="34"/>
      <c r="CN451" s="34"/>
      <c r="CO451" s="34"/>
      <c r="CP451" s="34"/>
      <c r="CQ451" s="34"/>
    </row>
    <row r="452" spans="2:95" x14ac:dyDescent="0.3">
      <c r="B452" s="34">
        <v>450</v>
      </c>
      <c r="C452" s="34">
        <v>2023</v>
      </c>
      <c r="D452" s="34" t="s">
        <v>109</v>
      </c>
      <c r="E452" s="34">
        <v>45</v>
      </c>
      <c r="F452" s="34" t="s">
        <v>79</v>
      </c>
      <c r="G452" s="34" t="s">
        <v>152</v>
      </c>
      <c r="H452" s="34" t="s">
        <v>151</v>
      </c>
      <c r="I452" s="34" t="s">
        <v>84</v>
      </c>
      <c r="J452" s="34" t="s">
        <v>92</v>
      </c>
      <c r="K452" s="34" t="s">
        <v>325</v>
      </c>
      <c r="L452" s="34" t="s">
        <v>171</v>
      </c>
      <c r="M452" s="34" t="s">
        <v>471</v>
      </c>
      <c r="N452" s="123">
        <v>0.33333333333333331</v>
      </c>
      <c r="O452" s="123">
        <v>0.375</v>
      </c>
      <c r="P452" s="123" t="s">
        <v>61</v>
      </c>
      <c r="Q452" s="123">
        <v>0.79166666666666663</v>
      </c>
      <c r="R452" s="123" t="s">
        <v>71</v>
      </c>
      <c r="S452" s="123">
        <v>0.83333333333333337</v>
      </c>
      <c r="T452" s="34" t="s">
        <v>26</v>
      </c>
      <c r="U452" s="34" t="s">
        <v>48</v>
      </c>
      <c r="V452" s="34" t="s">
        <v>43</v>
      </c>
      <c r="W452" s="34" t="s">
        <v>326</v>
      </c>
      <c r="X452" s="34" t="s">
        <v>326</v>
      </c>
      <c r="Y452" s="34" t="s">
        <v>326</v>
      </c>
      <c r="Z452" s="34" t="s">
        <v>26</v>
      </c>
      <c r="AA452" s="34" t="s">
        <v>43</v>
      </c>
      <c r="AB452" s="95">
        <v>0</v>
      </c>
      <c r="AC452" s="34" t="s">
        <v>26</v>
      </c>
      <c r="AD452" s="34" t="s">
        <v>43</v>
      </c>
      <c r="AE452" s="95">
        <v>0</v>
      </c>
      <c r="AF452" s="96">
        <v>10</v>
      </c>
      <c r="AG452" s="97">
        <v>0</v>
      </c>
      <c r="AH452" s="96">
        <v>0</v>
      </c>
      <c r="AI452" s="97" t="s">
        <v>326</v>
      </c>
      <c r="AJ452" s="96">
        <v>60.000000000000071</v>
      </c>
      <c r="AK452" s="96">
        <v>207.70137524557981</v>
      </c>
      <c r="AL452" s="96" t="s">
        <v>96</v>
      </c>
      <c r="AM452" s="95">
        <v>6.9233791748526521</v>
      </c>
      <c r="AN452" s="95">
        <v>0</v>
      </c>
      <c r="AO452" s="98" t="s">
        <v>326</v>
      </c>
      <c r="AP452" s="98">
        <v>0</v>
      </c>
      <c r="AQ452" s="98" t="s">
        <v>326</v>
      </c>
      <c r="AR452" s="98">
        <v>10.130378999999991</v>
      </c>
      <c r="AS452" s="98">
        <v>35.068227500982282</v>
      </c>
      <c r="AT452" s="99" t="s">
        <v>101</v>
      </c>
      <c r="AU452" s="98">
        <v>720.29290909239921</v>
      </c>
      <c r="AV452" s="98">
        <v>2493.4304633021757</v>
      </c>
      <c r="AW452" s="98">
        <v>94.550203999999908</v>
      </c>
      <c r="AX452" s="98">
        <v>327.30345667583464</v>
      </c>
      <c r="AY452" s="98">
        <v>20.416666666666689</v>
      </c>
      <c r="AZ452" s="98">
        <v>70.67616240995423</v>
      </c>
      <c r="BA452" s="100">
        <v>13934794.520547945</v>
      </c>
      <c r="BB452" s="100">
        <v>48237933.094706245</v>
      </c>
      <c r="BC452" s="101">
        <v>0.12902587519025874</v>
      </c>
      <c r="BD452" s="101">
        <v>0.44664752865468743</v>
      </c>
      <c r="BE452" s="96">
        <v>0</v>
      </c>
      <c r="BF452" s="96">
        <v>0</v>
      </c>
      <c r="BG452" s="95">
        <v>3.461689587426326</v>
      </c>
      <c r="BH452" s="95">
        <v>3.461689587426326</v>
      </c>
      <c r="BI452" s="96" t="s">
        <v>326</v>
      </c>
      <c r="CM452" s="34"/>
      <c r="CN452" s="34"/>
      <c r="CO452" s="34"/>
      <c r="CP452" s="34"/>
      <c r="CQ452" s="34"/>
    </row>
    <row r="453" spans="2:95" x14ac:dyDescent="0.3">
      <c r="B453" s="34">
        <v>451</v>
      </c>
      <c r="C453" s="34">
        <v>2023</v>
      </c>
      <c r="D453" s="34" t="s">
        <v>109</v>
      </c>
      <c r="E453" s="34">
        <v>43</v>
      </c>
      <c r="F453" s="34" t="s">
        <v>79</v>
      </c>
      <c r="G453" s="34" t="s">
        <v>152</v>
      </c>
      <c r="H453" s="34" t="s">
        <v>151</v>
      </c>
      <c r="I453" s="34" t="s">
        <v>84</v>
      </c>
      <c r="J453" s="34" t="s">
        <v>89</v>
      </c>
      <c r="K453" s="34" t="s">
        <v>325</v>
      </c>
      <c r="L453" s="34" t="s">
        <v>172</v>
      </c>
      <c r="M453" s="34" t="s">
        <v>473</v>
      </c>
      <c r="N453" s="123">
        <v>0.2638888888888889</v>
      </c>
      <c r="O453" s="123">
        <v>0.28472222222222221</v>
      </c>
      <c r="P453" s="123" t="s">
        <v>58</v>
      </c>
      <c r="Q453" s="123">
        <v>0.80555555555555547</v>
      </c>
      <c r="R453" s="123" t="s">
        <v>71</v>
      </c>
      <c r="S453" s="123">
        <v>0.83333333333333337</v>
      </c>
      <c r="T453" s="34" t="s">
        <v>28</v>
      </c>
      <c r="U453" s="34" t="s">
        <v>48</v>
      </c>
      <c r="V453" s="34" t="s">
        <v>43</v>
      </c>
      <c r="W453" s="34" t="s">
        <v>326</v>
      </c>
      <c r="X453" s="34" t="s">
        <v>326</v>
      </c>
      <c r="Y453" s="34" t="s">
        <v>326</v>
      </c>
      <c r="Z453" s="34" t="s">
        <v>28</v>
      </c>
      <c r="AA453" s="34" t="s">
        <v>43</v>
      </c>
      <c r="AB453" s="95">
        <v>0</v>
      </c>
      <c r="AC453" s="34" t="s">
        <v>28</v>
      </c>
      <c r="AD453" s="34" t="s">
        <v>43</v>
      </c>
      <c r="AE453" s="95">
        <v>0</v>
      </c>
      <c r="AF453" s="96">
        <v>12.499999999999998</v>
      </c>
      <c r="AG453" s="97">
        <v>0</v>
      </c>
      <c r="AH453" s="96">
        <v>0</v>
      </c>
      <c r="AI453" s="97" t="s">
        <v>326</v>
      </c>
      <c r="AJ453" s="96">
        <v>35.000000000000071</v>
      </c>
      <c r="AK453" s="96">
        <v>121.15913555992165</v>
      </c>
      <c r="AL453" s="96" t="s">
        <v>95</v>
      </c>
      <c r="AM453" s="95">
        <v>6.9233791748526521</v>
      </c>
      <c r="AN453" s="95">
        <v>0</v>
      </c>
      <c r="AO453" s="98" t="s">
        <v>326</v>
      </c>
      <c r="AP453" s="98">
        <v>0</v>
      </c>
      <c r="AQ453" s="98" t="s">
        <v>326</v>
      </c>
      <c r="AR453" s="98">
        <v>14.157500000000031</v>
      </c>
      <c r="AS453" s="98">
        <v>49.00887033398832</v>
      </c>
      <c r="AT453" s="99" t="s">
        <v>101</v>
      </c>
      <c r="AU453" s="98">
        <v>1355.0793042948746</v>
      </c>
      <c r="AV453" s="98">
        <v>4690.8639178144776</v>
      </c>
      <c r="AW453" s="98">
        <v>177.87628205128243</v>
      </c>
      <c r="AX453" s="98">
        <v>615.75247342703267</v>
      </c>
      <c r="AY453" s="98">
        <v>11.909722222222245</v>
      </c>
      <c r="AZ453" s="98">
        <v>41.227761405806667</v>
      </c>
      <c r="BA453" s="100">
        <v>1741849.3150684931</v>
      </c>
      <c r="BB453" s="100">
        <v>6029741.6368382806</v>
      </c>
      <c r="BC453" s="101">
        <v>7.2577054794520549E-2</v>
      </c>
      <c r="BD453" s="101">
        <v>0.25123923486826172</v>
      </c>
      <c r="BE453" s="96">
        <v>0</v>
      </c>
      <c r="BF453" s="96">
        <v>0</v>
      </c>
      <c r="BG453" s="95">
        <v>3.461689587426326</v>
      </c>
      <c r="BH453" s="95">
        <v>3.461689587426326</v>
      </c>
      <c r="BI453" s="96" t="s">
        <v>326</v>
      </c>
      <c r="BZ453" s="42" t="s">
        <v>214</v>
      </c>
      <c r="CA453" t="s">
        <v>311</v>
      </c>
      <c r="CB453" t="s">
        <v>312</v>
      </c>
      <c r="CC453" t="s">
        <v>314</v>
      </c>
      <c r="CD453"/>
      <c r="CE453" s="19" t="s">
        <v>237</v>
      </c>
      <c r="CF453" s="18" t="s">
        <v>203</v>
      </c>
      <c r="CG453" s="18" t="s">
        <v>467</v>
      </c>
      <c r="CH453" s="18" t="s">
        <v>468</v>
      </c>
      <c r="CI453" s="18" t="s">
        <v>469</v>
      </c>
      <c r="CM453" s="35"/>
      <c r="CN453" s="35"/>
      <c r="CO453" s="34"/>
      <c r="CP453" s="34"/>
      <c r="CQ453" s="34"/>
    </row>
    <row r="454" spans="2:95" x14ac:dyDescent="0.3">
      <c r="B454" s="34">
        <v>452</v>
      </c>
      <c r="C454" s="34">
        <v>2023</v>
      </c>
      <c r="D454" s="34" t="s">
        <v>109</v>
      </c>
      <c r="E454" s="34">
        <v>46</v>
      </c>
      <c r="F454" s="34" t="s">
        <v>79</v>
      </c>
      <c r="G454" s="34" t="s">
        <v>154</v>
      </c>
      <c r="H454" s="34" t="s">
        <v>151</v>
      </c>
      <c r="I454" s="34" t="s">
        <v>85</v>
      </c>
      <c r="J454" s="34" t="s">
        <v>91</v>
      </c>
      <c r="K454" s="34" t="s">
        <v>325</v>
      </c>
      <c r="L454" s="34" t="s">
        <v>174</v>
      </c>
      <c r="M454" s="34" t="s">
        <v>471</v>
      </c>
      <c r="N454" s="123">
        <v>0.35416666666666669</v>
      </c>
      <c r="O454" s="123">
        <v>0.36805555555555558</v>
      </c>
      <c r="P454" s="123" t="s">
        <v>60</v>
      </c>
      <c r="Q454" s="123">
        <v>0.64583333333333337</v>
      </c>
      <c r="R454" s="123" t="s">
        <v>67</v>
      </c>
      <c r="S454" s="123">
        <v>0.65972222222222221</v>
      </c>
      <c r="T454" s="34" t="s">
        <v>30</v>
      </c>
      <c r="U454" s="34" t="s">
        <v>50</v>
      </c>
      <c r="V454" s="34" t="s">
        <v>44</v>
      </c>
      <c r="W454" s="34" t="s">
        <v>326</v>
      </c>
      <c r="X454" s="34" t="s">
        <v>326</v>
      </c>
      <c r="Y454" s="34" t="s">
        <v>326</v>
      </c>
      <c r="Z454" s="34" t="s">
        <v>30</v>
      </c>
      <c r="AA454" s="34" t="s">
        <v>44</v>
      </c>
      <c r="AB454" s="95">
        <v>0</v>
      </c>
      <c r="AC454" s="34" t="s">
        <v>30</v>
      </c>
      <c r="AD454" s="34" t="s">
        <v>44</v>
      </c>
      <c r="AE454" s="95">
        <v>0</v>
      </c>
      <c r="AF454" s="96">
        <v>6.666666666666667</v>
      </c>
      <c r="AG454" s="97">
        <v>0</v>
      </c>
      <c r="AH454" s="96">
        <v>0</v>
      </c>
      <c r="AI454" s="97" t="s">
        <v>326</v>
      </c>
      <c r="AJ454" s="96">
        <v>19.999999999999968</v>
      </c>
      <c r="AK454" s="96">
        <v>69.233791748526414</v>
      </c>
      <c r="AL454" s="96" t="s">
        <v>94</v>
      </c>
      <c r="AM454" s="95">
        <v>6.9233791748526521</v>
      </c>
      <c r="AN454" s="95">
        <v>0</v>
      </c>
      <c r="AO454" s="98" t="s">
        <v>326</v>
      </c>
      <c r="AP454" s="98">
        <v>0</v>
      </c>
      <c r="AQ454" s="98" t="s">
        <v>326</v>
      </c>
      <c r="AR454" s="98">
        <v>6.1</v>
      </c>
      <c r="AS454" s="98">
        <v>21.116306483300587</v>
      </c>
      <c r="AT454" s="99" t="s">
        <v>100</v>
      </c>
      <c r="AU454" s="98">
        <v>147.96297250000001</v>
      </c>
      <c r="AV454" s="98">
        <v>512.20188122789784</v>
      </c>
      <c r="AW454" s="98">
        <v>8.0988713235294094E-2</v>
      </c>
      <c r="AX454" s="98">
        <v>0.28035778530567423</v>
      </c>
      <c r="AY454" s="98">
        <v>6.8055555555555456</v>
      </c>
      <c r="AZ454" s="98">
        <v>23.558720803318018</v>
      </c>
      <c r="BA454" s="100">
        <v>1764000</v>
      </c>
      <c r="BB454" s="100">
        <v>6106420.432220039</v>
      </c>
      <c r="BC454" s="101">
        <v>2.2615384615384617E-2</v>
      </c>
      <c r="BD454" s="101">
        <v>7.828744143871845E-2</v>
      </c>
      <c r="BE454" s="96">
        <v>0</v>
      </c>
      <c r="BF454" s="96">
        <v>0</v>
      </c>
      <c r="BG454" s="95">
        <v>3.461689587426326</v>
      </c>
      <c r="BH454" s="95">
        <v>3.461689587426326</v>
      </c>
      <c r="BI454" s="96" t="s">
        <v>326</v>
      </c>
      <c r="BZ454" t="s">
        <v>149</v>
      </c>
      <c r="CA454" s="44">
        <v>0</v>
      </c>
      <c r="CB454" s="44">
        <v>0</v>
      </c>
      <c r="CC454" s="44">
        <v>0</v>
      </c>
      <c r="CD454"/>
      <c r="CE454" s="13" t="s">
        <v>42</v>
      </c>
      <c r="CF454" s="13" t="s">
        <v>42</v>
      </c>
      <c r="CG454" s="12">
        <f t="shared" ref="CG454:CG460" si="48">IFERROR(GETPIVOTDATA("Suma de Huella_Carbono",$BZ$453,"Modo_Principal_Grupo",$CF454),0)</f>
        <v>5249.3387679687648</v>
      </c>
      <c r="CH454" s="12">
        <f t="shared" ref="CH454:CH460" si="49">IFERROR(GETPIVOTDATA("Suma de Huella_Energetica",$BZ$453,"Modo_Principal_Grupo",$CF454),0)</f>
        <v>689.06141530942955</v>
      </c>
      <c r="CI454" s="12">
        <f t="shared" ref="CI454:CI460" si="50">IFERROR(GETPIVOTDATA("Suma de Huella_Economica",$BZ$453,"Modo_Principal_Grupo",$CF454),0)</f>
        <v>12721709.233791748</v>
      </c>
      <c r="CM454" s="34"/>
      <c r="CN454" s="34"/>
      <c r="CO454" s="34"/>
      <c r="CP454" s="34"/>
      <c r="CQ454" s="34"/>
    </row>
    <row r="455" spans="2:95" x14ac:dyDescent="0.3">
      <c r="B455" s="34">
        <v>453</v>
      </c>
      <c r="C455" s="34">
        <v>2023</v>
      </c>
      <c r="D455" s="34" t="s">
        <v>109</v>
      </c>
      <c r="E455" s="34">
        <v>24</v>
      </c>
      <c r="F455" s="34" t="s">
        <v>77</v>
      </c>
      <c r="G455" s="34" t="s">
        <v>154</v>
      </c>
      <c r="H455" s="34" t="s">
        <v>151</v>
      </c>
      <c r="I455" s="34" t="s">
        <v>84</v>
      </c>
      <c r="J455" s="34" t="s">
        <v>88</v>
      </c>
      <c r="K455" s="34" t="s">
        <v>325</v>
      </c>
      <c r="L455" s="34" t="s">
        <v>168</v>
      </c>
      <c r="M455" s="34" t="s">
        <v>473</v>
      </c>
      <c r="N455" s="123">
        <v>0.19444444444444445</v>
      </c>
      <c r="O455" s="123">
        <v>0.33333333333333331</v>
      </c>
      <c r="P455" s="123" t="s">
        <v>60</v>
      </c>
      <c r="Q455" s="123">
        <v>0.6875</v>
      </c>
      <c r="R455" s="123" t="s">
        <v>68</v>
      </c>
      <c r="S455" s="123">
        <v>0.77777777777777779</v>
      </c>
      <c r="T455" s="34" t="s">
        <v>24</v>
      </c>
      <c r="U455" s="34" t="s">
        <v>326</v>
      </c>
      <c r="V455" s="34" t="s">
        <v>42</v>
      </c>
      <c r="W455" s="34" t="s">
        <v>31</v>
      </c>
      <c r="X455" s="34" t="s">
        <v>42</v>
      </c>
      <c r="Y455" s="34" t="s">
        <v>326</v>
      </c>
      <c r="Z455" s="34" t="s">
        <v>24</v>
      </c>
      <c r="AA455" s="34" t="s">
        <v>42</v>
      </c>
      <c r="AB455" s="95">
        <v>0</v>
      </c>
      <c r="AC455" s="34" t="s">
        <v>24</v>
      </c>
      <c r="AD455" s="34" t="s">
        <v>42</v>
      </c>
      <c r="AE455" s="95">
        <v>0</v>
      </c>
      <c r="AF455" s="96">
        <v>8.5</v>
      </c>
      <c r="AG455" s="97">
        <v>40</v>
      </c>
      <c r="AH455" s="96">
        <v>138.46758349705306</v>
      </c>
      <c r="AI455" s="97" t="s">
        <v>95</v>
      </c>
      <c r="AJ455" s="96">
        <v>165</v>
      </c>
      <c r="AK455" s="96">
        <v>571.17878192534374</v>
      </c>
      <c r="AL455" s="96" t="s">
        <v>97</v>
      </c>
      <c r="AM455" s="95">
        <v>6.9233791748526521</v>
      </c>
      <c r="AN455" s="95">
        <v>6.9233791748526521</v>
      </c>
      <c r="AO455" s="98">
        <v>10.859999999999998</v>
      </c>
      <c r="AP455" s="98">
        <v>37.593948919449893</v>
      </c>
      <c r="AQ455" s="98" t="s">
        <v>108</v>
      </c>
      <c r="AR455" s="98">
        <v>22.087606000000008</v>
      </c>
      <c r="AS455" s="98">
        <v>76.460435701375275</v>
      </c>
      <c r="AT455" s="99" t="s">
        <v>102</v>
      </c>
      <c r="AU455" s="98">
        <v>148.93799038184665</v>
      </c>
      <c r="AV455" s="98">
        <v>515.57709047704088</v>
      </c>
      <c r="AW455" s="98">
        <v>18.3439243252841</v>
      </c>
      <c r="AX455" s="98">
        <v>63.50097182937246</v>
      </c>
      <c r="AY455" s="98">
        <v>56.145833333333336</v>
      </c>
      <c r="AZ455" s="98">
        <v>194.35944662737393</v>
      </c>
      <c r="BA455" s="100">
        <v>1421000</v>
      </c>
      <c r="BB455" s="100">
        <v>4919060.9037328092</v>
      </c>
      <c r="BC455" s="101">
        <v>0.23683333333333334</v>
      </c>
      <c r="BD455" s="101">
        <v>0.81984348395546824</v>
      </c>
      <c r="BE455" s="96">
        <v>80</v>
      </c>
      <c r="BF455" s="96">
        <v>276.93516699410611</v>
      </c>
      <c r="BG455" s="95">
        <v>0</v>
      </c>
      <c r="BH455" s="95">
        <v>3.461689587426326</v>
      </c>
      <c r="BI455" s="96" t="s">
        <v>326</v>
      </c>
      <c r="BZ455" t="s">
        <v>45</v>
      </c>
      <c r="CA455" s="44">
        <v>0</v>
      </c>
      <c r="CB455" s="44">
        <v>0</v>
      </c>
      <c r="CC455" s="44">
        <v>371775.97760852595</v>
      </c>
      <c r="CD455"/>
      <c r="CE455" s="13" t="s">
        <v>2</v>
      </c>
      <c r="CF455" s="13" t="s">
        <v>2</v>
      </c>
      <c r="CG455" s="12">
        <f t="shared" si="48"/>
        <v>0</v>
      </c>
      <c r="CH455" s="12">
        <f t="shared" si="49"/>
        <v>0</v>
      </c>
      <c r="CI455" s="12">
        <f t="shared" si="50"/>
        <v>0</v>
      </c>
      <c r="CM455" s="34"/>
      <c r="CN455" s="34"/>
      <c r="CO455" s="34"/>
      <c r="CP455" s="34"/>
      <c r="CQ455" s="34"/>
    </row>
    <row r="456" spans="2:95" x14ac:dyDescent="0.3">
      <c r="B456" s="34">
        <v>454</v>
      </c>
      <c r="C456" s="34">
        <v>2023</v>
      </c>
      <c r="D456" s="34" t="s">
        <v>109</v>
      </c>
      <c r="E456" s="34">
        <v>31</v>
      </c>
      <c r="F456" s="34" t="s">
        <v>78</v>
      </c>
      <c r="G456" s="34" t="s">
        <v>152</v>
      </c>
      <c r="H456" s="34" t="s">
        <v>151</v>
      </c>
      <c r="I456" s="34" t="s">
        <v>84</v>
      </c>
      <c r="J456" s="34" t="s">
        <v>91</v>
      </c>
      <c r="K456" s="34" t="s">
        <v>325</v>
      </c>
      <c r="L456" s="34" t="s">
        <v>175</v>
      </c>
      <c r="M456" s="34" t="s">
        <v>471</v>
      </c>
      <c r="N456" s="123">
        <v>0.33333333333333331</v>
      </c>
      <c r="O456" s="123">
        <v>0.3611111111111111</v>
      </c>
      <c r="P456" s="123" t="s">
        <v>60</v>
      </c>
      <c r="Q456" s="123">
        <v>0.72916666666666663</v>
      </c>
      <c r="R456" s="123" t="s">
        <v>69</v>
      </c>
      <c r="S456" s="123">
        <v>0.75694444444444453</v>
      </c>
      <c r="T456" s="34" t="s">
        <v>32</v>
      </c>
      <c r="U456" s="34" t="s">
        <v>47</v>
      </c>
      <c r="V456" s="34" t="s">
        <v>45</v>
      </c>
      <c r="W456" s="34" t="s">
        <v>326</v>
      </c>
      <c r="X456" s="34" t="s">
        <v>326</v>
      </c>
      <c r="Y456" s="34" t="s">
        <v>326</v>
      </c>
      <c r="Z456" s="34" t="s">
        <v>32</v>
      </c>
      <c r="AA456" s="34" t="s">
        <v>45</v>
      </c>
      <c r="AB456" s="95">
        <v>0</v>
      </c>
      <c r="AC456" s="34" t="s">
        <v>32</v>
      </c>
      <c r="AD456" s="34" t="s">
        <v>45</v>
      </c>
      <c r="AE456" s="95">
        <v>0</v>
      </c>
      <c r="AF456" s="96">
        <v>8.8333333333333321</v>
      </c>
      <c r="AG456" s="97">
        <v>0</v>
      </c>
      <c r="AH456" s="96">
        <v>0</v>
      </c>
      <c r="AI456" s="97" t="s">
        <v>326</v>
      </c>
      <c r="AJ456" s="96">
        <v>40.000000000000099</v>
      </c>
      <c r="AK456" s="96">
        <v>138.4675834970534</v>
      </c>
      <c r="AL456" s="96" t="s">
        <v>95</v>
      </c>
      <c r="AM456" s="95">
        <v>6.9233791748526521</v>
      </c>
      <c r="AN456" s="95">
        <v>0</v>
      </c>
      <c r="AO456" s="98" t="s">
        <v>326</v>
      </c>
      <c r="AP456" s="98">
        <v>0</v>
      </c>
      <c r="AQ456" s="98" t="s">
        <v>326</v>
      </c>
      <c r="AR456" s="98">
        <v>10.000000000000025</v>
      </c>
      <c r="AS456" s="98">
        <v>34.616895874263349</v>
      </c>
      <c r="AT456" s="99" t="s">
        <v>101</v>
      </c>
      <c r="AU456" s="98">
        <v>0</v>
      </c>
      <c r="AV456" s="98">
        <v>0</v>
      </c>
      <c r="AW456" s="98">
        <v>0</v>
      </c>
      <c r="AX456" s="98">
        <v>0</v>
      </c>
      <c r="AY456" s="98">
        <v>13.611111111111144</v>
      </c>
      <c r="AZ456" s="98">
        <v>47.11744160663622</v>
      </c>
      <c r="BA456" s="100">
        <v>40273.972602739726</v>
      </c>
      <c r="BB456" s="100">
        <v>139415.99160319724</v>
      </c>
      <c r="BC456" s="101">
        <v>5.1633298208640676E-4</v>
      </c>
      <c r="BD456" s="101">
        <v>1.787384507733298E-3</v>
      </c>
      <c r="BE456" s="96">
        <v>80.000000000000199</v>
      </c>
      <c r="BF456" s="96">
        <v>276.93516699410679</v>
      </c>
      <c r="BG456" s="95">
        <v>0</v>
      </c>
      <c r="BH456" s="95">
        <v>3.461689587426326</v>
      </c>
      <c r="BI456" s="96" t="s">
        <v>326</v>
      </c>
      <c r="BZ456" t="s">
        <v>43</v>
      </c>
      <c r="CA456" s="44">
        <v>5195.6515695036933</v>
      </c>
      <c r="CB456" s="44">
        <v>682.01409400030104</v>
      </c>
      <c r="CC456" s="44">
        <v>10832622.547568426</v>
      </c>
      <c r="CD456"/>
      <c r="CE456" s="13" t="s">
        <v>43</v>
      </c>
      <c r="CF456" s="13" t="s">
        <v>43</v>
      </c>
      <c r="CG456" s="12">
        <f t="shared" si="48"/>
        <v>5195.6515695036933</v>
      </c>
      <c r="CH456" s="12">
        <f t="shared" si="49"/>
        <v>682.01409400030104</v>
      </c>
      <c r="CI456" s="12">
        <f t="shared" si="50"/>
        <v>10832622.547568426</v>
      </c>
      <c r="CM456" s="34"/>
      <c r="CN456" s="34"/>
      <c r="CO456" s="34"/>
      <c r="CP456" s="34"/>
      <c r="CQ456" s="34"/>
    </row>
    <row r="457" spans="2:95" x14ac:dyDescent="0.3">
      <c r="B457" s="34">
        <v>455</v>
      </c>
      <c r="C457" s="34">
        <v>2023</v>
      </c>
      <c r="D457" s="34" t="s">
        <v>109</v>
      </c>
      <c r="E457" s="34">
        <v>51</v>
      </c>
      <c r="F457" s="34" t="s">
        <v>80</v>
      </c>
      <c r="G457" s="34" t="s">
        <v>152</v>
      </c>
      <c r="H457" s="34" t="s">
        <v>151</v>
      </c>
      <c r="I457" s="34" t="s">
        <v>85</v>
      </c>
      <c r="J457" s="34" t="s">
        <v>91</v>
      </c>
      <c r="K457" s="34" t="s">
        <v>325</v>
      </c>
      <c r="L457" s="34" t="s">
        <v>167</v>
      </c>
      <c r="M457" s="34" t="s">
        <v>471</v>
      </c>
      <c r="N457" s="123">
        <v>0.27083333333333331</v>
      </c>
      <c r="O457" s="123">
        <v>0.58333333333333337</v>
      </c>
      <c r="P457" s="123" t="s">
        <v>66</v>
      </c>
      <c r="Q457" s="123">
        <v>0.83333333333333337</v>
      </c>
      <c r="R457" s="123" t="s">
        <v>72</v>
      </c>
      <c r="S457" s="123">
        <v>0.875</v>
      </c>
      <c r="T457" s="34" t="s">
        <v>24</v>
      </c>
      <c r="U457" s="34" t="s">
        <v>326</v>
      </c>
      <c r="V457" s="34" t="s">
        <v>42</v>
      </c>
      <c r="W457" s="34" t="s">
        <v>29</v>
      </c>
      <c r="X457" s="34" t="s">
        <v>42</v>
      </c>
      <c r="Y457" s="34" t="s">
        <v>326</v>
      </c>
      <c r="Z457" s="34" t="s">
        <v>24</v>
      </c>
      <c r="AA457" s="34" t="s">
        <v>42</v>
      </c>
      <c r="AB457" s="95">
        <v>0</v>
      </c>
      <c r="AC457" s="34" t="s">
        <v>24</v>
      </c>
      <c r="AD457" s="34" t="s">
        <v>42</v>
      </c>
      <c r="AE457" s="95">
        <v>0</v>
      </c>
      <c r="AF457" s="96">
        <v>6</v>
      </c>
      <c r="AG457" s="97">
        <v>7.5</v>
      </c>
      <c r="AH457" s="96">
        <v>0</v>
      </c>
      <c r="AI457" s="97" t="s">
        <v>148</v>
      </c>
      <c r="AJ457" s="96">
        <v>255.00000000000003</v>
      </c>
      <c r="AK457" s="96">
        <v>0</v>
      </c>
      <c r="AL457" s="96" t="s">
        <v>97</v>
      </c>
      <c r="AM457" s="95">
        <v>0</v>
      </c>
      <c r="AN457" s="95">
        <v>0</v>
      </c>
      <c r="AO457" s="98">
        <v>3.0337500000000004</v>
      </c>
      <c r="AP457" s="98">
        <v>0</v>
      </c>
      <c r="AQ457" s="98" t="s">
        <v>99</v>
      </c>
      <c r="AR457" s="98">
        <v>14.600259999999992</v>
      </c>
      <c r="AS457" s="98">
        <v>0</v>
      </c>
      <c r="AT457" s="99" t="s">
        <v>101</v>
      </c>
      <c r="AU457" s="98">
        <v>540.99303200132215</v>
      </c>
      <c r="AV457" s="98">
        <v>0</v>
      </c>
      <c r="AW457" s="98">
        <v>70.454071364182695</v>
      </c>
      <c r="AX457" s="98">
        <v>0</v>
      </c>
      <c r="AY457" s="98">
        <v>86.770833333333357</v>
      </c>
      <c r="AZ457" s="98">
        <v>0</v>
      </c>
      <c r="BA457" s="100">
        <v>3479000</v>
      </c>
      <c r="BB457" s="100">
        <v>0</v>
      </c>
      <c r="BC457" s="101">
        <v>4.46025641025641E-2</v>
      </c>
      <c r="BD457" s="101">
        <v>0</v>
      </c>
      <c r="BE457" s="96">
        <v>0</v>
      </c>
      <c r="BF457" s="96">
        <v>0</v>
      </c>
      <c r="BG457" s="95">
        <v>0</v>
      </c>
      <c r="BH457" s="95">
        <v>0</v>
      </c>
      <c r="BI457" s="96" t="s">
        <v>491</v>
      </c>
      <c r="BZ457" t="s">
        <v>42</v>
      </c>
      <c r="CA457" s="44">
        <v>5249.3387679687648</v>
      </c>
      <c r="CB457" s="44">
        <v>689.06141530942955</v>
      </c>
      <c r="CC457" s="44">
        <v>12721709.233791748</v>
      </c>
      <c r="CD457"/>
      <c r="CE457" s="13" t="s">
        <v>41</v>
      </c>
      <c r="CF457" s="13" t="s">
        <v>41</v>
      </c>
      <c r="CG457" s="12">
        <f t="shared" si="48"/>
        <v>0</v>
      </c>
      <c r="CH457" s="12">
        <f t="shared" si="49"/>
        <v>0</v>
      </c>
      <c r="CI457" s="12">
        <f t="shared" si="50"/>
        <v>0</v>
      </c>
      <c r="CM457" s="35"/>
      <c r="CN457" s="35"/>
      <c r="CO457" s="34"/>
      <c r="CP457" s="34"/>
      <c r="CQ457" s="34"/>
    </row>
    <row r="458" spans="2:95" x14ac:dyDescent="0.3">
      <c r="B458" s="34">
        <v>456</v>
      </c>
      <c r="C458" s="34">
        <v>2023</v>
      </c>
      <c r="D458" s="34" t="s">
        <v>109</v>
      </c>
      <c r="E458" s="34">
        <v>40</v>
      </c>
      <c r="F458" s="34" t="s">
        <v>79</v>
      </c>
      <c r="G458" s="34" t="s">
        <v>152</v>
      </c>
      <c r="H458" s="34" t="s">
        <v>151</v>
      </c>
      <c r="I458" s="34" t="s">
        <v>85</v>
      </c>
      <c r="J458" s="34" t="s">
        <v>91</v>
      </c>
      <c r="K458" s="34" t="s">
        <v>325</v>
      </c>
      <c r="L458" s="34" t="s">
        <v>174</v>
      </c>
      <c r="M458" s="34" t="s">
        <v>471</v>
      </c>
      <c r="N458" s="123">
        <v>0.29166666666666669</v>
      </c>
      <c r="O458" s="123">
        <v>0.35416666666666669</v>
      </c>
      <c r="P458" s="123" t="s">
        <v>60</v>
      </c>
      <c r="Q458" s="123">
        <v>0.83333333333333337</v>
      </c>
      <c r="R458" s="123" t="s">
        <v>72</v>
      </c>
      <c r="S458" s="123">
        <v>0.85416666666666663</v>
      </c>
      <c r="T458" s="34" t="s">
        <v>26</v>
      </c>
      <c r="U458" s="34" t="s">
        <v>48</v>
      </c>
      <c r="V458" s="34" t="s">
        <v>43</v>
      </c>
      <c r="W458" s="34" t="s">
        <v>326</v>
      </c>
      <c r="X458" s="34" t="s">
        <v>326</v>
      </c>
      <c r="Y458" s="34" t="s">
        <v>326</v>
      </c>
      <c r="Z458" s="34" t="s">
        <v>26</v>
      </c>
      <c r="AA458" s="34" t="s">
        <v>43</v>
      </c>
      <c r="AB458" s="95">
        <v>0</v>
      </c>
      <c r="AC458" s="34" t="s">
        <v>26</v>
      </c>
      <c r="AD458" s="34" t="s">
        <v>43</v>
      </c>
      <c r="AE458" s="95">
        <v>0</v>
      </c>
      <c r="AF458" s="96">
        <v>11.5</v>
      </c>
      <c r="AG458" s="97">
        <v>0</v>
      </c>
      <c r="AH458" s="96">
        <v>0</v>
      </c>
      <c r="AI458" s="97" t="s">
        <v>326</v>
      </c>
      <c r="AJ458" s="96">
        <v>59.999999999999943</v>
      </c>
      <c r="AK458" s="96">
        <v>0</v>
      </c>
      <c r="AL458" s="96" t="s">
        <v>95</v>
      </c>
      <c r="AM458" s="95">
        <v>0</v>
      </c>
      <c r="AN458" s="95">
        <v>0</v>
      </c>
      <c r="AO458" s="98" t="s">
        <v>326</v>
      </c>
      <c r="AP458" s="98">
        <v>0</v>
      </c>
      <c r="AQ458" s="98" t="s">
        <v>326</v>
      </c>
      <c r="AR458" s="98">
        <v>6.1</v>
      </c>
      <c r="AS458" s="98">
        <v>0</v>
      </c>
      <c r="AT458" s="99" t="s">
        <v>100</v>
      </c>
      <c r="AU458" s="98">
        <v>542.15478333333328</v>
      </c>
      <c r="AV458" s="98">
        <v>0</v>
      </c>
      <c r="AW458" s="98">
        <v>71.166666666666657</v>
      </c>
      <c r="AX458" s="98">
        <v>0</v>
      </c>
      <c r="AY458" s="98">
        <v>20.416666666666647</v>
      </c>
      <c r="AZ458" s="98">
        <v>0</v>
      </c>
      <c r="BA458" s="100">
        <v>7857899.5433789948</v>
      </c>
      <c r="BB458" s="100">
        <v>0</v>
      </c>
      <c r="BC458" s="101">
        <v>0.10074230183819224</v>
      </c>
      <c r="BD458" s="101">
        <v>0</v>
      </c>
      <c r="BE458" s="96">
        <v>0</v>
      </c>
      <c r="BF458" s="96">
        <v>0</v>
      </c>
      <c r="BG458" s="95">
        <v>0</v>
      </c>
      <c r="BH458" s="95">
        <v>0</v>
      </c>
      <c r="BI458" s="96" t="s">
        <v>491</v>
      </c>
      <c r="BZ458" t="s">
        <v>198</v>
      </c>
      <c r="CA458" s="44">
        <v>10444.990337472458</v>
      </c>
      <c r="CB458" s="44">
        <v>1371.0755093097305</v>
      </c>
      <c r="CC458" s="44">
        <v>23926107.7589687</v>
      </c>
      <c r="CD458"/>
      <c r="CE458" s="13" t="s">
        <v>45</v>
      </c>
      <c r="CF458" s="13" t="s">
        <v>45</v>
      </c>
      <c r="CG458" s="12">
        <f t="shared" si="48"/>
        <v>0</v>
      </c>
      <c r="CH458" s="12">
        <f t="shared" si="49"/>
        <v>0</v>
      </c>
      <c r="CI458" s="12">
        <f t="shared" si="50"/>
        <v>371775.97760852595</v>
      </c>
      <c r="CM458" s="35"/>
      <c r="CN458" s="35"/>
      <c r="CO458" s="34"/>
      <c r="CP458" s="34"/>
      <c r="CQ458" s="34"/>
    </row>
    <row r="459" spans="2:95" x14ac:dyDescent="0.3">
      <c r="B459" s="34">
        <v>457</v>
      </c>
      <c r="C459" s="34">
        <v>2023</v>
      </c>
      <c r="D459" s="34" t="s">
        <v>502</v>
      </c>
      <c r="E459" s="34">
        <v>44</v>
      </c>
      <c r="F459" s="34" t="s">
        <v>79</v>
      </c>
      <c r="G459" s="34" t="s">
        <v>154</v>
      </c>
      <c r="H459" s="34" t="s">
        <v>151</v>
      </c>
      <c r="I459" s="34" t="s">
        <v>84</v>
      </c>
      <c r="J459" s="34" t="s">
        <v>89</v>
      </c>
      <c r="K459" s="34" t="s">
        <v>514</v>
      </c>
      <c r="L459" s="34" t="s">
        <v>170</v>
      </c>
      <c r="M459" s="34" t="s">
        <v>471</v>
      </c>
      <c r="N459" s="123">
        <v>0.375</v>
      </c>
      <c r="O459" s="123">
        <v>0.41666666666666669</v>
      </c>
      <c r="P459" s="123" t="s">
        <v>62</v>
      </c>
      <c r="Q459" s="123">
        <v>0.70833333333333337</v>
      </c>
      <c r="R459" s="123" t="s">
        <v>69</v>
      </c>
      <c r="S459" s="123">
        <v>0.75</v>
      </c>
      <c r="T459" s="34" t="s">
        <v>28</v>
      </c>
      <c r="U459" s="34" t="s">
        <v>48</v>
      </c>
      <c r="V459" s="34" t="s">
        <v>43</v>
      </c>
      <c r="W459" s="34" t="s">
        <v>326</v>
      </c>
      <c r="X459" s="34" t="s">
        <v>326</v>
      </c>
      <c r="Y459" s="34" t="s">
        <v>326</v>
      </c>
      <c r="Z459" s="34" t="s">
        <v>28</v>
      </c>
      <c r="AA459" s="34" t="s">
        <v>43</v>
      </c>
      <c r="AB459" s="95">
        <v>0</v>
      </c>
      <c r="AC459" s="34" t="s">
        <v>28</v>
      </c>
      <c r="AD459" s="34" t="s">
        <v>43</v>
      </c>
      <c r="AE459" s="95">
        <v>0</v>
      </c>
      <c r="AF459" s="96">
        <v>7</v>
      </c>
      <c r="AG459" s="97">
        <v>0</v>
      </c>
      <c r="AH459" s="96">
        <v>0</v>
      </c>
      <c r="AI459" s="97" t="s">
        <v>326</v>
      </c>
      <c r="AJ459" s="96">
        <v>59.999999999999986</v>
      </c>
      <c r="AK459" s="96">
        <v>207.70137524557953</v>
      </c>
      <c r="AL459" s="96" t="s">
        <v>95</v>
      </c>
      <c r="AM459" s="95">
        <v>6.9233791748526521</v>
      </c>
      <c r="AN459" s="95">
        <v>0</v>
      </c>
      <c r="AO459" s="98" t="s">
        <v>326</v>
      </c>
      <c r="AP459" s="98">
        <v>0</v>
      </c>
      <c r="AQ459" s="98" t="s">
        <v>326</v>
      </c>
      <c r="AR459" s="98">
        <v>24.269999999999996</v>
      </c>
      <c r="AS459" s="98">
        <v>84.015206286836914</v>
      </c>
      <c r="AT459" s="99" t="s">
        <v>102</v>
      </c>
      <c r="AU459" s="98">
        <v>2322.9930930769228</v>
      </c>
      <c r="AV459" s="98">
        <v>8041.4810019676579</v>
      </c>
      <c r="AW459" s="98">
        <v>304.93076923076922</v>
      </c>
      <c r="AX459" s="98">
        <v>1055.5756687320538</v>
      </c>
      <c r="AY459" s="98">
        <v>20.416666666666661</v>
      </c>
      <c r="AZ459" s="98">
        <v>70.676162409954131</v>
      </c>
      <c r="BA459" s="100">
        <v>4591232.8767123288</v>
      </c>
      <c r="BB459" s="100">
        <v>15893423.042764485</v>
      </c>
      <c r="BC459" s="101">
        <v>0.19130136986301369</v>
      </c>
      <c r="BD459" s="101">
        <v>0.66222596011518686</v>
      </c>
      <c r="BE459" s="96">
        <v>0</v>
      </c>
      <c r="BF459" s="96">
        <v>0</v>
      </c>
      <c r="BG459" s="95">
        <v>3.461689587426326</v>
      </c>
      <c r="BH459" s="95">
        <v>3.461689587426326</v>
      </c>
      <c r="BI459" s="96" t="s">
        <v>326</v>
      </c>
      <c r="BZ459"/>
      <c r="CA459"/>
      <c r="CB459"/>
      <c r="CC459"/>
      <c r="CD459"/>
      <c r="CE459" s="13" t="s">
        <v>44</v>
      </c>
      <c r="CF459" s="13" t="s">
        <v>44</v>
      </c>
      <c r="CG459" s="12">
        <f t="shared" si="48"/>
        <v>0</v>
      </c>
      <c r="CH459" s="12">
        <f t="shared" si="49"/>
        <v>0</v>
      </c>
      <c r="CI459" s="12">
        <f t="shared" si="50"/>
        <v>0</v>
      </c>
      <c r="CM459" s="34"/>
      <c r="CN459" s="34"/>
      <c r="CO459" s="34"/>
      <c r="CP459" s="34"/>
      <c r="CQ459" s="34"/>
    </row>
    <row r="460" spans="2:95" x14ac:dyDescent="0.3">
      <c r="B460" s="34">
        <v>458</v>
      </c>
      <c r="C460" s="34">
        <v>2023</v>
      </c>
      <c r="D460" s="34" t="s">
        <v>110</v>
      </c>
      <c r="E460" s="34">
        <v>31</v>
      </c>
      <c r="F460" s="34" t="s">
        <v>78</v>
      </c>
      <c r="G460" s="34" t="s">
        <v>152</v>
      </c>
      <c r="H460" s="34" t="s">
        <v>151</v>
      </c>
      <c r="I460" s="34" t="s">
        <v>85</v>
      </c>
      <c r="J460" s="34" t="s">
        <v>90</v>
      </c>
      <c r="K460" s="34" t="s">
        <v>325</v>
      </c>
      <c r="L460" s="34" t="s">
        <v>171</v>
      </c>
      <c r="M460" s="34" t="s">
        <v>471</v>
      </c>
      <c r="N460" s="123">
        <v>0.375</v>
      </c>
      <c r="O460" s="123">
        <v>0.375</v>
      </c>
      <c r="P460" s="123" t="s">
        <v>61</v>
      </c>
      <c r="Q460" s="123">
        <v>0.70833333333333337</v>
      </c>
      <c r="R460" s="123" t="s">
        <v>69</v>
      </c>
      <c r="S460" s="123">
        <v>0.72916666666666663</v>
      </c>
      <c r="T460" s="34" t="s">
        <v>24</v>
      </c>
      <c r="U460" s="34" t="s">
        <v>326</v>
      </c>
      <c r="V460" s="34" t="s">
        <v>42</v>
      </c>
      <c r="W460" s="34" t="s">
        <v>326</v>
      </c>
      <c r="X460" s="34" t="s">
        <v>326</v>
      </c>
      <c r="Y460" s="34" t="s">
        <v>326</v>
      </c>
      <c r="Z460" s="34" t="s">
        <v>26</v>
      </c>
      <c r="AA460" s="34" t="s">
        <v>43</v>
      </c>
      <c r="AB460" s="95">
        <v>0</v>
      </c>
      <c r="AC460" s="34" t="s">
        <v>26</v>
      </c>
      <c r="AD460" s="34" t="s">
        <v>43</v>
      </c>
      <c r="AE460" s="95">
        <v>0</v>
      </c>
      <c r="AF460" s="96">
        <v>8</v>
      </c>
      <c r="AG460" s="97">
        <v>0</v>
      </c>
      <c r="AH460" s="96">
        <v>0</v>
      </c>
      <c r="AI460" s="97" t="s">
        <v>326</v>
      </c>
      <c r="AJ460" s="96">
        <v>14.999999999999947</v>
      </c>
      <c r="AK460" s="96">
        <v>0</v>
      </c>
      <c r="AL460" s="96" t="s">
        <v>94</v>
      </c>
      <c r="AM460" s="95">
        <v>0</v>
      </c>
      <c r="AN460" s="95">
        <v>0</v>
      </c>
      <c r="AO460" s="98" t="s">
        <v>326</v>
      </c>
      <c r="AP460" s="98">
        <v>0</v>
      </c>
      <c r="AQ460" s="98" t="s">
        <v>326</v>
      </c>
      <c r="AR460" s="98">
        <v>5.0651894999999953</v>
      </c>
      <c r="AS460" s="98">
        <v>0</v>
      </c>
      <c r="AT460" s="99" t="s">
        <v>100</v>
      </c>
      <c r="AU460" s="98">
        <v>12.110210593939891</v>
      </c>
      <c r="AV460" s="98">
        <v>0</v>
      </c>
      <c r="AW460" s="98">
        <v>1.4915521965144218</v>
      </c>
      <c r="AX460" s="98">
        <v>0</v>
      </c>
      <c r="AY460" s="98">
        <v>5.1041666666666483</v>
      </c>
      <c r="AZ460" s="98">
        <v>0</v>
      </c>
      <c r="BA460" s="100">
        <v>588000</v>
      </c>
      <c r="BB460" s="100">
        <v>0</v>
      </c>
      <c r="BC460" s="101">
        <v>1.225E-2</v>
      </c>
      <c r="BD460" s="101">
        <v>0</v>
      </c>
      <c r="BE460" s="96">
        <v>0</v>
      </c>
      <c r="BF460" s="96">
        <v>0</v>
      </c>
      <c r="BG460" s="95">
        <v>0</v>
      </c>
      <c r="BH460" s="95">
        <v>0</v>
      </c>
      <c r="BI460" s="96" t="s">
        <v>491</v>
      </c>
      <c r="BZ460"/>
      <c r="CA460"/>
      <c r="CB460"/>
      <c r="CC460"/>
      <c r="CD460"/>
      <c r="CE460" s="13" t="s">
        <v>149</v>
      </c>
      <c r="CF460" s="13" t="s">
        <v>149</v>
      </c>
      <c r="CG460" s="12">
        <f t="shared" si="48"/>
        <v>0</v>
      </c>
      <c r="CH460" s="12">
        <f t="shared" si="49"/>
        <v>0</v>
      </c>
      <c r="CI460" s="12">
        <f t="shared" si="50"/>
        <v>0</v>
      </c>
      <c r="CM460" s="35"/>
      <c r="CN460" s="35"/>
      <c r="CO460" s="34"/>
      <c r="CP460" s="34"/>
      <c r="CQ460" s="34"/>
    </row>
    <row r="461" spans="2:95" x14ac:dyDescent="0.3">
      <c r="B461" s="34">
        <v>459</v>
      </c>
      <c r="C461" s="34">
        <v>2023</v>
      </c>
      <c r="D461" s="34" t="s">
        <v>109</v>
      </c>
      <c r="E461" s="34">
        <v>44</v>
      </c>
      <c r="F461" s="34" t="s">
        <v>79</v>
      </c>
      <c r="G461" s="34" t="s">
        <v>152</v>
      </c>
      <c r="H461" s="34" t="s">
        <v>151</v>
      </c>
      <c r="I461" s="34" t="s">
        <v>83</v>
      </c>
      <c r="J461" s="34" t="s">
        <v>89</v>
      </c>
      <c r="K461" s="34" t="s">
        <v>325</v>
      </c>
      <c r="L461" s="34" t="s">
        <v>172</v>
      </c>
      <c r="M461" s="34" t="s">
        <v>473</v>
      </c>
      <c r="N461" s="123">
        <v>0.25</v>
      </c>
      <c r="O461" s="123">
        <v>0.27083333333333331</v>
      </c>
      <c r="P461" s="123" t="s">
        <v>58</v>
      </c>
      <c r="Q461" s="123">
        <v>0.70833333333333337</v>
      </c>
      <c r="R461" s="123" t="s">
        <v>69</v>
      </c>
      <c r="S461" s="123">
        <v>0.72916666666666663</v>
      </c>
      <c r="T461" s="34" t="s">
        <v>28</v>
      </c>
      <c r="U461" s="34" t="s">
        <v>48</v>
      </c>
      <c r="V461" s="34" t="s">
        <v>43</v>
      </c>
      <c r="W461" s="34" t="s">
        <v>31</v>
      </c>
      <c r="X461" s="34" t="s">
        <v>42</v>
      </c>
      <c r="Y461" s="34" t="s">
        <v>326</v>
      </c>
      <c r="Z461" s="34" t="s">
        <v>31</v>
      </c>
      <c r="AA461" s="34" t="s">
        <v>42</v>
      </c>
      <c r="AB461" s="95">
        <v>3.461689587426326</v>
      </c>
      <c r="AC461" s="34" t="s">
        <v>28</v>
      </c>
      <c r="AD461" s="34" t="s">
        <v>43</v>
      </c>
      <c r="AE461" s="95">
        <v>0</v>
      </c>
      <c r="AF461" s="96">
        <v>10.500000000000002</v>
      </c>
      <c r="AG461" s="97">
        <v>10</v>
      </c>
      <c r="AH461" s="96">
        <v>34.616895874263264</v>
      </c>
      <c r="AI461" s="97" t="s">
        <v>148</v>
      </c>
      <c r="AJ461" s="96">
        <v>29.999999999999932</v>
      </c>
      <c r="AK461" s="96">
        <v>103.85068762278955</v>
      </c>
      <c r="AL461" s="96" t="s">
        <v>94</v>
      </c>
      <c r="AM461" s="95">
        <v>6.9233791748526521</v>
      </c>
      <c r="AN461" s="95">
        <v>6.9233791748526521</v>
      </c>
      <c r="AO461" s="98">
        <v>2.7149999999999994</v>
      </c>
      <c r="AP461" s="98">
        <v>9.3984872298624733</v>
      </c>
      <c r="AQ461" s="98" t="s">
        <v>107</v>
      </c>
      <c r="AR461" s="98">
        <v>10.804999999999971</v>
      </c>
      <c r="AS461" s="98">
        <v>37.403555992141357</v>
      </c>
      <c r="AT461" s="99" t="s">
        <v>101</v>
      </c>
      <c r="AU461" s="98">
        <v>407.62267028554641</v>
      </c>
      <c r="AV461" s="98">
        <v>1411.0631533263904</v>
      </c>
      <c r="AW461" s="98">
        <v>53.341397144521956</v>
      </c>
      <c r="AX461" s="98">
        <v>184.65135907396402</v>
      </c>
      <c r="AY461" s="98">
        <v>10.208333333333311</v>
      </c>
      <c r="AZ461" s="98">
        <v>35.338081204977001</v>
      </c>
      <c r="BA461" s="100">
        <v>1832465.7534246573</v>
      </c>
      <c r="BB461" s="100">
        <v>6343427.6179454736</v>
      </c>
      <c r="BC461" s="101">
        <v>7.635273972602738E-2</v>
      </c>
      <c r="BD461" s="101">
        <v>0.26430948408106136</v>
      </c>
      <c r="BE461" s="96">
        <v>20</v>
      </c>
      <c r="BF461" s="96">
        <v>69.233791748526528</v>
      </c>
      <c r="BG461" s="95">
        <v>3.461689587426326</v>
      </c>
      <c r="BH461" s="95">
        <v>3.461689587426326</v>
      </c>
      <c r="BI461" s="96" t="s">
        <v>326</v>
      </c>
      <c r="BZ461"/>
      <c r="CA461"/>
      <c r="CB461"/>
      <c r="CC461"/>
      <c r="CD461"/>
      <c r="CE461"/>
      <c r="CF461"/>
      <c r="CG461"/>
      <c r="CH461"/>
      <c r="CI461"/>
      <c r="CM461" s="34"/>
      <c r="CN461" s="34"/>
      <c r="CO461" s="34"/>
      <c r="CP461" s="34"/>
      <c r="CQ461" s="34"/>
    </row>
    <row r="462" spans="2:95" x14ac:dyDescent="0.3">
      <c r="B462" s="34">
        <v>460</v>
      </c>
      <c r="C462" s="34">
        <v>2023</v>
      </c>
      <c r="D462" s="34" t="s">
        <v>110</v>
      </c>
      <c r="E462" s="34">
        <v>21</v>
      </c>
      <c r="F462" s="34" t="s">
        <v>77</v>
      </c>
      <c r="G462" s="34" t="s">
        <v>152</v>
      </c>
      <c r="H462" s="34" t="s">
        <v>151</v>
      </c>
      <c r="I462" s="34" t="s">
        <v>84</v>
      </c>
      <c r="J462" s="34" t="s">
        <v>89</v>
      </c>
      <c r="K462" s="34" t="s">
        <v>325</v>
      </c>
      <c r="L462" s="34" t="s">
        <v>174</v>
      </c>
      <c r="M462" s="34" t="s">
        <v>471</v>
      </c>
      <c r="N462" s="123">
        <v>0.33333333333333331</v>
      </c>
      <c r="O462" s="123">
        <v>0.35416666666666669</v>
      </c>
      <c r="P462" s="123" t="s">
        <v>60</v>
      </c>
      <c r="Q462" s="123">
        <v>0.70833333333333337</v>
      </c>
      <c r="R462" s="123" t="s">
        <v>69</v>
      </c>
      <c r="S462" s="123">
        <v>0.75</v>
      </c>
      <c r="T462" s="34" t="s">
        <v>24</v>
      </c>
      <c r="U462" s="34" t="s">
        <v>326</v>
      </c>
      <c r="V462" s="34" t="s">
        <v>42</v>
      </c>
      <c r="W462" s="34" t="s">
        <v>326</v>
      </c>
      <c r="X462" s="34" t="s">
        <v>326</v>
      </c>
      <c r="Y462" s="34" t="s">
        <v>326</v>
      </c>
      <c r="Z462" s="34" t="s">
        <v>24</v>
      </c>
      <c r="AA462" s="34" t="s">
        <v>42</v>
      </c>
      <c r="AB462" s="95">
        <v>0</v>
      </c>
      <c r="AC462" s="34" t="s">
        <v>24</v>
      </c>
      <c r="AD462" s="34" t="s">
        <v>42</v>
      </c>
      <c r="AE462" s="95">
        <v>0</v>
      </c>
      <c r="AF462" s="96">
        <v>8.5</v>
      </c>
      <c r="AG462" s="97">
        <v>0</v>
      </c>
      <c r="AH462" s="96">
        <v>0</v>
      </c>
      <c r="AI462" s="97" t="s">
        <v>326</v>
      </c>
      <c r="AJ462" s="96">
        <v>45</v>
      </c>
      <c r="AK462" s="96">
        <v>155.77603143418466</v>
      </c>
      <c r="AL462" s="96" t="s">
        <v>95</v>
      </c>
      <c r="AM462" s="95">
        <v>6.9233791748526521</v>
      </c>
      <c r="AN462" s="95">
        <v>0</v>
      </c>
      <c r="AO462" s="98" t="s">
        <v>326</v>
      </c>
      <c r="AP462" s="98">
        <v>0</v>
      </c>
      <c r="AQ462" s="98" t="s">
        <v>326</v>
      </c>
      <c r="AR462" s="98">
        <v>6.1</v>
      </c>
      <c r="AS462" s="98">
        <v>21.116306483300587</v>
      </c>
      <c r="AT462" s="99" t="s">
        <v>100</v>
      </c>
      <c r="AU462" s="98">
        <v>36.460770432692307</v>
      </c>
      <c r="AV462" s="98">
        <v>126.21586935639262</v>
      </c>
      <c r="AW462" s="98">
        <v>4.4906850961538467</v>
      </c>
      <c r="AX462" s="98">
        <v>15.54535783776636</v>
      </c>
      <c r="AY462" s="98">
        <v>15.3125</v>
      </c>
      <c r="AZ462" s="98">
        <v>53.007121807465616</v>
      </c>
      <c r="BA462" s="100">
        <v>1470000</v>
      </c>
      <c r="BB462" s="100">
        <v>5088683.6935166996</v>
      </c>
      <c r="BC462" s="101">
        <v>6.1249999999999999E-2</v>
      </c>
      <c r="BD462" s="101">
        <v>0.21202848722986248</v>
      </c>
      <c r="BE462" s="96">
        <v>0</v>
      </c>
      <c r="BF462" s="96">
        <v>0</v>
      </c>
      <c r="BG462" s="95">
        <v>3.461689587426326</v>
      </c>
      <c r="BH462" s="95">
        <v>3.461689587426326</v>
      </c>
      <c r="BI462" s="96" t="s">
        <v>326</v>
      </c>
      <c r="BZ462"/>
      <c r="CA462"/>
      <c r="CB462"/>
      <c r="CC462"/>
      <c r="CD462"/>
      <c r="CE462"/>
      <c r="CF462"/>
      <c r="CG462"/>
      <c r="CH462"/>
      <c r="CI462"/>
      <c r="CM462" s="34"/>
      <c r="CN462" s="34"/>
      <c r="CO462" s="34"/>
      <c r="CP462" s="34"/>
      <c r="CQ462" s="34"/>
    </row>
    <row r="463" spans="2:95" x14ac:dyDescent="0.3">
      <c r="B463" s="34">
        <v>461</v>
      </c>
      <c r="C463" s="34">
        <v>2023</v>
      </c>
      <c r="D463" s="34" t="s">
        <v>109</v>
      </c>
      <c r="E463" s="34">
        <v>35</v>
      </c>
      <c r="F463" s="34" t="s">
        <v>78</v>
      </c>
      <c r="G463" s="34" t="s">
        <v>152</v>
      </c>
      <c r="H463" s="34" t="s">
        <v>151</v>
      </c>
      <c r="I463" s="34" t="s">
        <v>83</v>
      </c>
      <c r="J463" s="34" t="s">
        <v>89</v>
      </c>
      <c r="K463" s="34" t="s">
        <v>325</v>
      </c>
      <c r="L463" s="34" t="s">
        <v>175</v>
      </c>
      <c r="M463" s="34" t="s">
        <v>473</v>
      </c>
      <c r="N463" s="123">
        <v>0.25</v>
      </c>
      <c r="O463" s="123">
        <v>0.27083333333333331</v>
      </c>
      <c r="P463" s="123" t="s">
        <v>58</v>
      </c>
      <c r="Q463" s="123">
        <v>0.79166666666666663</v>
      </c>
      <c r="R463" s="123" t="s">
        <v>71</v>
      </c>
      <c r="S463" s="123">
        <v>0.79166666666666663</v>
      </c>
      <c r="T463" s="34" t="s">
        <v>28</v>
      </c>
      <c r="U463" s="34" t="s">
        <v>48</v>
      </c>
      <c r="V463" s="34" t="s">
        <v>43</v>
      </c>
      <c r="W463" s="34" t="s">
        <v>326</v>
      </c>
      <c r="X463" s="34" t="s">
        <v>326</v>
      </c>
      <c r="Y463" s="34" t="s">
        <v>326</v>
      </c>
      <c r="Z463" s="34" t="s">
        <v>28</v>
      </c>
      <c r="AA463" s="34" t="s">
        <v>43</v>
      </c>
      <c r="AB463" s="95">
        <v>0</v>
      </c>
      <c r="AC463" s="34" t="s">
        <v>28</v>
      </c>
      <c r="AD463" s="34" t="s">
        <v>43</v>
      </c>
      <c r="AE463" s="95">
        <v>0</v>
      </c>
      <c r="AF463" s="96">
        <v>12.499999999999998</v>
      </c>
      <c r="AG463" s="97">
        <v>0</v>
      </c>
      <c r="AH463" s="96">
        <v>0</v>
      </c>
      <c r="AI463" s="97" t="s">
        <v>326</v>
      </c>
      <c r="AJ463" s="96">
        <v>14.999999999999986</v>
      </c>
      <c r="AK463" s="96">
        <v>0</v>
      </c>
      <c r="AL463" s="96" t="s">
        <v>94</v>
      </c>
      <c r="AM463" s="95">
        <v>0</v>
      </c>
      <c r="AN463" s="95">
        <v>0</v>
      </c>
      <c r="AO463" s="98" t="s">
        <v>326</v>
      </c>
      <c r="AP463" s="98">
        <v>0</v>
      </c>
      <c r="AQ463" s="98" t="s">
        <v>326</v>
      </c>
      <c r="AR463" s="98">
        <v>6.0674999999999946</v>
      </c>
      <c r="AS463" s="98">
        <v>0</v>
      </c>
      <c r="AT463" s="99" t="s">
        <v>100</v>
      </c>
      <c r="AU463" s="98">
        <v>290.37413663461513</v>
      </c>
      <c r="AV463" s="98">
        <v>0</v>
      </c>
      <c r="AW463" s="98">
        <v>38.116346153846116</v>
      </c>
      <c r="AX463" s="98">
        <v>0</v>
      </c>
      <c r="AY463" s="98">
        <v>5.1041666666666616</v>
      </c>
      <c r="AZ463" s="98">
        <v>0</v>
      </c>
      <c r="BA463" s="100">
        <v>811073.05936073058</v>
      </c>
      <c r="BB463" s="100">
        <v>0</v>
      </c>
      <c r="BC463" s="101">
        <v>3.3794710806697111E-2</v>
      </c>
      <c r="BD463" s="101">
        <v>0</v>
      </c>
      <c r="BE463" s="96">
        <v>0</v>
      </c>
      <c r="BF463" s="96">
        <v>0</v>
      </c>
      <c r="BG463" s="95">
        <v>0</v>
      </c>
      <c r="BH463" s="95">
        <v>0</v>
      </c>
      <c r="BI463" s="96" t="s">
        <v>491</v>
      </c>
      <c r="BZ463"/>
      <c r="CA463"/>
      <c r="CB463"/>
      <c r="CC463"/>
      <c r="CD463"/>
      <c r="CE463"/>
      <c r="CF463"/>
      <c r="CG463"/>
      <c r="CH463"/>
      <c r="CI463"/>
      <c r="CM463" s="34"/>
      <c r="CN463" s="34"/>
      <c r="CO463" s="34"/>
      <c r="CP463" s="34"/>
      <c r="CQ463" s="34"/>
    </row>
    <row r="464" spans="2:95" x14ac:dyDescent="0.3">
      <c r="B464" s="34">
        <v>462</v>
      </c>
      <c r="C464" s="34">
        <v>2023</v>
      </c>
      <c r="D464" s="34" t="s">
        <v>109</v>
      </c>
      <c r="E464" s="34">
        <v>43</v>
      </c>
      <c r="F464" s="34" t="s">
        <v>79</v>
      </c>
      <c r="G464" s="34" t="s">
        <v>154</v>
      </c>
      <c r="H464" s="34" t="s">
        <v>151</v>
      </c>
      <c r="I464" s="34" t="s">
        <v>83</v>
      </c>
      <c r="J464" s="34" t="s">
        <v>89</v>
      </c>
      <c r="K464" s="34" t="s">
        <v>325</v>
      </c>
      <c r="L464" s="34" t="s">
        <v>175</v>
      </c>
      <c r="M464" s="34" t="s">
        <v>471</v>
      </c>
      <c r="N464" s="123">
        <v>0.29166666666666669</v>
      </c>
      <c r="O464" s="123">
        <v>0.29166666666666669</v>
      </c>
      <c r="P464" s="123" t="s">
        <v>59</v>
      </c>
      <c r="Q464" s="123">
        <v>0.75</v>
      </c>
      <c r="R464" s="123" t="s">
        <v>70</v>
      </c>
      <c r="S464" s="123">
        <v>0.79166666666666663</v>
      </c>
      <c r="T464" s="34" t="s">
        <v>28</v>
      </c>
      <c r="U464" s="34" t="s">
        <v>48</v>
      </c>
      <c r="V464" s="34" t="s">
        <v>43</v>
      </c>
      <c r="W464" s="34" t="s">
        <v>326</v>
      </c>
      <c r="X464" s="34" t="s">
        <v>326</v>
      </c>
      <c r="Y464" s="34" t="s">
        <v>326</v>
      </c>
      <c r="Z464" s="34" t="s">
        <v>28</v>
      </c>
      <c r="AA464" s="34" t="s">
        <v>43</v>
      </c>
      <c r="AB464" s="95">
        <v>0</v>
      </c>
      <c r="AC464" s="34" t="s">
        <v>28</v>
      </c>
      <c r="AD464" s="34" t="s">
        <v>43</v>
      </c>
      <c r="AE464" s="95">
        <v>0</v>
      </c>
      <c r="AF464" s="96">
        <v>11</v>
      </c>
      <c r="AG464" s="97">
        <v>0</v>
      </c>
      <c r="AH464" s="96">
        <v>0</v>
      </c>
      <c r="AI464" s="97" t="s">
        <v>326</v>
      </c>
      <c r="AJ464" s="96">
        <v>29.999999999999972</v>
      </c>
      <c r="AK464" s="96">
        <v>0</v>
      </c>
      <c r="AL464" s="96" t="s">
        <v>94</v>
      </c>
      <c r="AM464" s="95">
        <v>0</v>
      </c>
      <c r="AN464" s="95">
        <v>0</v>
      </c>
      <c r="AO464" s="98" t="s">
        <v>326</v>
      </c>
      <c r="AP464" s="98">
        <v>0</v>
      </c>
      <c r="AQ464" s="98" t="s">
        <v>326</v>
      </c>
      <c r="AR464" s="98">
        <v>6.2059090000000054</v>
      </c>
      <c r="AS464" s="98">
        <v>0</v>
      </c>
      <c r="AT464" s="99" t="s">
        <v>100</v>
      </c>
      <c r="AU464" s="98">
        <v>712.79524070526213</v>
      </c>
      <c r="AV464" s="98">
        <v>0</v>
      </c>
      <c r="AW464" s="98">
        <v>93.566012615384693</v>
      </c>
      <c r="AX464" s="98">
        <v>0</v>
      </c>
      <c r="AY464" s="98">
        <v>10.208333333333323</v>
      </c>
      <c r="AZ464" s="98">
        <v>0</v>
      </c>
      <c r="BA464" s="100">
        <v>3377643.8356164386</v>
      </c>
      <c r="BB464" s="100">
        <v>0</v>
      </c>
      <c r="BC464" s="101">
        <v>0.1407351598173516</v>
      </c>
      <c r="BD464" s="101">
        <v>0</v>
      </c>
      <c r="BE464" s="96">
        <v>0</v>
      </c>
      <c r="BF464" s="96">
        <v>0</v>
      </c>
      <c r="BG464" s="95">
        <v>0</v>
      </c>
      <c r="BH464" s="95">
        <v>0</v>
      </c>
      <c r="BI464" s="96" t="s">
        <v>491</v>
      </c>
      <c r="BZ464"/>
      <c r="CA464"/>
      <c r="CB464"/>
      <c r="CC464"/>
      <c r="CD464"/>
      <c r="CE464"/>
      <c r="CF464"/>
      <c r="CG464"/>
      <c r="CH464"/>
      <c r="CI464"/>
      <c r="CM464" s="34"/>
      <c r="CN464" s="34"/>
      <c r="CO464" s="34"/>
      <c r="CP464" s="34"/>
      <c r="CQ464" s="34"/>
    </row>
    <row r="465" spans="2:95" x14ac:dyDescent="0.3">
      <c r="B465" s="34">
        <v>463</v>
      </c>
      <c r="C465" s="34">
        <v>2023</v>
      </c>
      <c r="D465" s="34" t="s">
        <v>110</v>
      </c>
      <c r="E465" s="34">
        <v>48</v>
      </c>
      <c r="F465" s="34" t="s">
        <v>79</v>
      </c>
      <c r="G465" s="34" t="s">
        <v>152</v>
      </c>
      <c r="H465" s="34" t="s">
        <v>151</v>
      </c>
      <c r="I465" s="34" t="s">
        <v>85</v>
      </c>
      <c r="J465" s="34" t="s">
        <v>93</v>
      </c>
      <c r="K465" s="34" t="s">
        <v>325</v>
      </c>
      <c r="L465" s="34" t="s">
        <v>169</v>
      </c>
      <c r="M465" s="34" t="s">
        <v>471</v>
      </c>
      <c r="N465" s="123">
        <v>0.25</v>
      </c>
      <c r="O465" s="123">
        <v>0.29166666666666669</v>
      </c>
      <c r="P465" s="123" t="s">
        <v>59</v>
      </c>
      <c r="Q465" s="123">
        <v>0.79166666666666663</v>
      </c>
      <c r="R465" s="123" t="s">
        <v>71</v>
      </c>
      <c r="S465" s="123">
        <v>0.83333333333333337</v>
      </c>
      <c r="T465" s="34" t="s">
        <v>26</v>
      </c>
      <c r="U465" s="34" t="s">
        <v>48</v>
      </c>
      <c r="V465" s="34" t="s">
        <v>43</v>
      </c>
      <c r="W465" s="34" t="s">
        <v>326</v>
      </c>
      <c r="X465" s="34" t="s">
        <v>326</v>
      </c>
      <c r="Y465" s="34" t="s">
        <v>326</v>
      </c>
      <c r="Z465" s="34" t="s">
        <v>24</v>
      </c>
      <c r="AA465" s="34" t="s">
        <v>42</v>
      </c>
      <c r="AB465" s="95">
        <v>3.461689587426326</v>
      </c>
      <c r="AC465" s="34" t="s">
        <v>24</v>
      </c>
      <c r="AD465" s="34" t="s">
        <v>42</v>
      </c>
      <c r="AE465" s="95">
        <v>3.461689587426326</v>
      </c>
      <c r="AF465" s="96">
        <v>11.999999999999998</v>
      </c>
      <c r="AG465" s="97">
        <v>0</v>
      </c>
      <c r="AH465" s="96">
        <v>0</v>
      </c>
      <c r="AI465" s="97" t="s">
        <v>326</v>
      </c>
      <c r="AJ465" s="96">
        <v>60.000000000000071</v>
      </c>
      <c r="AK465" s="96">
        <v>207.70137524557981</v>
      </c>
      <c r="AL465" s="96" t="s">
        <v>96</v>
      </c>
      <c r="AM465" s="95">
        <v>6.9233791748526521</v>
      </c>
      <c r="AN465" s="95">
        <v>0</v>
      </c>
      <c r="AO465" s="98" t="s">
        <v>326</v>
      </c>
      <c r="AP465" s="98">
        <v>0</v>
      </c>
      <c r="AQ465" s="98" t="s">
        <v>326</v>
      </c>
      <c r="AR465" s="98">
        <v>17.594754999999992</v>
      </c>
      <c r="AS465" s="98">
        <v>60.907580176817262</v>
      </c>
      <c r="AT465" s="99" t="s">
        <v>102</v>
      </c>
      <c r="AU465" s="98">
        <v>3127.5674048616647</v>
      </c>
      <c r="AV465" s="98">
        <v>10826.667519383602</v>
      </c>
      <c r="AW465" s="98">
        <v>410.54428333333311</v>
      </c>
      <c r="AX465" s="98">
        <v>1421.1768707924025</v>
      </c>
      <c r="AY465" s="98">
        <v>20.416666666666689</v>
      </c>
      <c r="AZ465" s="98">
        <v>70.67616240995423</v>
      </c>
      <c r="BA465" s="100">
        <v>7875799.0867579915</v>
      </c>
      <c r="BB465" s="100">
        <v>27263571.691291906</v>
      </c>
      <c r="BC465" s="101">
        <v>5.2505327245053274E-2</v>
      </c>
      <c r="BD465" s="101">
        <v>0.1817571446086127</v>
      </c>
      <c r="BE465" s="96">
        <v>0</v>
      </c>
      <c r="BF465" s="96">
        <v>0</v>
      </c>
      <c r="BG465" s="95">
        <v>3.461689587426326</v>
      </c>
      <c r="BH465" s="95">
        <v>3.461689587426326</v>
      </c>
      <c r="BI465" s="96" t="s">
        <v>326</v>
      </c>
      <c r="BZ465"/>
      <c r="CA465"/>
      <c r="CB465"/>
      <c r="CC465"/>
      <c r="CD465"/>
      <c r="CE465"/>
      <c r="CF465"/>
      <c r="CG465"/>
      <c r="CH465"/>
      <c r="CI465"/>
      <c r="CM465" s="34"/>
      <c r="CN465" s="34"/>
      <c r="CO465" s="34"/>
      <c r="CP465" s="34"/>
      <c r="CQ465" s="34"/>
    </row>
    <row r="466" spans="2:95" x14ac:dyDescent="0.3">
      <c r="B466" s="34">
        <v>464</v>
      </c>
      <c r="C466" s="34">
        <v>2023</v>
      </c>
      <c r="D466" s="34" t="s">
        <v>109</v>
      </c>
      <c r="E466" s="34">
        <v>31</v>
      </c>
      <c r="F466" s="34" t="s">
        <v>78</v>
      </c>
      <c r="G466" s="34" t="s">
        <v>152</v>
      </c>
      <c r="H466" s="34" t="s">
        <v>151</v>
      </c>
      <c r="I466" s="34" t="s">
        <v>84</v>
      </c>
      <c r="J466" s="34" t="s">
        <v>90</v>
      </c>
      <c r="K466" s="34" t="s">
        <v>325</v>
      </c>
      <c r="L466" s="34" t="s">
        <v>172</v>
      </c>
      <c r="M466" s="34" t="s">
        <v>471</v>
      </c>
      <c r="N466" s="123">
        <v>0.27083333333333331</v>
      </c>
      <c r="O466" s="123">
        <v>0.29166666666666669</v>
      </c>
      <c r="P466" s="123" t="s">
        <v>59</v>
      </c>
      <c r="Q466" s="123">
        <v>0.6875</v>
      </c>
      <c r="R466" s="123" t="s">
        <v>68</v>
      </c>
      <c r="S466" s="123">
        <v>0.72222222222222221</v>
      </c>
      <c r="T466" s="34" t="s">
        <v>28</v>
      </c>
      <c r="U466" s="34" t="s">
        <v>48</v>
      </c>
      <c r="V466" s="34" t="s">
        <v>43</v>
      </c>
      <c r="W466" s="34" t="s">
        <v>326</v>
      </c>
      <c r="X466" s="34" t="s">
        <v>326</v>
      </c>
      <c r="Y466" s="34" t="s">
        <v>326</v>
      </c>
      <c r="Z466" s="34" t="s">
        <v>28</v>
      </c>
      <c r="AA466" s="34" t="s">
        <v>43</v>
      </c>
      <c r="AB466" s="95">
        <v>0</v>
      </c>
      <c r="AC466" s="34" t="s">
        <v>28</v>
      </c>
      <c r="AD466" s="34" t="s">
        <v>43</v>
      </c>
      <c r="AE466" s="95">
        <v>0</v>
      </c>
      <c r="AF466" s="96">
        <v>9.5</v>
      </c>
      <c r="AG466" s="97">
        <v>0</v>
      </c>
      <c r="AH466" s="96">
        <v>0</v>
      </c>
      <c r="AI466" s="97" t="s">
        <v>326</v>
      </c>
      <c r="AJ466" s="96">
        <v>40.000000000000021</v>
      </c>
      <c r="AK466" s="96">
        <v>138.46758349705311</v>
      </c>
      <c r="AL466" s="96" t="s">
        <v>95</v>
      </c>
      <c r="AM466" s="95">
        <v>6.9233791748526521</v>
      </c>
      <c r="AN466" s="95">
        <v>0</v>
      </c>
      <c r="AO466" s="98" t="s">
        <v>326</v>
      </c>
      <c r="AP466" s="98">
        <v>0</v>
      </c>
      <c r="AQ466" s="98" t="s">
        <v>326</v>
      </c>
      <c r="AR466" s="98">
        <v>8.623818</v>
      </c>
      <c r="AS466" s="98">
        <v>29.852980974459726</v>
      </c>
      <c r="AT466" s="99" t="s">
        <v>100</v>
      </c>
      <c r="AU466" s="98">
        <v>825.42520189338461</v>
      </c>
      <c r="AV466" s="98">
        <v>2857.3658265936024</v>
      </c>
      <c r="AW466" s="98">
        <v>108.35053384615385</v>
      </c>
      <c r="AX466" s="98">
        <v>375.07591480731452</v>
      </c>
      <c r="AY466" s="98">
        <v>13.61111111111112</v>
      </c>
      <c r="AZ466" s="98">
        <v>47.117441606636135</v>
      </c>
      <c r="BA466" s="100">
        <v>988949.77168949763</v>
      </c>
      <c r="BB466" s="100">
        <v>3423437.1271451763</v>
      </c>
      <c r="BC466" s="101">
        <v>2.0603120243531201E-2</v>
      </c>
      <c r="BD466" s="101">
        <v>7.1321606815524505E-2</v>
      </c>
      <c r="BE466" s="96">
        <v>0</v>
      </c>
      <c r="BF466" s="96">
        <v>0</v>
      </c>
      <c r="BG466" s="95">
        <v>3.461689587426326</v>
      </c>
      <c r="BH466" s="95">
        <v>3.461689587426326</v>
      </c>
      <c r="BI466" s="96" t="s">
        <v>326</v>
      </c>
      <c r="BZ466"/>
      <c r="CA466"/>
      <c r="CB466"/>
      <c r="CC466"/>
      <c r="CD466"/>
      <c r="CE466"/>
      <c r="CF466"/>
      <c r="CG466"/>
      <c r="CH466"/>
      <c r="CI466"/>
      <c r="CM466" s="34"/>
      <c r="CN466" s="34"/>
      <c r="CO466" s="34"/>
      <c r="CP466" s="34"/>
      <c r="CQ466" s="34"/>
    </row>
    <row r="467" spans="2:95" x14ac:dyDescent="0.3">
      <c r="B467" s="34">
        <v>465</v>
      </c>
      <c r="C467" s="34">
        <v>2023</v>
      </c>
      <c r="D467" s="34" t="s">
        <v>110</v>
      </c>
      <c r="E467" s="34">
        <v>39</v>
      </c>
      <c r="F467" s="34" t="s">
        <v>78</v>
      </c>
      <c r="G467" s="34" t="s">
        <v>154</v>
      </c>
      <c r="H467" s="34" t="s">
        <v>151</v>
      </c>
      <c r="I467" s="34" t="s">
        <v>84</v>
      </c>
      <c r="J467" s="34" t="s">
        <v>90</v>
      </c>
      <c r="K467" s="34" t="s">
        <v>325</v>
      </c>
      <c r="L467" s="34" t="s">
        <v>167</v>
      </c>
      <c r="M467" s="34" t="s">
        <v>473</v>
      </c>
      <c r="N467" s="123">
        <v>0.26041666666666669</v>
      </c>
      <c r="O467" s="123">
        <v>0.35416666666666669</v>
      </c>
      <c r="P467" s="123" t="s">
        <v>60</v>
      </c>
      <c r="Q467" s="123">
        <v>0.70833333333333337</v>
      </c>
      <c r="R467" s="123" t="s">
        <v>69</v>
      </c>
      <c r="S467" s="123">
        <v>0.79166666666666663</v>
      </c>
      <c r="T467" s="34" t="s">
        <v>24</v>
      </c>
      <c r="U467" s="34" t="s">
        <v>326</v>
      </c>
      <c r="V467" s="34" t="s">
        <v>42</v>
      </c>
      <c r="W467" s="34" t="s">
        <v>31</v>
      </c>
      <c r="X467" s="34" t="s">
        <v>42</v>
      </c>
      <c r="Y467" s="34" t="s">
        <v>326</v>
      </c>
      <c r="Z467" s="34" t="s">
        <v>34</v>
      </c>
      <c r="AA467" s="34" t="s">
        <v>44</v>
      </c>
      <c r="AB467" s="95">
        <v>3.461689587426326</v>
      </c>
      <c r="AC467" s="34" t="s">
        <v>24</v>
      </c>
      <c r="AD467" s="34" t="s">
        <v>42</v>
      </c>
      <c r="AE467" s="95">
        <v>0</v>
      </c>
      <c r="AF467" s="96">
        <v>8.5</v>
      </c>
      <c r="AG467" s="97">
        <v>10</v>
      </c>
      <c r="AH467" s="96">
        <v>34.616895874263264</v>
      </c>
      <c r="AI467" s="97" t="s">
        <v>148</v>
      </c>
      <c r="AJ467" s="96">
        <v>127.49999999999994</v>
      </c>
      <c r="AK467" s="96">
        <v>441.36542239685639</v>
      </c>
      <c r="AL467" s="96" t="s">
        <v>97</v>
      </c>
      <c r="AM467" s="95">
        <v>6.9233791748526521</v>
      </c>
      <c r="AN467" s="95">
        <v>6.9233791748526521</v>
      </c>
      <c r="AO467" s="98">
        <v>2.7149999999999999</v>
      </c>
      <c r="AP467" s="98">
        <v>9.3984872298624751</v>
      </c>
      <c r="AQ467" s="98" t="s">
        <v>107</v>
      </c>
      <c r="AR467" s="98">
        <v>24.811846000000003</v>
      </c>
      <c r="AS467" s="98">
        <v>85.890908943025551</v>
      </c>
      <c r="AT467" s="99" t="s">
        <v>102</v>
      </c>
      <c r="AU467" s="98">
        <v>122.02710470900877</v>
      </c>
      <c r="AV467" s="98">
        <v>422.41995775495764</v>
      </c>
      <c r="AW467" s="98">
        <v>15.029449294143358</v>
      </c>
      <c r="AX467" s="98">
        <v>52.027288126288006</v>
      </c>
      <c r="AY467" s="98">
        <v>43.38541666666665</v>
      </c>
      <c r="AZ467" s="98">
        <v>150.18684512115252</v>
      </c>
      <c r="BA467" s="100">
        <v>3136000</v>
      </c>
      <c r="BB467" s="100">
        <v>10855858.546168959</v>
      </c>
      <c r="BC467" s="101">
        <v>6.5333333333333327E-2</v>
      </c>
      <c r="BD467" s="101">
        <v>0.22616371971185328</v>
      </c>
      <c r="BE467" s="96">
        <v>20</v>
      </c>
      <c r="BF467" s="96">
        <v>69.233791748526528</v>
      </c>
      <c r="BG467" s="95">
        <v>3.461689587426326</v>
      </c>
      <c r="BH467" s="95">
        <v>3.461689587426326</v>
      </c>
      <c r="BI467" s="96" t="s">
        <v>326</v>
      </c>
      <c r="BZ467"/>
      <c r="CA467"/>
      <c r="CB467"/>
      <c r="CC467"/>
      <c r="CD467"/>
      <c r="CE467"/>
      <c r="CF467"/>
      <c r="CG467"/>
      <c r="CH467"/>
      <c r="CI467"/>
      <c r="CM467" s="35"/>
      <c r="CN467" s="35"/>
      <c r="CO467" s="34"/>
      <c r="CP467" s="34"/>
      <c r="CQ467" s="34"/>
    </row>
    <row r="468" spans="2:95" x14ac:dyDescent="0.3">
      <c r="B468" s="34">
        <v>466</v>
      </c>
      <c r="C468" s="34">
        <v>2023</v>
      </c>
      <c r="D468" s="34" t="s">
        <v>109</v>
      </c>
      <c r="E468" s="34">
        <v>49</v>
      </c>
      <c r="F468" s="34" t="s">
        <v>79</v>
      </c>
      <c r="G468" s="34" t="s">
        <v>154</v>
      </c>
      <c r="H468" s="34" t="s">
        <v>151</v>
      </c>
      <c r="I468" s="34" t="s">
        <v>84</v>
      </c>
      <c r="J468" s="34" t="s">
        <v>89</v>
      </c>
      <c r="K468" s="34" t="s">
        <v>325</v>
      </c>
      <c r="L468" s="34" t="s">
        <v>172</v>
      </c>
      <c r="M468" s="34" t="s">
        <v>471</v>
      </c>
      <c r="N468" s="123">
        <v>0.29166666666666669</v>
      </c>
      <c r="O468" s="123">
        <v>0.75</v>
      </c>
      <c r="P468" s="123" t="s">
        <v>70</v>
      </c>
      <c r="Q468" s="123">
        <v>0.75</v>
      </c>
      <c r="R468" s="123" t="s">
        <v>70</v>
      </c>
      <c r="S468" s="123">
        <v>0.75</v>
      </c>
      <c r="T468" s="34" t="s">
        <v>32</v>
      </c>
      <c r="U468" s="34" t="s">
        <v>47</v>
      </c>
      <c r="V468" s="34" t="s">
        <v>45</v>
      </c>
      <c r="W468" s="34" t="s">
        <v>149</v>
      </c>
      <c r="X468" s="34" t="s">
        <v>149</v>
      </c>
      <c r="Y468" s="34" t="s">
        <v>326</v>
      </c>
      <c r="Z468" s="34" t="s">
        <v>32</v>
      </c>
      <c r="AA468" s="34" t="s">
        <v>45</v>
      </c>
      <c r="AB468" s="95">
        <v>0</v>
      </c>
      <c r="AC468" s="34" t="s">
        <v>32</v>
      </c>
      <c r="AD468" s="34" t="s">
        <v>45</v>
      </c>
      <c r="AE468" s="95">
        <v>0</v>
      </c>
      <c r="AF468" s="96">
        <v>0</v>
      </c>
      <c r="AG468" s="97">
        <v>15</v>
      </c>
      <c r="AH468" s="96">
        <v>0</v>
      </c>
      <c r="AI468" s="97" t="s">
        <v>103</v>
      </c>
      <c r="AJ468" s="96">
        <v>330</v>
      </c>
      <c r="AK468" s="96">
        <v>0</v>
      </c>
      <c r="AL468" s="96" t="s">
        <v>97</v>
      </c>
      <c r="AM468" s="95">
        <v>0</v>
      </c>
      <c r="AN468" s="95">
        <v>0</v>
      </c>
      <c r="AO468" s="98">
        <v>0.85</v>
      </c>
      <c r="AP468" s="98">
        <v>0</v>
      </c>
      <c r="AQ468" s="98" t="s">
        <v>106</v>
      </c>
      <c r="AR468" s="98">
        <v>4.311909</v>
      </c>
      <c r="AS468" s="98">
        <v>0</v>
      </c>
      <c r="AT468" s="99" t="s">
        <v>99</v>
      </c>
      <c r="AU468" s="98">
        <v>0</v>
      </c>
      <c r="AV468" s="98">
        <v>0</v>
      </c>
      <c r="AW468" s="98">
        <v>0</v>
      </c>
      <c r="AX468" s="98">
        <v>0</v>
      </c>
      <c r="AY468" s="98">
        <v>112.29166666666667</v>
      </c>
      <c r="AZ468" s="98">
        <v>0</v>
      </c>
      <c r="BA468" s="100">
        <v>2925456.6210045661</v>
      </c>
      <c r="BB468" s="100">
        <v>0</v>
      </c>
      <c r="BC468" s="101">
        <v>0.12189402587519026</v>
      </c>
      <c r="BD468" s="101">
        <v>0</v>
      </c>
      <c r="BE468" s="96">
        <v>660</v>
      </c>
      <c r="BF468" s="96">
        <v>0</v>
      </c>
      <c r="BG468" s="95">
        <v>0</v>
      </c>
      <c r="BH468" s="95">
        <v>0</v>
      </c>
      <c r="BI468" s="96" t="s">
        <v>492</v>
      </c>
      <c r="BZ468"/>
      <c r="CA468"/>
      <c r="CB468"/>
      <c r="CC468"/>
      <c r="CD468"/>
      <c r="CE468"/>
      <c r="CF468"/>
      <c r="CG468"/>
      <c r="CH468"/>
      <c r="CI468"/>
      <c r="CM468" s="34"/>
      <c r="CN468" s="34"/>
      <c r="CO468" s="34"/>
      <c r="CP468" s="34"/>
      <c r="CQ468" s="34"/>
    </row>
    <row r="469" spans="2:95" x14ac:dyDescent="0.3">
      <c r="B469" s="34">
        <v>467</v>
      </c>
      <c r="C469" s="34">
        <v>2023</v>
      </c>
      <c r="D469" s="34" t="s">
        <v>109</v>
      </c>
      <c r="E469" s="34">
        <v>52</v>
      </c>
      <c r="F469" s="34" t="s">
        <v>80</v>
      </c>
      <c r="G469" s="34" t="s">
        <v>154</v>
      </c>
      <c r="H469" s="34" t="s">
        <v>151</v>
      </c>
      <c r="I469" s="34" t="s">
        <v>84</v>
      </c>
      <c r="J469" s="34" t="s">
        <v>93</v>
      </c>
      <c r="K469" s="34" t="s">
        <v>325</v>
      </c>
      <c r="L469" s="34" t="s">
        <v>168</v>
      </c>
      <c r="M469" s="34" t="s">
        <v>471</v>
      </c>
      <c r="N469" s="123">
        <v>0.29166666666666669</v>
      </c>
      <c r="O469" s="123">
        <v>0.3125</v>
      </c>
      <c r="P469" s="123" t="s">
        <v>59</v>
      </c>
      <c r="Q469" s="123">
        <v>0.75</v>
      </c>
      <c r="R469" s="123" t="s">
        <v>70</v>
      </c>
      <c r="S469" s="123">
        <v>0.79166666666666663</v>
      </c>
      <c r="T469" s="34" t="s">
        <v>24</v>
      </c>
      <c r="U469" s="34" t="s">
        <v>326</v>
      </c>
      <c r="V469" s="34" t="s">
        <v>42</v>
      </c>
      <c r="W469" s="34" t="s">
        <v>27</v>
      </c>
      <c r="X469" s="34" t="s">
        <v>42</v>
      </c>
      <c r="Y469" s="34" t="s">
        <v>326</v>
      </c>
      <c r="Z469" s="34" t="s">
        <v>24</v>
      </c>
      <c r="AA469" s="34" t="s">
        <v>42</v>
      </c>
      <c r="AB469" s="95">
        <v>0</v>
      </c>
      <c r="AC469" s="34" t="s">
        <v>24</v>
      </c>
      <c r="AD469" s="34" t="s">
        <v>42</v>
      </c>
      <c r="AE469" s="95">
        <v>0</v>
      </c>
      <c r="AF469" s="96">
        <v>10.5</v>
      </c>
      <c r="AG469" s="97">
        <v>10</v>
      </c>
      <c r="AH469" s="96">
        <v>34.616895874263264</v>
      </c>
      <c r="AI469" s="97" t="s">
        <v>148</v>
      </c>
      <c r="AJ469" s="96">
        <v>44.999999999999957</v>
      </c>
      <c r="AK469" s="96">
        <v>155.77603143418452</v>
      </c>
      <c r="AL469" s="96" t="s">
        <v>95</v>
      </c>
      <c r="AM469" s="95">
        <v>6.9233791748526521</v>
      </c>
      <c r="AN469" s="95">
        <v>6.9233791748526521</v>
      </c>
      <c r="AO469" s="98">
        <v>2.7666666666666666</v>
      </c>
      <c r="AP469" s="98">
        <v>9.5773411918795013</v>
      </c>
      <c r="AQ469" s="98" t="s">
        <v>107</v>
      </c>
      <c r="AR469" s="98">
        <v>9.6757879999999972</v>
      </c>
      <c r="AS469" s="98">
        <v>33.494574569744586</v>
      </c>
      <c r="AT469" s="99" t="s">
        <v>100</v>
      </c>
      <c r="AU469" s="98">
        <v>64.658395187949964</v>
      </c>
      <c r="AV469" s="98">
        <v>223.82729336182285</v>
      </c>
      <c r="AW469" s="98">
        <v>7.9636411454268838</v>
      </c>
      <c r="AX469" s="98">
        <v>27.567653631124106</v>
      </c>
      <c r="AY469" s="98">
        <v>15.312499999999986</v>
      </c>
      <c r="AZ469" s="98">
        <v>53.007121807465566</v>
      </c>
      <c r="BA469" s="100">
        <v>1234800</v>
      </c>
      <c r="BB469" s="100">
        <v>4274494.3025540272</v>
      </c>
      <c r="BC469" s="101">
        <v>8.2319999999999997E-3</v>
      </c>
      <c r="BD469" s="101">
        <v>2.8496628683693515E-2</v>
      </c>
      <c r="BE469" s="96">
        <v>0</v>
      </c>
      <c r="BF469" s="96">
        <v>0</v>
      </c>
      <c r="BG469" s="95">
        <v>3.461689587426326</v>
      </c>
      <c r="BH469" s="95">
        <v>3.461689587426326</v>
      </c>
      <c r="BI469" s="96" t="s">
        <v>326</v>
      </c>
      <c r="BZ469"/>
      <c r="CA469"/>
      <c r="CB469"/>
      <c r="CC469"/>
      <c r="CD469"/>
      <c r="CE469"/>
      <c r="CF469"/>
      <c r="CG469"/>
      <c r="CH469"/>
      <c r="CI469"/>
      <c r="CM469" s="34"/>
      <c r="CN469" s="34"/>
      <c r="CO469" s="34"/>
      <c r="CP469" s="34"/>
      <c r="CQ469" s="34"/>
    </row>
    <row r="470" spans="2:95" x14ac:dyDescent="0.3">
      <c r="B470" s="34">
        <v>468</v>
      </c>
      <c r="C470" s="34">
        <v>2023</v>
      </c>
      <c r="D470" s="34" t="s">
        <v>109</v>
      </c>
      <c r="E470" s="34">
        <v>30</v>
      </c>
      <c r="F470" s="34" t="s">
        <v>78</v>
      </c>
      <c r="G470" s="34" t="s">
        <v>152</v>
      </c>
      <c r="H470" s="34" t="s">
        <v>151</v>
      </c>
      <c r="I470" s="34" t="s">
        <v>84</v>
      </c>
      <c r="J470" s="34" t="s">
        <v>90</v>
      </c>
      <c r="K470" s="34" t="s">
        <v>325</v>
      </c>
      <c r="L470" s="34" t="s">
        <v>174</v>
      </c>
      <c r="M470" s="34" t="s">
        <v>471</v>
      </c>
      <c r="N470" s="123">
        <v>0.25</v>
      </c>
      <c r="O470" s="123">
        <v>0.25</v>
      </c>
      <c r="P470" s="123" t="s">
        <v>58</v>
      </c>
      <c r="Q470" s="123">
        <v>0.79166666666666663</v>
      </c>
      <c r="R470" s="123" t="s">
        <v>71</v>
      </c>
      <c r="S470" s="123">
        <v>0.8125</v>
      </c>
      <c r="T470" s="34" t="s">
        <v>24</v>
      </c>
      <c r="U470" s="34" t="s">
        <v>326</v>
      </c>
      <c r="V470" s="34" t="s">
        <v>42</v>
      </c>
      <c r="W470" s="34" t="s">
        <v>326</v>
      </c>
      <c r="X470" s="34" t="s">
        <v>326</v>
      </c>
      <c r="Y470" s="34" t="s">
        <v>326</v>
      </c>
      <c r="Z470" s="34" t="s">
        <v>24</v>
      </c>
      <c r="AA470" s="34" t="s">
        <v>42</v>
      </c>
      <c r="AB470" s="95">
        <v>0</v>
      </c>
      <c r="AC470" s="34" t="s">
        <v>24</v>
      </c>
      <c r="AD470" s="34" t="s">
        <v>42</v>
      </c>
      <c r="AE470" s="95">
        <v>0</v>
      </c>
      <c r="AF470" s="96">
        <v>13</v>
      </c>
      <c r="AG470" s="97">
        <v>0</v>
      </c>
      <c r="AH470" s="96">
        <v>0</v>
      </c>
      <c r="AI470" s="97" t="s">
        <v>326</v>
      </c>
      <c r="AJ470" s="96">
        <v>15.000000000000027</v>
      </c>
      <c r="AK470" s="96">
        <v>0</v>
      </c>
      <c r="AL470" s="96" t="s">
        <v>94</v>
      </c>
      <c r="AM470" s="95">
        <v>0</v>
      </c>
      <c r="AN470" s="95">
        <v>0</v>
      </c>
      <c r="AO470" s="98" t="s">
        <v>326</v>
      </c>
      <c r="AP470" s="98">
        <v>0</v>
      </c>
      <c r="AQ470" s="98" t="s">
        <v>326</v>
      </c>
      <c r="AR470" s="98">
        <v>3.05</v>
      </c>
      <c r="AS470" s="98">
        <v>0</v>
      </c>
      <c r="AT470" s="99" t="s">
        <v>99</v>
      </c>
      <c r="AU470" s="98">
        <v>3.6460770432692304</v>
      </c>
      <c r="AV470" s="98">
        <v>0</v>
      </c>
      <c r="AW470" s="98">
        <v>0.44906850961538464</v>
      </c>
      <c r="AX470" s="98">
        <v>0</v>
      </c>
      <c r="AY470" s="98">
        <v>5.1041666666666758</v>
      </c>
      <c r="AZ470" s="98">
        <v>0</v>
      </c>
      <c r="BA470" s="100">
        <v>294000</v>
      </c>
      <c r="BB470" s="100">
        <v>0</v>
      </c>
      <c r="BC470" s="101">
        <v>6.1250000000000002E-3</v>
      </c>
      <c r="BD470" s="101">
        <v>0</v>
      </c>
      <c r="BE470" s="96">
        <v>0</v>
      </c>
      <c r="BF470" s="96">
        <v>0</v>
      </c>
      <c r="BG470" s="95">
        <v>0</v>
      </c>
      <c r="BH470" s="95">
        <v>0</v>
      </c>
      <c r="BI470" s="96" t="s">
        <v>491</v>
      </c>
      <c r="BZ470"/>
      <c r="CA470"/>
      <c r="CB470"/>
      <c r="CC470"/>
      <c r="CD470"/>
      <c r="CE470"/>
      <c r="CF470"/>
      <c r="CG470"/>
      <c r="CH470"/>
      <c r="CI470"/>
      <c r="CM470" s="34"/>
      <c r="CN470" s="34"/>
      <c r="CO470" s="34"/>
      <c r="CP470" s="34"/>
      <c r="CQ470" s="34"/>
    </row>
    <row r="471" spans="2:95" x14ac:dyDescent="0.3">
      <c r="B471" s="34">
        <v>469</v>
      </c>
      <c r="C471" s="34">
        <v>2023</v>
      </c>
      <c r="D471" s="34" t="s">
        <v>109</v>
      </c>
      <c r="E471" s="34">
        <v>44</v>
      </c>
      <c r="F471" s="34" t="s">
        <v>79</v>
      </c>
      <c r="G471" s="34" t="s">
        <v>154</v>
      </c>
      <c r="H471" s="34" t="s">
        <v>151</v>
      </c>
      <c r="I471" s="34" t="s">
        <v>83</v>
      </c>
      <c r="J471" s="34" t="s">
        <v>89</v>
      </c>
      <c r="K471" s="34" t="s">
        <v>325</v>
      </c>
      <c r="L471" s="34" t="s">
        <v>185</v>
      </c>
      <c r="M471" s="34" t="s">
        <v>253</v>
      </c>
      <c r="N471" s="123">
        <v>0.33333333333333331</v>
      </c>
      <c r="O471" s="123">
        <v>0.375</v>
      </c>
      <c r="P471" s="123" t="s">
        <v>61</v>
      </c>
      <c r="Q471" s="123">
        <v>0.58333333333333337</v>
      </c>
      <c r="R471" s="123" t="s">
        <v>66</v>
      </c>
      <c r="S471" s="123">
        <v>0.625</v>
      </c>
      <c r="T471" s="34" t="s">
        <v>28</v>
      </c>
      <c r="U471" s="34" t="s">
        <v>48</v>
      </c>
      <c r="V471" s="34" t="s">
        <v>43</v>
      </c>
      <c r="W471" s="34" t="s">
        <v>507</v>
      </c>
      <c r="X471" s="34" t="s">
        <v>41</v>
      </c>
      <c r="Y471" s="34" t="s">
        <v>326</v>
      </c>
      <c r="Z471" s="34" t="s">
        <v>28</v>
      </c>
      <c r="AA471" s="34" t="s">
        <v>43</v>
      </c>
      <c r="AB471" s="95">
        <v>0</v>
      </c>
      <c r="AC471" s="34" t="s">
        <v>28</v>
      </c>
      <c r="AD471" s="34" t="s">
        <v>43</v>
      </c>
      <c r="AE471" s="95">
        <v>0</v>
      </c>
      <c r="AF471" s="96">
        <v>5.0000000000000009</v>
      </c>
      <c r="AG471" s="97">
        <v>30</v>
      </c>
      <c r="AH471" s="96">
        <v>103.85068762278978</v>
      </c>
      <c r="AI471" s="97" t="s">
        <v>95</v>
      </c>
      <c r="AJ471" s="96">
        <v>59.999999999999986</v>
      </c>
      <c r="AK471" s="96">
        <v>207.70137524557953</v>
      </c>
      <c r="AL471" s="96" t="s">
        <v>95</v>
      </c>
      <c r="AM471" s="95">
        <v>6.9233791748526521</v>
      </c>
      <c r="AN471" s="95">
        <v>6.9233791748526521</v>
      </c>
      <c r="AO471" s="98">
        <v>12.135000000000002</v>
      </c>
      <c r="AP471" s="98">
        <v>42.007603143418471</v>
      </c>
      <c r="AQ471" s="98" t="s">
        <v>108</v>
      </c>
      <c r="AR471" s="98">
        <v>24.269999999999996</v>
      </c>
      <c r="AS471" s="98">
        <v>84.015206286836914</v>
      </c>
      <c r="AT471" s="99" t="s">
        <v>102</v>
      </c>
      <c r="AU471" s="98">
        <v>2191.0048491520979</v>
      </c>
      <c r="AV471" s="98">
        <v>7584.5786723104056</v>
      </c>
      <c r="AW471" s="98">
        <v>287.60515734265726</v>
      </c>
      <c r="AX471" s="98">
        <v>995.59977846318679</v>
      </c>
      <c r="AY471" s="98">
        <v>20.416666666666661</v>
      </c>
      <c r="AZ471" s="98">
        <v>70.676162409954131</v>
      </c>
      <c r="BA471" s="100">
        <v>1997791.5296803655</v>
      </c>
      <c r="BB471" s="100">
        <v>6915734.1361430334</v>
      </c>
      <c r="BC471" s="101">
        <v>8.3241313736681893E-2</v>
      </c>
      <c r="BD471" s="101">
        <v>0.28815558900595972</v>
      </c>
      <c r="BE471" s="96">
        <v>0</v>
      </c>
      <c r="BF471" s="96">
        <v>0</v>
      </c>
      <c r="BG471" s="95">
        <v>3.461689587426326</v>
      </c>
      <c r="BH471" s="95">
        <v>3.461689587426326</v>
      </c>
      <c r="BI471" s="96" t="s">
        <v>326</v>
      </c>
      <c r="BZ471"/>
      <c r="CA471"/>
      <c r="CB471"/>
      <c r="CC471"/>
      <c r="CD471"/>
      <c r="CE471"/>
      <c r="CF471"/>
      <c r="CG471"/>
      <c r="CH471"/>
      <c r="CI471"/>
      <c r="CM471" s="34"/>
      <c r="CN471" s="34"/>
      <c r="CO471" s="34"/>
      <c r="CP471" s="34"/>
      <c r="CQ471" s="34"/>
    </row>
    <row r="472" spans="2:95" x14ac:dyDescent="0.3">
      <c r="B472" s="34">
        <v>470</v>
      </c>
      <c r="C472" s="34">
        <v>2023</v>
      </c>
      <c r="D472" s="34" t="s">
        <v>109</v>
      </c>
      <c r="E472" s="34">
        <v>42</v>
      </c>
      <c r="F472" s="34" t="s">
        <v>79</v>
      </c>
      <c r="G472" s="34" t="s">
        <v>152</v>
      </c>
      <c r="H472" s="34" t="s">
        <v>151</v>
      </c>
      <c r="I472" s="34" t="s">
        <v>86</v>
      </c>
      <c r="J472" s="34" t="s">
        <v>92</v>
      </c>
      <c r="K472" s="34" t="s">
        <v>325</v>
      </c>
      <c r="L472" s="34" t="s">
        <v>167</v>
      </c>
      <c r="M472" s="34" t="s">
        <v>471</v>
      </c>
      <c r="N472" s="123">
        <v>0.29166666666666669</v>
      </c>
      <c r="O472" s="123">
        <v>0.33333333333333331</v>
      </c>
      <c r="P472" s="123" t="s">
        <v>60</v>
      </c>
      <c r="Q472" s="123">
        <v>0.70833333333333337</v>
      </c>
      <c r="R472" s="123" t="s">
        <v>69</v>
      </c>
      <c r="S472" s="123">
        <v>0.75</v>
      </c>
      <c r="T472" s="34" t="s">
        <v>24</v>
      </c>
      <c r="U472" s="34" t="s">
        <v>326</v>
      </c>
      <c r="V472" s="34" t="s">
        <v>42</v>
      </c>
      <c r="W472" s="34" t="s">
        <v>326</v>
      </c>
      <c r="X472" s="34" t="s">
        <v>326</v>
      </c>
      <c r="Y472" s="34" t="s">
        <v>326</v>
      </c>
      <c r="Z472" s="34" t="s">
        <v>24</v>
      </c>
      <c r="AA472" s="34" t="s">
        <v>42</v>
      </c>
      <c r="AB472" s="95">
        <v>0</v>
      </c>
      <c r="AC472" s="34" t="s">
        <v>24</v>
      </c>
      <c r="AD472" s="34" t="s">
        <v>42</v>
      </c>
      <c r="AE472" s="95">
        <v>0</v>
      </c>
      <c r="AF472" s="96">
        <v>9.0000000000000018</v>
      </c>
      <c r="AG472" s="97">
        <v>0</v>
      </c>
      <c r="AH472" s="96">
        <v>0</v>
      </c>
      <c r="AI472" s="97" t="s">
        <v>326</v>
      </c>
      <c r="AJ472" s="96">
        <v>59.999999999999943</v>
      </c>
      <c r="AK472" s="96">
        <v>207.70137524557936</v>
      </c>
      <c r="AL472" s="96" t="s">
        <v>95</v>
      </c>
      <c r="AM472" s="95">
        <v>6.9233791748526521</v>
      </c>
      <c r="AN472" s="95">
        <v>0</v>
      </c>
      <c r="AO472" s="98" t="s">
        <v>326</v>
      </c>
      <c r="AP472" s="98">
        <v>0</v>
      </c>
      <c r="AQ472" s="98" t="s">
        <v>326</v>
      </c>
      <c r="AR472" s="98">
        <v>14.600259999999992</v>
      </c>
      <c r="AS472" s="98">
        <v>50.541568015717061</v>
      </c>
      <c r="AT472" s="99" t="s">
        <v>101</v>
      </c>
      <c r="AU472" s="98">
        <v>87.268316084855726</v>
      </c>
      <c r="AV472" s="98">
        <v>302.09582110317444</v>
      </c>
      <c r="AW472" s="98">
        <v>10.74838852163461</v>
      </c>
      <c r="AX472" s="98">
        <v>37.207584626955168</v>
      </c>
      <c r="AY472" s="98">
        <v>20.416666666666647</v>
      </c>
      <c r="AZ472" s="98">
        <v>70.676162409954088</v>
      </c>
      <c r="BA472" s="100">
        <v>1445500</v>
      </c>
      <c r="BB472" s="100">
        <v>5003872.298624754</v>
      </c>
      <c r="BC472" s="101">
        <v>1.3384259259259259E-2</v>
      </c>
      <c r="BD472" s="101">
        <v>4.633215091319217E-2</v>
      </c>
      <c r="BE472" s="96">
        <v>0</v>
      </c>
      <c r="BF472" s="96">
        <v>0</v>
      </c>
      <c r="BG472" s="95">
        <v>3.461689587426326</v>
      </c>
      <c r="BH472" s="95">
        <v>3.461689587426326</v>
      </c>
      <c r="BI472" s="96" t="s">
        <v>326</v>
      </c>
      <c r="BZ472"/>
      <c r="CA472"/>
      <c r="CB472"/>
      <c r="CC472"/>
      <c r="CD472"/>
      <c r="CM472" s="34"/>
      <c r="CN472" s="34"/>
      <c r="CO472" s="34"/>
      <c r="CP472" s="34"/>
      <c r="CQ472" s="34"/>
    </row>
    <row r="473" spans="2:95" x14ac:dyDescent="0.3">
      <c r="B473" s="34">
        <v>471</v>
      </c>
      <c r="C473" s="34">
        <v>2023</v>
      </c>
      <c r="D473" s="34" t="s">
        <v>109</v>
      </c>
      <c r="E473" s="34">
        <v>39</v>
      </c>
      <c r="F473" s="34" t="s">
        <v>78</v>
      </c>
      <c r="G473" s="34" t="s">
        <v>154</v>
      </c>
      <c r="H473" s="34" t="s">
        <v>151</v>
      </c>
      <c r="I473" s="34" t="s">
        <v>84</v>
      </c>
      <c r="J473" s="34" t="s">
        <v>91</v>
      </c>
      <c r="K473" s="34" t="s">
        <v>330</v>
      </c>
      <c r="L473" s="34" t="s">
        <v>170</v>
      </c>
      <c r="M473" s="34" t="s">
        <v>471</v>
      </c>
      <c r="N473" s="123">
        <v>0.16666666666666666</v>
      </c>
      <c r="O473" s="123">
        <v>0.25</v>
      </c>
      <c r="P473" s="123" t="s">
        <v>58</v>
      </c>
      <c r="Q473" s="123">
        <v>0.68402777777777779</v>
      </c>
      <c r="R473" s="123" t="s">
        <v>68</v>
      </c>
      <c r="S473" s="123">
        <v>0.76041666666666663</v>
      </c>
      <c r="T473" s="34" t="s">
        <v>24</v>
      </c>
      <c r="U473" s="34" t="s">
        <v>326</v>
      </c>
      <c r="V473" s="34" t="s">
        <v>42</v>
      </c>
      <c r="W473" s="34" t="s">
        <v>33</v>
      </c>
      <c r="X473" s="34" t="s">
        <v>42</v>
      </c>
      <c r="Y473" s="34" t="s">
        <v>326</v>
      </c>
      <c r="Z473" s="34" t="s">
        <v>24</v>
      </c>
      <c r="AA473" s="34" t="s">
        <v>42</v>
      </c>
      <c r="AB473" s="95">
        <v>0</v>
      </c>
      <c r="AC473" s="34" t="s">
        <v>24</v>
      </c>
      <c r="AD473" s="34" t="s">
        <v>42</v>
      </c>
      <c r="AE473" s="95">
        <v>0</v>
      </c>
      <c r="AF473" s="96">
        <v>10.416666666666668</v>
      </c>
      <c r="AG473" s="97">
        <v>45</v>
      </c>
      <c r="AH473" s="96">
        <v>155.77603143418466</v>
      </c>
      <c r="AI473" s="97" t="s">
        <v>95</v>
      </c>
      <c r="AJ473" s="96">
        <v>114.99999999999997</v>
      </c>
      <c r="AK473" s="96">
        <v>398.09430255402742</v>
      </c>
      <c r="AL473" s="96" t="s">
        <v>96</v>
      </c>
      <c r="AM473" s="95">
        <v>6.9233791748526521</v>
      </c>
      <c r="AN473" s="95">
        <v>6.9233791748526521</v>
      </c>
      <c r="AO473" s="98">
        <v>12.75</v>
      </c>
      <c r="AP473" s="98">
        <v>44.13654223968566</v>
      </c>
      <c r="AQ473" s="98" t="s">
        <v>108</v>
      </c>
      <c r="AR473" s="98">
        <v>25.522336999999993</v>
      </c>
      <c r="AS473" s="98">
        <v>88.350408239685635</v>
      </c>
      <c r="AT473" s="99" t="s">
        <v>102</v>
      </c>
      <c r="AU473" s="98">
        <v>382.65108650504334</v>
      </c>
      <c r="AV473" s="98">
        <v>1324.6192817718788</v>
      </c>
      <c r="AW473" s="98">
        <v>47.129161309617125</v>
      </c>
      <c r="AX473" s="98">
        <v>163.14652696963728</v>
      </c>
      <c r="AY473" s="98">
        <v>39.131944444444436</v>
      </c>
      <c r="AZ473" s="98">
        <v>135.46264461907876</v>
      </c>
      <c r="BA473" s="100">
        <v>5561500</v>
      </c>
      <c r="BB473" s="100">
        <v>19252186.640471511</v>
      </c>
      <c r="BC473" s="101">
        <v>7.1301282051282056E-2</v>
      </c>
      <c r="BD473" s="101">
        <v>0.24682290564707068</v>
      </c>
      <c r="BE473" s="96">
        <v>0</v>
      </c>
      <c r="BF473" s="96">
        <v>0</v>
      </c>
      <c r="BG473" s="95">
        <v>3.461689587426326</v>
      </c>
      <c r="BH473" s="95">
        <v>3.461689587426326</v>
      </c>
      <c r="BI473" s="96" t="s">
        <v>326</v>
      </c>
      <c r="BZ473"/>
      <c r="CA473"/>
      <c r="CB473"/>
      <c r="CC473"/>
      <c r="CD473"/>
      <c r="CM473" s="34"/>
      <c r="CN473" s="34"/>
      <c r="CO473" s="34"/>
      <c r="CP473" s="34"/>
      <c r="CQ473" s="34"/>
    </row>
    <row r="474" spans="2:95" x14ac:dyDescent="0.3">
      <c r="B474" s="34">
        <v>472</v>
      </c>
      <c r="C474" s="34">
        <v>2023</v>
      </c>
      <c r="D474" s="34" t="s">
        <v>110</v>
      </c>
      <c r="E474" s="34">
        <v>43</v>
      </c>
      <c r="F474" s="34" t="s">
        <v>79</v>
      </c>
      <c r="G474" s="34" t="s">
        <v>153</v>
      </c>
      <c r="H474" s="34" t="s">
        <v>151</v>
      </c>
      <c r="I474" s="34" t="s">
        <v>86</v>
      </c>
      <c r="J474" s="34" t="s">
        <v>92</v>
      </c>
      <c r="K474" s="34" t="s">
        <v>325</v>
      </c>
      <c r="L474" s="34" t="s">
        <v>167</v>
      </c>
      <c r="M474" s="34" t="s">
        <v>471</v>
      </c>
      <c r="N474" s="123">
        <v>0.35416666666666669</v>
      </c>
      <c r="O474" s="123">
        <v>0.38541666666666669</v>
      </c>
      <c r="P474" s="123" t="s">
        <v>61</v>
      </c>
      <c r="Q474" s="123">
        <v>0.6875</v>
      </c>
      <c r="R474" s="123" t="s">
        <v>68</v>
      </c>
      <c r="S474" s="123">
        <v>0.72916666666666663</v>
      </c>
      <c r="T474" s="34" t="s">
        <v>26</v>
      </c>
      <c r="U474" s="34" t="s">
        <v>48</v>
      </c>
      <c r="V474" s="34" t="s">
        <v>43</v>
      </c>
      <c r="W474" s="34" t="s">
        <v>40</v>
      </c>
      <c r="X474" s="34" t="s">
        <v>42</v>
      </c>
      <c r="Y474" s="34" t="s">
        <v>326</v>
      </c>
      <c r="Z474" s="34" t="s">
        <v>26</v>
      </c>
      <c r="AA474" s="34" t="s">
        <v>43</v>
      </c>
      <c r="AB474" s="95">
        <v>0</v>
      </c>
      <c r="AC474" s="34" t="s">
        <v>26</v>
      </c>
      <c r="AD474" s="34" t="s">
        <v>43</v>
      </c>
      <c r="AE474" s="95">
        <v>0</v>
      </c>
      <c r="AF474" s="96">
        <v>7.25</v>
      </c>
      <c r="AG474" s="97">
        <v>22.5</v>
      </c>
      <c r="AH474" s="96">
        <v>77.88801571709233</v>
      </c>
      <c r="AI474" s="97" t="s">
        <v>103</v>
      </c>
      <c r="AJ474" s="96">
        <v>52.499999999999972</v>
      </c>
      <c r="AK474" s="96">
        <v>181.73870333988202</v>
      </c>
      <c r="AL474" s="96" t="s">
        <v>95</v>
      </c>
      <c r="AM474" s="95">
        <v>6.9233791748526521</v>
      </c>
      <c r="AN474" s="95">
        <v>6.9233791748526521</v>
      </c>
      <c r="AO474" s="98">
        <v>6.375</v>
      </c>
      <c r="AP474" s="98">
        <v>22.06827111984283</v>
      </c>
      <c r="AQ474" s="98" t="s">
        <v>108</v>
      </c>
      <c r="AR474" s="98">
        <v>14.600259999999992</v>
      </c>
      <c r="AS474" s="98">
        <v>50.541568015717061</v>
      </c>
      <c r="AT474" s="99" t="s">
        <v>101</v>
      </c>
      <c r="AU474" s="98">
        <v>1597.5692190374341</v>
      </c>
      <c r="AV474" s="98">
        <v>5530.2887307346928</v>
      </c>
      <c r="AW474" s="98">
        <v>208.60943205128186</v>
      </c>
      <c r="AX474" s="98">
        <v>722.14109877084206</v>
      </c>
      <c r="AY474" s="98">
        <v>17.864583333333325</v>
      </c>
      <c r="AZ474" s="98">
        <v>61.841642108709856</v>
      </c>
      <c r="BA474" s="100">
        <v>5124863.01369863</v>
      </c>
      <c r="BB474" s="100">
        <v>17740684.93150685</v>
      </c>
      <c r="BC474" s="101">
        <v>4.7452435312024352E-2</v>
      </c>
      <c r="BD474" s="101">
        <v>0.16426560121765602</v>
      </c>
      <c r="BE474" s="96">
        <v>0</v>
      </c>
      <c r="BF474" s="96">
        <v>0</v>
      </c>
      <c r="BG474" s="95">
        <v>3.461689587426326</v>
      </c>
      <c r="BH474" s="95">
        <v>3.461689587426326</v>
      </c>
      <c r="BI474" s="96" t="s">
        <v>326</v>
      </c>
      <c r="BZ474"/>
      <c r="CA474"/>
      <c r="CB474"/>
      <c r="CC474"/>
      <c r="CD474"/>
      <c r="CM474" s="34"/>
      <c r="CN474" s="34"/>
      <c r="CO474" s="34"/>
      <c r="CP474" s="34"/>
      <c r="CQ474" s="34"/>
    </row>
    <row r="475" spans="2:95" x14ac:dyDescent="0.3">
      <c r="B475" s="34">
        <v>473</v>
      </c>
      <c r="C475" s="34">
        <v>2023</v>
      </c>
      <c r="D475" s="34" t="s">
        <v>109</v>
      </c>
      <c r="E475" s="34">
        <v>58</v>
      </c>
      <c r="F475" s="34" t="s">
        <v>80</v>
      </c>
      <c r="G475" s="34" t="s">
        <v>152</v>
      </c>
      <c r="H475" s="34" t="s">
        <v>151</v>
      </c>
      <c r="I475" s="34" t="s">
        <v>85</v>
      </c>
      <c r="J475" s="34" t="s">
        <v>93</v>
      </c>
      <c r="K475" s="34" t="s">
        <v>325</v>
      </c>
      <c r="L475" s="34" t="s">
        <v>174</v>
      </c>
      <c r="M475" s="34" t="s">
        <v>471</v>
      </c>
      <c r="N475" s="123">
        <v>0.29166666666666669</v>
      </c>
      <c r="O475" s="123">
        <v>0.30902777777777779</v>
      </c>
      <c r="P475" s="123" t="s">
        <v>59</v>
      </c>
      <c r="Q475" s="123">
        <v>0.70833333333333337</v>
      </c>
      <c r="R475" s="123" t="s">
        <v>69</v>
      </c>
      <c r="S475" s="123">
        <v>0.72916666666666663</v>
      </c>
      <c r="T475" s="34" t="s">
        <v>30</v>
      </c>
      <c r="U475" s="34" t="s">
        <v>48</v>
      </c>
      <c r="V475" s="34" t="s">
        <v>44</v>
      </c>
      <c r="W475" s="34" t="s">
        <v>326</v>
      </c>
      <c r="X475" s="34" t="s">
        <v>326</v>
      </c>
      <c r="Y475" s="34" t="s">
        <v>326</v>
      </c>
      <c r="Z475" s="34" t="s">
        <v>30</v>
      </c>
      <c r="AA475" s="34" t="s">
        <v>44</v>
      </c>
      <c r="AB475" s="95">
        <v>0</v>
      </c>
      <c r="AC475" s="34" t="s">
        <v>30</v>
      </c>
      <c r="AD475" s="34" t="s">
        <v>44</v>
      </c>
      <c r="AE475" s="95">
        <v>0</v>
      </c>
      <c r="AF475" s="96">
        <v>9.5833333333333339</v>
      </c>
      <c r="AG475" s="97">
        <v>0</v>
      </c>
      <c r="AH475" s="96">
        <v>0</v>
      </c>
      <c r="AI475" s="97" t="s">
        <v>326</v>
      </c>
      <c r="AJ475" s="96">
        <v>27.499999999999943</v>
      </c>
      <c r="AK475" s="96">
        <v>95.196463654223763</v>
      </c>
      <c r="AL475" s="96" t="s">
        <v>94</v>
      </c>
      <c r="AM475" s="95">
        <v>6.9233791748526521</v>
      </c>
      <c r="AN475" s="95">
        <v>0</v>
      </c>
      <c r="AO475" s="98" t="s">
        <v>326</v>
      </c>
      <c r="AP475" s="98">
        <v>0</v>
      </c>
      <c r="AQ475" s="98" t="s">
        <v>326</v>
      </c>
      <c r="AR475" s="98">
        <v>6.1</v>
      </c>
      <c r="AS475" s="98">
        <v>21.116306483300587</v>
      </c>
      <c r="AT475" s="99" t="s">
        <v>100</v>
      </c>
      <c r="AU475" s="98">
        <v>542.15478333333328</v>
      </c>
      <c r="AV475" s="98">
        <v>1876.7715682383757</v>
      </c>
      <c r="AW475" s="98">
        <v>71.166666666666657</v>
      </c>
      <c r="AX475" s="98">
        <v>246.35690897184017</v>
      </c>
      <c r="AY475" s="98">
        <v>9.3576388888888697</v>
      </c>
      <c r="AZ475" s="98">
        <v>32.393241104562257</v>
      </c>
      <c r="BA475" s="100">
        <v>1225000</v>
      </c>
      <c r="BB475" s="100">
        <v>4240569.7445972497</v>
      </c>
      <c r="BC475" s="101">
        <v>8.1666666666666658E-3</v>
      </c>
      <c r="BD475" s="101">
        <v>2.827046496398166E-2</v>
      </c>
      <c r="BE475" s="96">
        <v>0</v>
      </c>
      <c r="BF475" s="96">
        <v>0</v>
      </c>
      <c r="BG475" s="95">
        <v>3.461689587426326</v>
      </c>
      <c r="BH475" s="95">
        <v>3.461689587426326</v>
      </c>
      <c r="BI475" s="96" t="s">
        <v>326</v>
      </c>
      <c r="BZ475"/>
      <c r="CA475"/>
      <c r="CB475"/>
      <c r="CC475"/>
      <c r="CD475"/>
      <c r="CM475" s="35"/>
      <c r="CN475" s="35"/>
      <c r="CO475" s="34"/>
      <c r="CP475" s="34"/>
      <c r="CQ475" s="34"/>
    </row>
    <row r="476" spans="2:95" x14ac:dyDescent="0.3">
      <c r="B476" s="34">
        <v>474</v>
      </c>
      <c r="C476" s="34">
        <v>2023</v>
      </c>
      <c r="D476" s="34" t="s">
        <v>110</v>
      </c>
      <c r="E476" s="34">
        <v>38</v>
      </c>
      <c r="F476" s="34" t="s">
        <v>78</v>
      </c>
      <c r="G476" s="34" t="s">
        <v>152</v>
      </c>
      <c r="H476" s="34" t="s">
        <v>151</v>
      </c>
      <c r="I476" s="34" t="s">
        <v>84</v>
      </c>
      <c r="J476" s="34" t="s">
        <v>89</v>
      </c>
      <c r="K476" s="34" t="s">
        <v>325</v>
      </c>
      <c r="L476" s="34" t="s">
        <v>172</v>
      </c>
      <c r="M476" s="34" t="s">
        <v>253</v>
      </c>
      <c r="N476" s="123">
        <v>0.83333333333333337</v>
      </c>
      <c r="O476" s="123">
        <v>0.33333333333333331</v>
      </c>
      <c r="P476" s="123" t="s">
        <v>60</v>
      </c>
      <c r="Q476" s="123">
        <v>0.75</v>
      </c>
      <c r="R476" s="123" t="s">
        <v>70</v>
      </c>
      <c r="S476" s="123">
        <v>0.83333333333333337</v>
      </c>
      <c r="T476" s="34" t="s">
        <v>24</v>
      </c>
      <c r="U476" s="34" t="s">
        <v>326</v>
      </c>
      <c r="V476" s="34" t="s">
        <v>42</v>
      </c>
      <c r="W476" s="34" t="s">
        <v>29</v>
      </c>
      <c r="X476" s="34" t="s">
        <v>42</v>
      </c>
      <c r="Y476" s="34" t="s">
        <v>326</v>
      </c>
      <c r="Z476" s="34" t="s">
        <v>24</v>
      </c>
      <c r="AA476" s="34" t="s">
        <v>42</v>
      </c>
      <c r="AB476" s="95">
        <v>0</v>
      </c>
      <c r="AC476" s="34" t="s">
        <v>24</v>
      </c>
      <c r="AD476" s="34" t="s">
        <v>42</v>
      </c>
      <c r="AE476" s="95">
        <v>0</v>
      </c>
      <c r="AF476" s="96">
        <v>10</v>
      </c>
      <c r="AG476" s="97">
        <v>22.5</v>
      </c>
      <c r="AH476" s="96">
        <v>0</v>
      </c>
      <c r="AI476" s="97" t="s">
        <v>103</v>
      </c>
      <c r="AJ476" s="96">
        <v>420</v>
      </c>
      <c r="AK476" s="96">
        <v>0</v>
      </c>
      <c r="AL476" s="96" t="s">
        <v>97</v>
      </c>
      <c r="AM476" s="95">
        <v>0</v>
      </c>
      <c r="AN476" s="95">
        <v>0</v>
      </c>
      <c r="AO476" s="98">
        <v>9.1012500000000021</v>
      </c>
      <c r="AP476" s="98">
        <v>0</v>
      </c>
      <c r="AQ476" s="98" t="s">
        <v>108</v>
      </c>
      <c r="AR476" s="98">
        <v>16.949946999999995</v>
      </c>
      <c r="AS476" s="98">
        <v>0</v>
      </c>
      <c r="AT476" s="99" t="s">
        <v>102</v>
      </c>
      <c r="AU476" s="98">
        <v>1462.4869553581373</v>
      </c>
      <c r="AV476" s="98">
        <v>0</v>
      </c>
      <c r="AW476" s="98">
        <v>191.59522465444715</v>
      </c>
      <c r="AX476" s="98">
        <v>0</v>
      </c>
      <c r="AY476" s="98">
        <v>142.91666666666666</v>
      </c>
      <c r="AZ476" s="98">
        <v>0</v>
      </c>
      <c r="BA476" s="100">
        <v>7105000</v>
      </c>
      <c r="BB476" s="100">
        <v>0</v>
      </c>
      <c r="BC476" s="101">
        <v>0.29604166666666665</v>
      </c>
      <c r="BD476" s="101">
        <v>0</v>
      </c>
      <c r="BE476" s="96">
        <v>0</v>
      </c>
      <c r="BF476" s="96">
        <v>0</v>
      </c>
      <c r="BG476" s="95">
        <v>0</v>
      </c>
      <c r="BH476" s="95">
        <v>0</v>
      </c>
      <c r="BI476" s="96" t="s">
        <v>491</v>
      </c>
      <c r="BZ476"/>
      <c r="CA476"/>
      <c r="CB476"/>
      <c r="CC476"/>
      <c r="CD476"/>
      <c r="CM476" s="34"/>
      <c r="CN476" s="34"/>
      <c r="CO476" s="34"/>
      <c r="CP476" s="34"/>
      <c r="CQ476" s="34"/>
    </row>
    <row r="477" spans="2:95" x14ac:dyDescent="0.3">
      <c r="B477" s="34">
        <v>475</v>
      </c>
      <c r="C477" s="34">
        <v>2023</v>
      </c>
      <c r="D477" s="34" t="s">
        <v>110</v>
      </c>
      <c r="E477" s="34">
        <v>32</v>
      </c>
      <c r="F477" s="34" t="s">
        <v>78</v>
      </c>
      <c r="G477" s="34" t="s">
        <v>152</v>
      </c>
      <c r="H477" s="34" t="s">
        <v>151</v>
      </c>
      <c r="I477" s="34" t="s">
        <v>85</v>
      </c>
      <c r="J477" s="34" t="s">
        <v>91</v>
      </c>
      <c r="K477" s="34" t="s">
        <v>325</v>
      </c>
      <c r="L477" s="34" t="s">
        <v>179</v>
      </c>
      <c r="M477" s="34" t="s">
        <v>471</v>
      </c>
      <c r="N477" s="123">
        <v>0.3125</v>
      </c>
      <c r="O477" s="123">
        <v>0.3263888888888889</v>
      </c>
      <c r="P477" s="123" t="s">
        <v>59</v>
      </c>
      <c r="Q477" s="123">
        <v>0.72916666666666663</v>
      </c>
      <c r="R477" s="123" t="s">
        <v>69</v>
      </c>
      <c r="S477" s="123">
        <v>0.75694444444444453</v>
      </c>
      <c r="T477" s="34" t="s">
        <v>26</v>
      </c>
      <c r="U477" s="34" t="s">
        <v>48</v>
      </c>
      <c r="V477" s="34" t="s">
        <v>43</v>
      </c>
      <c r="W477" s="34" t="s">
        <v>326</v>
      </c>
      <c r="X477" s="34" t="s">
        <v>326</v>
      </c>
      <c r="Y477" s="34" t="s">
        <v>326</v>
      </c>
      <c r="Z477" s="34" t="s">
        <v>26</v>
      </c>
      <c r="AA477" s="34" t="s">
        <v>43</v>
      </c>
      <c r="AB477" s="95">
        <v>0</v>
      </c>
      <c r="AC477" s="34" t="s">
        <v>26</v>
      </c>
      <c r="AD477" s="34" t="s">
        <v>43</v>
      </c>
      <c r="AE477" s="95">
        <v>0</v>
      </c>
      <c r="AF477" s="96">
        <v>9.6666666666666661</v>
      </c>
      <c r="AG477" s="97">
        <v>0</v>
      </c>
      <c r="AH477" s="96">
        <v>0</v>
      </c>
      <c r="AI477" s="97" t="s">
        <v>326</v>
      </c>
      <c r="AJ477" s="96">
        <v>30.000000000000092</v>
      </c>
      <c r="AK477" s="96">
        <v>103.8506876227901</v>
      </c>
      <c r="AL477" s="96" t="s">
        <v>95</v>
      </c>
      <c r="AM477" s="95">
        <v>6.9233791748526521</v>
      </c>
      <c r="AN477" s="95">
        <v>0</v>
      </c>
      <c r="AO477" s="98" t="s">
        <v>326</v>
      </c>
      <c r="AP477" s="98">
        <v>0</v>
      </c>
      <c r="AQ477" s="98" t="s">
        <v>326</v>
      </c>
      <c r="AR477" s="98">
        <v>4.4969639999999913</v>
      </c>
      <c r="AS477" s="98">
        <v>15.56709345383101</v>
      </c>
      <c r="AT477" s="99" t="s">
        <v>99</v>
      </c>
      <c r="AU477" s="98">
        <v>399.68041689799918</v>
      </c>
      <c r="AV477" s="98">
        <v>1383.5695374740167</v>
      </c>
      <c r="AW477" s="98">
        <v>52.464579999999899</v>
      </c>
      <c r="AX477" s="98">
        <v>181.61609029469511</v>
      </c>
      <c r="AY477" s="98">
        <v>10.208333333333366</v>
      </c>
      <c r="AZ477" s="98">
        <v>35.338081204977193</v>
      </c>
      <c r="BA477" s="100">
        <v>7277283.1050228309</v>
      </c>
      <c r="BB477" s="100">
        <v>25191695.149411056</v>
      </c>
      <c r="BC477" s="101">
        <v>9.3298501346446544E-2</v>
      </c>
      <c r="BD477" s="101">
        <v>0.32297045063347507</v>
      </c>
      <c r="BE477" s="96">
        <v>0</v>
      </c>
      <c r="BF477" s="96">
        <v>0</v>
      </c>
      <c r="BG477" s="95">
        <v>3.461689587426326</v>
      </c>
      <c r="BH477" s="95">
        <v>3.461689587426326</v>
      </c>
      <c r="BI477" s="96" t="s">
        <v>326</v>
      </c>
      <c r="BZ477"/>
      <c r="CA477"/>
      <c r="CB477"/>
      <c r="CC477"/>
      <c r="CD477"/>
      <c r="CM477" s="34"/>
      <c r="CN477" s="34"/>
      <c r="CO477" s="34"/>
      <c r="CP477" s="34"/>
      <c r="CQ477" s="34"/>
    </row>
    <row r="478" spans="2:95" x14ac:dyDescent="0.3">
      <c r="B478" s="34">
        <v>476</v>
      </c>
      <c r="C478" s="34">
        <v>2023</v>
      </c>
      <c r="D478" s="34" t="s">
        <v>109</v>
      </c>
      <c r="E478" s="34">
        <v>45</v>
      </c>
      <c r="F478" s="34" t="s">
        <v>79</v>
      </c>
      <c r="G478" s="34" t="s">
        <v>154</v>
      </c>
      <c r="H478" s="34" t="s">
        <v>151</v>
      </c>
      <c r="I478" s="34" t="s">
        <v>84</v>
      </c>
      <c r="J478" s="34" t="s">
        <v>89</v>
      </c>
      <c r="K478" s="34" t="s">
        <v>325</v>
      </c>
      <c r="L478" s="34" t="s">
        <v>178</v>
      </c>
      <c r="M478" s="34" t="s">
        <v>253</v>
      </c>
      <c r="N478" s="123">
        <v>0.54166666666666663</v>
      </c>
      <c r="O478" s="123">
        <v>0.58333333333333337</v>
      </c>
      <c r="P478" s="123" t="s">
        <v>66</v>
      </c>
      <c r="Q478" s="123">
        <v>0.75</v>
      </c>
      <c r="R478" s="123" t="s">
        <v>70</v>
      </c>
      <c r="S478" s="123">
        <v>0.79166666666666663</v>
      </c>
      <c r="T478" s="34" t="s">
        <v>28</v>
      </c>
      <c r="U478" s="34" t="s">
        <v>48</v>
      </c>
      <c r="V478" s="34" t="s">
        <v>43</v>
      </c>
      <c r="W478" s="34" t="s">
        <v>24</v>
      </c>
      <c r="X478" s="34" t="s">
        <v>42</v>
      </c>
      <c r="Y478" s="34" t="s">
        <v>326</v>
      </c>
      <c r="Z478" s="34" t="s">
        <v>28</v>
      </c>
      <c r="AA478" s="34" t="s">
        <v>43</v>
      </c>
      <c r="AB478" s="95">
        <v>0</v>
      </c>
      <c r="AC478" s="34" t="s">
        <v>28</v>
      </c>
      <c r="AD478" s="34" t="s">
        <v>43</v>
      </c>
      <c r="AE478" s="95">
        <v>0</v>
      </c>
      <c r="AF478" s="96">
        <v>3.9999999999999991</v>
      </c>
      <c r="AG478" s="97">
        <v>22.5</v>
      </c>
      <c r="AH478" s="96">
        <v>77.88801571709233</v>
      </c>
      <c r="AI478" s="97" t="s">
        <v>103</v>
      </c>
      <c r="AJ478" s="96">
        <v>60.000000000000028</v>
      </c>
      <c r="AK478" s="96">
        <v>207.70137524557967</v>
      </c>
      <c r="AL478" s="96" t="s">
        <v>96</v>
      </c>
      <c r="AM478" s="95">
        <v>6.9233791748526521</v>
      </c>
      <c r="AN478" s="95">
        <v>6.9233791748526521</v>
      </c>
      <c r="AO478" s="98">
        <v>10.2525</v>
      </c>
      <c r="AP478" s="98">
        <v>35.490972495088407</v>
      </c>
      <c r="AQ478" s="98" t="s">
        <v>108</v>
      </c>
      <c r="AR478" s="98">
        <v>22.7</v>
      </c>
      <c r="AS478" s="98">
        <v>78.580353634577605</v>
      </c>
      <c r="AT478" s="99" t="s">
        <v>102</v>
      </c>
      <c r="AU478" s="98">
        <v>1252.6883474499198</v>
      </c>
      <c r="AV478" s="98">
        <v>4336.4182086576793</v>
      </c>
      <c r="AW478" s="98">
        <v>163.93933042868591</v>
      </c>
      <c r="AX478" s="98">
        <v>567.50707311462588</v>
      </c>
      <c r="AY478" s="98">
        <v>20.416666666666675</v>
      </c>
      <c r="AZ478" s="98">
        <v>70.676162409954188</v>
      </c>
      <c r="BA478" s="100">
        <v>4638219.1780821923</v>
      </c>
      <c r="BB478" s="100">
        <v>16056075.032968218</v>
      </c>
      <c r="BC478" s="101">
        <v>0.19325913242009135</v>
      </c>
      <c r="BD478" s="101">
        <v>0.66900312637367576</v>
      </c>
      <c r="BE478" s="96">
        <v>0</v>
      </c>
      <c r="BF478" s="96">
        <v>0</v>
      </c>
      <c r="BG478" s="95">
        <v>3.461689587426326</v>
      </c>
      <c r="BH478" s="95">
        <v>3.461689587426326</v>
      </c>
      <c r="BI478" s="96" t="s">
        <v>326</v>
      </c>
      <c r="BZ478"/>
      <c r="CA478"/>
      <c r="CB478"/>
      <c r="CC478"/>
      <c r="CD478"/>
      <c r="CM478" s="34"/>
      <c r="CN478" s="34"/>
      <c r="CO478" s="34"/>
      <c r="CP478" s="34"/>
      <c r="CQ478" s="34"/>
    </row>
    <row r="479" spans="2:95" x14ac:dyDescent="0.3">
      <c r="B479" s="34">
        <v>477</v>
      </c>
      <c r="C479" s="34">
        <v>2023</v>
      </c>
      <c r="D479" s="34" t="s">
        <v>109</v>
      </c>
      <c r="E479" s="34">
        <v>52</v>
      </c>
      <c r="F479" s="34" t="s">
        <v>80</v>
      </c>
      <c r="G479" s="34" t="s">
        <v>152</v>
      </c>
      <c r="H479" s="34" t="s">
        <v>151</v>
      </c>
      <c r="I479" s="34" t="s">
        <v>86</v>
      </c>
      <c r="J479" s="34" t="s">
        <v>93</v>
      </c>
      <c r="K479" s="34" t="s">
        <v>325</v>
      </c>
      <c r="L479" s="34" t="s">
        <v>185</v>
      </c>
      <c r="M479" s="34" t="s">
        <v>471</v>
      </c>
      <c r="N479" s="123">
        <v>0.28472222222222221</v>
      </c>
      <c r="O479" s="123">
        <v>0.3263888888888889</v>
      </c>
      <c r="P479" s="123" t="s">
        <v>59</v>
      </c>
      <c r="Q479" s="123">
        <v>0.70833333333333337</v>
      </c>
      <c r="R479" s="123" t="s">
        <v>69</v>
      </c>
      <c r="S479" s="123">
        <v>0.77083333333333337</v>
      </c>
      <c r="T479" s="34" t="s">
        <v>26</v>
      </c>
      <c r="U479" s="34" t="s">
        <v>48</v>
      </c>
      <c r="V479" s="34" t="s">
        <v>43</v>
      </c>
      <c r="W479" s="34" t="s">
        <v>326</v>
      </c>
      <c r="X479" s="34" t="s">
        <v>326</v>
      </c>
      <c r="Y479" s="34" t="s">
        <v>326</v>
      </c>
      <c r="Z479" s="34" t="s">
        <v>26</v>
      </c>
      <c r="AA479" s="34" t="s">
        <v>43</v>
      </c>
      <c r="AB479" s="95">
        <v>0</v>
      </c>
      <c r="AC479" s="34" t="s">
        <v>26</v>
      </c>
      <c r="AD479" s="34" t="s">
        <v>43</v>
      </c>
      <c r="AE479" s="95">
        <v>0</v>
      </c>
      <c r="AF479" s="96">
        <v>9.1666666666666679</v>
      </c>
      <c r="AG479" s="97">
        <v>0</v>
      </c>
      <c r="AH479" s="96">
        <v>0</v>
      </c>
      <c r="AI479" s="97" t="s">
        <v>326</v>
      </c>
      <c r="AJ479" s="96">
        <v>75.000000000000014</v>
      </c>
      <c r="AK479" s="96">
        <v>259.62671905697448</v>
      </c>
      <c r="AL479" s="96" t="s">
        <v>96</v>
      </c>
      <c r="AM479" s="95">
        <v>6.9233791748526521</v>
      </c>
      <c r="AN479" s="95">
        <v>0</v>
      </c>
      <c r="AO479" s="98" t="s">
        <v>326</v>
      </c>
      <c r="AP479" s="98">
        <v>0</v>
      </c>
      <c r="AQ479" s="98" t="s">
        <v>326</v>
      </c>
      <c r="AR479" s="98">
        <v>29.193024500000007</v>
      </c>
      <c r="AS479" s="98">
        <v>101.05718893713166</v>
      </c>
      <c r="AT479" s="99" t="s">
        <v>102</v>
      </c>
      <c r="AU479" s="98">
        <v>1729.7418440046113</v>
      </c>
      <c r="AV479" s="98">
        <v>5987.8293303263754</v>
      </c>
      <c r="AW479" s="98">
        <v>227.05685722222228</v>
      </c>
      <c r="AX479" s="98">
        <v>786.0003583999129</v>
      </c>
      <c r="AY479" s="98">
        <v>25.520833333333339</v>
      </c>
      <c r="AZ479" s="98">
        <v>88.34520301244271</v>
      </c>
      <c r="BA479" s="100">
        <v>2919863.01369863</v>
      </c>
      <c r="BB479" s="100">
        <v>10107659.391231799</v>
      </c>
      <c r="BC479" s="101">
        <v>1.9465753424657534E-2</v>
      </c>
      <c r="BD479" s="101">
        <v>6.7384395941545328E-2</v>
      </c>
      <c r="BE479" s="96">
        <v>0</v>
      </c>
      <c r="BF479" s="96">
        <v>0</v>
      </c>
      <c r="BG479" s="95">
        <v>3.461689587426326</v>
      </c>
      <c r="BH479" s="95">
        <v>3.461689587426326</v>
      </c>
      <c r="BI479" s="96" t="s">
        <v>326</v>
      </c>
      <c r="BZ479"/>
      <c r="CA479"/>
      <c r="CB479"/>
      <c r="CC479"/>
      <c r="CD479"/>
      <c r="CM479" s="34"/>
      <c r="CN479" s="34"/>
      <c r="CO479" s="34"/>
      <c r="CP479" s="34"/>
      <c r="CQ479" s="34"/>
    </row>
    <row r="480" spans="2:95" x14ac:dyDescent="0.3">
      <c r="B480" s="34">
        <v>478</v>
      </c>
      <c r="C480" s="34">
        <v>2023</v>
      </c>
      <c r="D480" s="34" t="s">
        <v>110</v>
      </c>
      <c r="E480" s="34">
        <v>32</v>
      </c>
      <c r="F480" s="34" t="s">
        <v>78</v>
      </c>
      <c r="G480" s="34" t="s">
        <v>152</v>
      </c>
      <c r="H480" s="34" t="s">
        <v>151</v>
      </c>
      <c r="I480" s="34" t="s">
        <v>84</v>
      </c>
      <c r="J480" s="34" t="s">
        <v>91</v>
      </c>
      <c r="K480" s="34" t="s">
        <v>325</v>
      </c>
      <c r="L480" s="34" t="s">
        <v>169</v>
      </c>
      <c r="M480" s="34" t="s">
        <v>476</v>
      </c>
      <c r="N480" s="123">
        <v>0.33333333333333331</v>
      </c>
      <c r="O480" s="123">
        <v>0.33680555555555558</v>
      </c>
      <c r="P480" s="123" t="s">
        <v>60</v>
      </c>
      <c r="Q480" s="123">
        <v>0.66666666666666663</v>
      </c>
      <c r="R480" s="123" t="s">
        <v>68</v>
      </c>
      <c r="S480" s="123">
        <v>0.67013888888888884</v>
      </c>
      <c r="T480" s="34" t="s">
        <v>149</v>
      </c>
      <c r="U480" s="34" t="s">
        <v>326</v>
      </c>
      <c r="V480" s="34" t="s">
        <v>149</v>
      </c>
      <c r="W480" s="34" t="s">
        <v>326</v>
      </c>
      <c r="X480" s="34" t="s">
        <v>326</v>
      </c>
      <c r="Y480" s="34" t="s">
        <v>326</v>
      </c>
      <c r="Z480" s="34" t="s">
        <v>149</v>
      </c>
      <c r="AA480" s="34" t="s">
        <v>149</v>
      </c>
      <c r="AB480" s="95">
        <v>0</v>
      </c>
      <c r="AC480" s="34" t="s">
        <v>149</v>
      </c>
      <c r="AD480" s="34" t="s">
        <v>149</v>
      </c>
      <c r="AE480" s="95">
        <v>0</v>
      </c>
      <c r="AF480" s="96">
        <v>7.9166666666666652</v>
      </c>
      <c r="AG480" s="97">
        <v>0</v>
      </c>
      <c r="AH480" s="96">
        <v>0</v>
      </c>
      <c r="AI480" s="97" t="s">
        <v>326</v>
      </c>
      <c r="AJ480" s="96">
        <v>5.0000000000000222</v>
      </c>
      <c r="AK480" s="96">
        <v>17.308447937131707</v>
      </c>
      <c r="AL480" s="96" t="s">
        <v>94</v>
      </c>
      <c r="AM480" s="95">
        <v>6.9233791748526521</v>
      </c>
      <c r="AN480" s="95">
        <v>0</v>
      </c>
      <c r="AO480" s="98" t="s">
        <v>326</v>
      </c>
      <c r="AP480" s="98">
        <v>0</v>
      </c>
      <c r="AQ480" s="98" t="s">
        <v>326</v>
      </c>
      <c r="AR480" s="98">
        <v>0.28333333333333455</v>
      </c>
      <c r="AS480" s="98">
        <v>0.98081204977079661</v>
      </c>
      <c r="AT480" s="99" t="s">
        <v>98</v>
      </c>
      <c r="AU480" s="98">
        <v>0</v>
      </c>
      <c r="AV480" s="98">
        <v>0</v>
      </c>
      <c r="AW480" s="98">
        <v>0</v>
      </c>
      <c r="AX480" s="98">
        <v>0</v>
      </c>
      <c r="AY480" s="98">
        <v>1.7013888888888964</v>
      </c>
      <c r="AZ480" s="98">
        <v>5.889680200829539</v>
      </c>
      <c r="BA480" s="100">
        <v>0</v>
      </c>
      <c r="BB480" s="100">
        <v>0</v>
      </c>
      <c r="BC480" s="101">
        <v>0</v>
      </c>
      <c r="BD480" s="101">
        <v>0</v>
      </c>
      <c r="BE480" s="96">
        <v>10.000000000000044</v>
      </c>
      <c r="BF480" s="96">
        <v>34.616895874263413</v>
      </c>
      <c r="BG480" s="95">
        <v>3.461689587426326</v>
      </c>
      <c r="BH480" s="95">
        <v>3.461689587426326</v>
      </c>
      <c r="BI480" s="96" t="s">
        <v>326</v>
      </c>
      <c r="BZ480"/>
      <c r="CA480"/>
      <c r="CB480"/>
      <c r="CC480"/>
      <c r="CD480"/>
      <c r="CM480" s="34"/>
      <c r="CN480" s="34"/>
      <c r="CO480" s="34"/>
      <c r="CP480" s="34"/>
      <c r="CQ480" s="34"/>
    </row>
    <row r="481" spans="2:95" x14ac:dyDescent="0.3">
      <c r="B481" s="34">
        <v>479</v>
      </c>
      <c r="C481" s="34">
        <v>2023</v>
      </c>
      <c r="D481" s="34" t="s">
        <v>109</v>
      </c>
      <c r="E481" s="34">
        <v>29</v>
      </c>
      <c r="F481" s="34" t="s">
        <v>77</v>
      </c>
      <c r="G481" s="34" t="s">
        <v>152</v>
      </c>
      <c r="H481" s="34" t="s">
        <v>151</v>
      </c>
      <c r="I481" s="34" t="s">
        <v>84</v>
      </c>
      <c r="J481" s="34" t="s">
        <v>89</v>
      </c>
      <c r="K481" s="34" t="s">
        <v>330</v>
      </c>
      <c r="L481" s="34" t="s">
        <v>170</v>
      </c>
      <c r="M481" s="34" t="s">
        <v>471</v>
      </c>
      <c r="N481" s="123">
        <v>0.29166666666666669</v>
      </c>
      <c r="O481" s="123">
        <v>0.35416666666666669</v>
      </c>
      <c r="P481" s="123" t="s">
        <v>60</v>
      </c>
      <c r="Q481" s="123">
        <v>0.70833333333333337</v>
      </c>
      <c r="R481" s="123" t="s">
        <v>69</v>
      </c>
      <c r="S481" s="123">
        <v>0.77083333333333337</v>
      </c>
      <c r="T481" s="34" t="s">
        <v>28</v>
      </c>
      <c r="U481" s="34" t="s">
        <v>48</v>
      </c>
      <c r="V481" s="34" t="s">
        <v>43</v>
      </c>
      <c r="W481" s="34" t="s">
        <v>326</v>
      </c>
      <c r="X481" s="34" t="s">
        <v>326</v>
      </c>
      <c r="Y481" s="34" t="s">
        <v>326</v>
      </c>
      <c r="Z481" s="34" t="s">
        <v>28</v>
      </c>
      <c r="AA481" s="34" t="s">
        <v>43</v>
      </c>
      <c r="AB481" s="95">
        <v>0</v>
      </c>
      <c r="AC481" s="34" t="s">
        <v>28</v>
      </c>
      <c r="AD481" s="34" t="s">
        <v>43</v>
      </c>
      <c r="AE481" s="95">
        <v>0</v>
      </c>
      <c r="AF481" s="96">
        <v>8.5</v>
      </c>
      <c r="AG481" s="97">
        <v>0</v>
      </c>
      <c r="AH481" s="96">
        <v>0</v>
      </c>
      <c r="AI481" s="97" t="s">
        <v>326</v>
      </c>
      <c r="AJ481" s="96">
        <v>90</v>
      </c>
      <c r="AK481" s="96">
        <v>311.55206286836932</v>
      </c>
      <c r="AL481" s="96" t="s">
        <v>96</v>
      </c>
      <c r="AM481" s="95">
        <v>6.9233791748526521</v>
      </c>
      <c r="AN481" s="95">
        <v>0</v>
      </c>
      <c r="AO481" s="98" t="s">
        <v>326</v>
      </c>
      <c r="AP481" s="98">
        <v>0</v>
      </c>
      <c r="AQ481" s="98" t="s">
        <v>326</v>
      </c>
      <c r="AR481" s="98">
        <v>25.522336999999993</v>
      </c>
      <c r="AS481" s="98">
        <v>88.350408239685635</v>
      </c>
      <c r="AT481" s="99" t="s">
        <v>102</v>
      </c>
      <c r="AU481" s="98">
        <v>2442.8600152526406</v>
      </c>
      <c r="AV481" s="98">
        <v>8456.4230783401817</v>
      </c>
      <c r="AW481" s="98">
        <v>320.66525974358962</v>
      </c>
      <c r="AX481" s="98">
        <v>1110.0435907037424</v>
      </c>
      <c r="AY481" s="98">
        <v>30.625</v>
      </c>
      <c r="AZ481" s="98">
        <v>106.01424361493123</v>
      </c>
      <c r="BA481" s="100">
        <v>2788972.6027397257</v>
      </c>
      <c r="BB481" s="100">
        <v>9654557.418521408</v>
      </c>
      <c r="BC481" s="101">
        <v>0.11620719178082191</v>
      </c>
      <c r="BD481" s="101">
        <v>0.40227322577172536</v>
      </c>
      <c r="BE481" s="96">
        <v>0</v>
      </c>
      <c r="BF481" s="96">
        <v>0</v>
      </c>
      <c r="BG481" s="95">
        <v>3.461689587426326</v>
      </c>
      <c r="BH481" s="95">
        <v>3.461689587426326</v>
      </c>
      <c r="BI481" s="96" t="s">
        <v>326</v>
      </c>
      <c r="CM481" s="34"/>
      <c r="CN481" s="34"/>
      <c r="CO481" s="34"/>
      <c r="CP481" s="34"/>
      <c r="CQ481" s="34"/>
    </row>
    <row r="482" spans="2:95" x14ac:dyDescent="0.3">
      <c r="B482" s="34">
        <v>480</v>
      </c>
      <c r="C482" s="34">
        <v>2023</v>
      </c>
      <c r="D482" s="34" t="s">
        <v>109</v>
      </c>
      <c r="E482" s="34">
        <v>28</v>
      </c>
      <c r="F482" s="34" t="s">
        <v>77</v>
      </c>
      <c r="G482" s="34" t="s">
        <v>152</v>
      </c>
      <c r="H482" s="34" t="s">
        <v>151</v>
      </c>
      <c r="I482" s="34" t="s">
        <v>84</v>
      </c>
      <c r="J482" s="34" t="s">
        <v>90</v>
      </c>
      <c r="K482" s="34" t="s">
        <v>325</v>
      </c>
      <c r="L482" s="34" t="s">
        <v>169</v>
      </c>
      <c r="M482" s="34" t="s">
        <v>476</v>
      </c>
      <c r="N482" s="123">
        <v>0.29166666666666669</v>
      </c>
      <c r="O482" s="123">
        <v>0.70833333333333337</v>
      </c>
      <c r="P482" s="123" t="s">
        <v>69</v>
      </c>
      <c r="Q482" s="123">
        <v>0.6875</v>
      </c>
      <c r="R482" s="123" t="s">
        <v>68</v>
      </c>
      <c r="S482" s="123">
        <v>0.75</v>
      </c>
      <c r="T482" s="34" t="s">
        <v>24</v>
      </c>
      <c r="U482" s="34" t="s">
        <v>326</v>
      </c>
      <c r="V482" s="34" t="s">
        <v>42</v>
      </c>
      <c r="W482" s="34" t="s">
        <v>149</v>
      </c>
      <c r="X482" s="34" t="s">
        <v>149</v>
      </c>
      <c r="Y482" s="34" t="s">
        <v>326</v>
      </c>
      <c r="Z482" s="34" t="s">
        <v>24</v>
      </c>
      <c r="AA482" s="34" t="s">
        <v>42</v>
      </c>
      <c r="AB482" s="95">
        <v>0</v>
      </c>
      <c r="AC482" s="34" t="s">
        <v>32</v>
      </c>
      <c r="AD482" s="34" t="s">
        <v>45</v>
      </c>
      <c r="AE482" s="95">
        <v>0</v>
      </c>
      <c r="AF482" s="96">
        <v>23.5</v>
      </c>
      <c r="AG482" s="97">
        <v>20</v>
      </c>
      <c r="AH482" s="96">
        <v>0</v>
      </c>
      <c r="AI482" s="97" t="s">
        <v>103</v>
      </c>
      <c r="AJ482" s="96">
        <v>345</v>
      </c>
      <c r="AK482" s="96">
        <v>0</v>
      </c>
      <c r="AL482" s="96" t="s">
        <v>97</v>
      </c>
      <c r="AM482" s="95">
        <v>0</v>
      </c>
      <c r="AN482" s="95">
        <v>0</v>
      </c>
      <c r="AO482" s="98">
        <v>1.1333333333333333</v>
      </c>
      <c r="AP482" s="98">
        <v>0</v>
      </c>
      <c r="AQ482" s="98" t="s">
        <v>107</v>
      </c>
      <c r="AR482" s="98">
        <v>28.4</v>
      </c>
      <c r="AS482" s="98">
        <v>0</v>
      </c>
      <c r="AT482" s="99" t="s">
        <v>102</v>
      </c>
      <c r="AU482" s="98">
        <v>130.38212115384613</v>
      </c>
      <c r="AV482" s="98">
        <v>0</v>
      </c>
      <c r="AW482" s="98">
        <v>16.058493589743591</v>
      </c>
      <c r="AX482" s="98">
        <v>0</v>
      </c>
      <c r="AY482" s="98">
        <v>117.39583333333333</v>
      </c>
      <c r="AZ482" s="98">
        <v>0</v>
      </c>
      <c r="BA482" s="100">
        <v>1967840</v>
      </c>
      <c r="BB482" s="100">
        <v>0</v>
      </c>
      <c r="BC482" s="101">
        <v>4.0996666666666667E-2</v>
      </c>
      <c r="BD482" s="101">
        <v>0</v>
      </c>
      <c r="BE482" s="96">
        <v>40</v>
      </c>
      <c r="BF482" s="96">
        <v>0</v>
      </c>
      <c r="BG482" s="95">
        <v>0</v>
      </c>
      <c r="BH482" s="95">
        <v>0</v>
      </c>
      <c r="BI482" s="96" t="s">
        <v>492</v>
      </c>
      <c r="CM482" s="34"/>
      <c r="CN482" s="34"/>
      <c r="CO482" s="34"/>
      <c r="CP482" s="34"/>
      <c r="CQ482" s="34"/>
    </row>
    <row r="483" spans="2:95" x14ac:dyDescent="0.3">
      <c r="B483" s="34">
        <v>481</v>
      </c>
      <c r="C483" s="34">
        <v>2023</v>
      </c>
      <c r="D483" s="34" t="s">
        <v>109</v>
      </c>
      <c r="E483" s="34">
        <v>43</v>
      </c>
      <c r="F483" s="34" t="s">
        <v>79</v>
      </c>
      <c r="G483" s="34" t="s">
        <v>154</v>
      </c>
      <c r="H483" s="34" t="s">
        <v>151</v>
      </c>
      <c r="I483" s="34" t="s">
        <v>83</v>
      </c>
      <c r="J483" s="34" t="s">
        <v>90</v>
      </c>
      <c r="K483" s="34" t="s">
        <v>325</v>
      </c>
      <c r="L483" s="34" t="s">
        <v>175</v>
      </c>
      <c r="M483" s="34" t="s">
        <v>471</v>
      </c>
      <c r="N483" s="123">
        <v>0.33333333333333331</v>
      </c>
      <c r="O483" s="123">
        <v>0.375</v>
      </c>
      <c r="P483" s="123" t="s">
        <v>61</v>
      </c>
      <c r="Q483" s="123">
        <v>0.70833333333333337</v>
      </c>
      <c r="R483" s="123" t="s">
        <v>69</v>
      </c>
      <c r="S483" s="123">
        <v>0.75</v>
      </c>
      <c r="T483" s="34" t="s">
        <v>28</v>
      </c>
      <c r="U483" s="34" t="s">
        <v>48</v>
      </c>
      <c r="V483" s="34" t="s">
        <v>43</v>
      </c>
      <c r="W483" s="34" t="s">
        <v>27</v>
      </c>
      <c r="X483" s="34" t="s">
        <v>42</v>
      </c>
      <c r="Y483" s="34" t="s">
        <v>326</v>
      </c>
      <c r="Z483" s="34" t="s">
        <v>28</v>
      </c>
      <c r="AA483" s="34" t="s">
        <v>43</v>
      </c>
      <c r="AB483" s="95">
        <v>0</v>
      </c>
      <c r="AC483" s="34" t="s">
        <v>37</v>
      </c>
      <c r="AD483" s="34" t="s">
        <v>45</v>
      </c>
      <c r="AE483" s="95">
        <v>3.461689587426326</v>
      </c>
      <c r="AF483" s="96">
        <v>8</v>
      </c>
      <c r="AG483" s="97">
        <v>15</v>
      </c>
      <c r="AH483" s="96">
        <v>51.925343811394889</v>
      </c>
      <c r="AI483" s="97" t="s">
        <v>103</v>
      </c>
      <c r="AJ483" s="96">
        <v>59.999999999999986</v>
      </c>
      <c r="AK483" s="96">
        <v>207.70137524557953</v>
      </c>
      <c r="AL483" s="96" t="s">
        <v>95</v>
      </c>
      <c r="AM483" s="95">
        <v>6.9233791748526521</v>
      </c>
      <c r="AN483" s="95">
        <v>6.9233791748526521</v>
      </c>
      <c r="AO483" s="98">
        <v>4.1500000000000004</v>
      </c>
      <c r="AP483" s="98">
        <v>14.366011787819254</v>
      </c>
      <c r="AQ483" s="98" t="s">
        <v>99</v>
      </c>
      <c r="AR483" s="98">
        <v>12.411818000000011</v>
      </c>
      <c r="AS483" s="98">
        <v>42.965861131630682</v>
      </c>
      <c r="AT483" s="99" t="s">
        <v>101</v>
      </c>
      <c r="AU483" s="98">
        <v>890.47696243519158</v>
      </c>
      <c r="AV483" s="98">
        <v>3082.5548287049264</v>
      </c>
      <c r="AW483" s="98">
        <v>116.08191808992953</v>
      </c>
      <c r="AX483" s="98">
        <v>401.8395671403847</v>
      </c>
      <c r="AY483" s="98">
        <v>20.416666666666661</v>
      </c>
      <c r="AZ483" s="98">
        <v>70.676162409954131</v>
      </c>
      <c r="BA483" s="100">
        <v>24771849.315068495</v>
      </c>
      <c r="BB483" s="100">
        <v>85752452.835266575</v>
      </c>
      <c r="BC483" s="101">
        <v>0.51608019406392702</v>
      </c>
      <c r="BD483" s="101">
        <v>1.7865094340680538</v>
      </c>
      <c r="BE483" s="96">
        <v>0</v>
      </c>
      <c r="BF483" s="96">
        <v>0</v>
      </c>
      <c r="BG483" s="95">
        <v>3.461689587426326</v>
      </c>
      <c r="BH483" s="95">
        <v>3.461689587426326</v>
      </c>
      <c r="BI483" s="96" t="s">
        <v>326</v>
      </c>
      <c r="CM483" s="34"/>
      <c r="CN483" s="34"/>
      <c r="CO483" s="34"/>
      <c r="CP483" s="34"/>
      <c r="CQ483" s="34"/>
    </row>
    <row r="484" spans="2:95" x14ac:dyDescent="0.3">
      <c r="B484" s="34">
        <v>482</v>
      </c>
      <c r="C484" s="34">
        <v>2023</v>
      </c>
      <c r="D484" s="34" t="s">
        <v>110</v>
      </c>
      <c r="E484" s="34">
        <v>35</v>
      </c>
      <c r="F484" s="34" t="s">
        <v>78</v>
      </c>
      <c r="G484" s="34" t="s">
        <v>153</v>
      </c>
      <c r="H484" s="34" t="s">
        <v>151</v>
      </c>
      <c r="I484" s="34" t="s">
        <v>83</v>
      </c>
      <c r="J484" s="34" t="s">
        <v>89</v>
      </c>
      <c r="K484" s="34" t="s">
        <v>325</v>
      </c>
      <c r="L484" s="34" t="s">
        <v>185</v>
      </c>
      <c r="M484" s="34" t="s">
        <v>476</v>
      </c>
      <c r="N484" s="123">
        <v>0.29166666666666669</v>
      </c>
      <c r="O484" s="123">
        <v>0.375</v>
      </c>
      <c r="P484" s="123" t="s">
        <v>61</v>
      </c>
      <c r="Q484" s="123">
        <v>0.70833333333333337</v>
      </c>
      <c r="R484" s="123" t="s">
        <v>69</v>
      </c>
      <c r="S484" s="123">
        <v>0.79166666666666663</v>
      </c>
      <c r="T484" s="34" t="s">
        <v>24</v>
      </c>
      <c r="U484" s="34" t="s">
        <v>326</v>
      </c>
      <c r="V484" s="34" t="s">
        <v>42</v>
      </c>
      <c r="W484" s="34" t="s">
        <v>149</v>
      </c>
      <c r="X484" s="34" t="s">
        <v>149</v>
      </c>
      <c r="Y484" s="34" t="s">
        <v>326</v>
      </c>
      <c r="Z484" s="34" t="s">
        <v>24</v>
      </c>
      <c r="AA484" s="34" t="s">
        <v>42</v>
      </c>
      <c r="AB484" s="95">
        <v>0</v>
      </c>
      <c r="AC484" s="34" t="s">
        <v>24</v>
      </c>
      <c r="AD484" s="34" t="s">
        <v>42</v>
      </c>
      <c r="AE484" s="95">
        <v>0</v>
      </c>
      <c r="AF484" s="96">
        <v>8</v>
      </c>
      <c r="AG484" s="97">
        <v>15</v>
      </c>
      <c r="AH484" s="96">
        <v>51.925343811394889</v>
      </c>
      <c r="AI484" s="97" t="s">
        <v>103</v>
      </c>
      <c r="AJ484" s="96">
        <v>119.99999999999993</v>
      </c>
      <c r="AK484" s="96">
        <v>415.40275049115888</v>
      </c>
      <c r="AL484" s="96" t="s">
        <v>96</v>
      </c>
      <c r="AM484" s="95">
        <v>6.9233791748526521</v>
      </c>
      <c r="AN484" s="95">
        <v>6.9233791748526521</v>
      </c>
      <c r="AO484" s="98">
        <v>0.85</v>
      </c>
      <c r="AP484" s="98">
        <v>2.942436149312377</v>
      </c>
      <c r="AQ484" s="98" t="s">
        <v>106</v>
      </c>
      <c r="AR484" s="98">
        <v>48.694999999999972</v>
      </c>
      <c r="AS484" s="98">
        <v>168.56697445972486</v>
      </c>
      <c r="AT484" s="99" t="s">
        <v>102</v>
      </c>
      <c r="AU484" s="98">
        <v>171.58677652644218</v>
      </c>
      <c r="AV484" s="98">
        <v>593.98015764163279</v>
      </c>
      <c r="AW484" s="98">
        <v>21.13345853365383</v>
      </c>
      <c r="AX484" s="98">
        <v>73.157473352255494</v>
      </c>
      <c r="AY484" s="98">
        <v>40.833333333333307</v>
      </c>
      <c r="AZ484" s="98">
        <v>141.35232481990823</v>
      </c>
      <c r="BA484" s="100">
        <v>882000</v>
      </c>
      <c r="BB484" s="100">
        <v>3053210.2161100195</v>
      </c>
      <c r="BC484" s="101">
        <v>3.6749999999999998E-2</v>
      </c>
      <c r="BD484" s="101">
        <v>0.12721709233791748</v>
      </c>
      <c r="BE484" s="96">
        <v>30</v>
      </c>
      <c r="BF484" s="96">
        <v>103.85068762278978</v>
      </c>
      <c r="BG484" s="95">
        <v>0</v>
      </c>
      <c r="BH484" s="95">
        <v>3.461689587426326</v>
      </c>
      <c r="BI484" s="96" t="s">
        <v>326</v>
      </c>
      <c r="CA484" s="34"/>
      <c r="CB484" s="34"/>
      <c r="CC484" s="34"/>
      <c r="CD484" s="34"/>
      <c r="CE484" s="34"/>
      <c r="CF484" s="34"/>
      <c r="CG484" s="34"/>
      <c r="CH484" s="34"/>
      <c r="CI484" s="34"/>
      <c r="CJ484" s="34"/>
      <c r="CK484" s="34"/>
      <c r="CL484" s="34"/>
      <c r="CM484" s="34"/>
      <c r="CN484" s="34"/>
      <c r="CO484" s="34"/>
      <c r="CP484" s="34"/>
      <c r="CQ484" s="34"/>
    </row>
    <row r="485" spans="2:95" x14ac:dyDescent="0.3">
      <c r="B485" s="34">
        <v>483</v>
      </c>
      <c r="C485" s="34">
        <v>2023</v>
      </c>
      <c r="D485" s="34" t="s">
        <v>110</v>
      </c>
      <c r="E485" s="34">
        <v>26</v>
      </c>
      <c r="F485" s="34" t="s">
        <v>77</v>
      </c>
      <c r="G485" s="34" t="s">
        <v>152</v>
      </c>
      <c r="H485" s="34" t="s">
        <v>151</v>
      </c>
      <c r="I485" s="34" t="s">
        <v>85</v>
      </c>
      <c r="J485" s="34" t="s">
        <v>91</v>
      </c>
      <c r="K485" s="34" t="s">
        <v>325</v>
      </c>
      <c r="L485" s="34" t="s">
        <v>171</v>
      </c>
      <c r="M485" s="34" t="s">
        <v>471</v>
      </c>
      <c r="N485" s="123">
        <v>0.29166666666666669</v>
      </c>
      <c r="O485" s="123">
        <v>0.33333333333333331</v>
      </c>
      <c r="P485" s="123" t="s">
        <v>60</v>
      </c>
      <c r="Q485" s="123">
        <v>0.75</v>
      </c>
      <c r="R485" s="123" t="s">
        <v>70</v>
      </c>
      <c r="S485" s="123">
        <v>0.79166666666666663</v>
      </c>
      <c r="T485" s="34" t="s">
        <v>27</v>
      </c>
      <c r="U485" s="34" t="s">
        <v>326</v>
      </c>
      <c r="V485" s="34" t="s">
        <v>42</v>
      </c>
      <c r="W485" s="34" t="s">
        <v>326</v>
      </c>
      <c r="X485" s="34" t="s">
        <v>326</v>
      </c>
      <c r="Y485" s="34" t="s">
        <v>326</v>
      </c>
      <c r="Z485" s="34" t="s">
        <v>35</v>
      </c>
      <c r="AA485" s="34" t="s">
        <v>2</v>
      </c>
      <c r="AB485" s="95">
        <v>3.461689587426326</v>
      </c>
      <c r="AC485" s="34" t="s">
        <v>32</v>
      </c>
      <c r="AD485" s="34" t="s">
        <v>45</v>
      </c>
      <c r="AE485" s="95">
        <v>3.461689587426326</v>
      </c>
      <c r="AF485" s="96">
        <v>10</v>
      </c>
      <c r="AG485" s="97">
        <v>0</v>
      </c>
      <c r="AH485" s="96">
        <v>0</v>
      </c>
      <c r="AI485" s="97" t="s">
        <v>326</v>
      </c>
      <c r="AJ485" s="96">
        <v>59.999999999999943</v>
      </c>
      <c r="AK485" s="96">
        <v>207.70137524557936</v>
      </c>
      <c r="AL485" s="96" t="s">
        <v>95</v>
      </c>
      <c r="AM485" s="95">
        <v>6.9233791748526521</v>
      </c>
      <c r="AN485" s="95">
        <v>0</v>
      </c>
      <c r="AO485" s="98" t="s">
        <v>326</v>
      </c>
      <c r="AP485" s="98">
        <v>0</v>
      </c>
      <c r="AQ485" s="98" t="s">
        <v>326</v>
      </c>
      <c r="AR485" s="98">
        <v>10.130378999999991</v>
      </c>
      <c r="AS485" s="98">
        <v>35.068227500982282</v>
      </c>
      <c r="AT485" s="99" t="s">
        <v>101</v>
      </c>
      <c r="AU485" s="98">
        <v>243.37428053521714</v>
      </c>
      <c r="AV485" s="98">
        <v>842.48621277613472</v>
      </c>
      <c r="AW485" s="98">
        <v>29.975155253623164</v>
      </c>
      <c r="AX485" s="98">
        <v>103.76468282295484</v>
      </c>
      <c r="AY485" s="98">
        <v>20.416666666666647</v>
      </c>
      <c r="AZ485" s="98">
        <v>70.676162409954088</v>
      </c>
      <c r="BA485" s="100">
        <v>1445500</v>
      </c>
      <c r="BB485" s="100">
        <v>5003872.298624754</v>
      </c>
      <c r="BC485" s="101">
        <v>1.8532051282051282E-2</v>
      </c>
      <c r="BD485" s="101">
        <v>6.4152208956727616E-2</v>
      </c>
      <c r="BE485" s="96">
        <v>0</v>
      </c>
      <c r="BF485" s="96">
        <v>0</v>
      </c>
      <c r="BG485" s="95">
        <v>3.461689587426326</v>
      </c>
      <c r="BH485" s="95">
        <v>3.461689587426326</v>
      </c>
      <c r="BI485" s="96" t="s">
        <v>326</v>
      </c>
      <c r="CA485" s="34"/>
      <c r="CB485" s="34"/>
      <c r="CC485" s="34"/>
      <c r="CD485" s="34"/>
      <c r="CE485" s="34"/>
      <c r="CF485" s="34"/>
      <c r="CG485" s="34"/>
      <c r="CH485" s="34"/>
      <c r="CI485" s="34"/>
      <c r="CJ485" s="34"/>
      <c r="CK485" s="34"/>
      <c r="CL485" s="34"/>
      <c r="CM485" s="34"/>
      <c r="CN485" s="34"/>
      <c r="CO485" s="34"/>
      <c r="CP485" s="34"/>
      <c r="CQ485" s="34"/>
    </row>
    <row r="486" spans="2:95" x14ac:dyDescent="0.3">
      <c r="B486" s="34">
        <v>484</v>
      </c>
      <c r="C486" s="34">
        <v>2023</v>
      </c>
      <c r="D486" s="34" t="s">
        <v>109</v>
      </c>
      <c r="E486" s="34">
        <v>39</v>
      </c>
      <c r="F486" s="34" t="s">
        <v>78</v>
      </c>
      <c r="G486" s="34" t="s">
        <v>154</v>
      </c>
      <c r="H486" s="34" t="s">
        <v>151</v>
      </c>
      <c r="I486" s="34" t="s">
        <v>84</v>
      </c>
      <c r="J486" s="34" t="s">
        <v>89</v>
      </c>
      <c r="K486" s="34" t="s">
        <v>515</v>
      </c>
      <c r="L486" s="34" t="s">
        <v>170</v>
      </c>
      <c r="M486" s="34" t="s">
        <v>471</v>
      </c>
      <c r="N486" s="123">
        <v>0.25</v>
      </c>
      <c r="O486" s="123">
        <v>0.35416666666666669</v>
      </c>
      <c r="P486" s="123" t="s">
        <v>60</v>
      </c>
      <c r="Q486" s="123">
        <v>0.66666666666666663</v>
      </c>
      <c r="R486" s="123" t="s">
        <v>68</v>
      </c>
      <c r="S486" s="123">
        <v>0.75</v>
      </c>
      <c r="T486" s="34" t="s">
        <v>28</v>
      </c>
      <c r="U486" s="34" t="s">
        <v>48</v>
      </c>
      <c r="V486" s="34" t="s">
        <v>43</v>
      </c>
      <c r="W486" s="34" t="s">
        <v>33</v>
      </c>
      <c r="X486" s="34" t="s">
        <v>42</v>
      </c>
      <c r="Y486" s="34" t="s">
        <v>326</v>
      </c>
      <c r="Z486" s="34" t="s">
        <v>28</v>
      </c>
      <c r="AA486" s="34" t="s">
        <v>43</v>
      </c>
      <c r="AB486" s="95">
        <v>0</v>
      </c>
      <c r="AC486" s="34" t="s">
        <v>28</v>
      </c>
      <c r="AD486" s="34" t="s">
        <v>43</v>
      </c>
      <c r="AE486" s="95">
        <v>0</v>
      </c>
      <c r="AF486" s="96">
        <v>7.4999999999999982</v>
      </c>
      <c r="AG486" s="97">
        <v>50</v>
      </c>
      <c r="AH486" s="96">
        <v>173.08447937131629</v>
      </c>
      <c r="AI486" s="97" t="s">
        <v>95</v>
      </c>
      <c r="AJ486" s="96">
        <v>135.00000000000006</v>
      </c>
      <c r="AK486" s="96">
        <v>467.32809430255423</v>
      </c>
      <c r="AL486" s="96" t="s">
        <v>97</v>
      </c>
      <c r="AM486" s="95">
        <v>6.9233791748526521</v>
      </c>
      <c r="AN486" s="95">
        <v>6.9233791748526521</v>
      </c>
      <c r="AO486" s="98">
        <v>14.166666666666664</v>
      </c>
      <c r="AP486" s="98">
        <v>49.040602488539612</v>
      </c>
      <c r="AQ486" s="98" t="s">
        <v>108</v>
      </c>
      <c r="AR486" s="98">
        <v>48.549166666666686</v>
      </c>
      <c r="AS486" s="98">
        <v>168.06214472822535</v>
      </c>
      <c r="AT486" s="99" t="s">
        <v>102</v>
      </c>
      <c r="AU486" s="98">
        <v>1437.311835015794</v>
      </c>
      <c r="AV486" s="98">
        <v>4975.5274131587994</v>
      </c>
      <c r="AW486" s="98">
        <v>185.91336244271034</v>
      </c>
      <c r="AX486" s="98">
        <v>643.574350931347</v>
      </c>
      <c r="AY486" s="98">
        <v>45.937500000000021</v>
      </c>
      <c r="AZ486" s="98">
        <v>159.02136542239694</v>
      </c>
      <c r="BA486" s="100">
        <v>8893835.6164383572</v>
      </c>
      <c r="BB486" s="100">
        <v>30787698.145706061</v>
      </c>
      <c r="BC486" s="101">
        <v>0.37057648401826487</v>
      </c>
      <c r="BD486" s="101">
        <v>1.2828207560710858</v>
      </c>
      <c r="BE486" s="96">
        <v>0</v>
      </c>
      <c r="BF486" s="96">
        <v>0</v>
      </c>
      <c r="BG486" s="95">
        <v>3.461689587426326</v>
      </c>
      <c r="BH486" s="95">
        <v>3.461689587426326</v>
      </c>
      <c r="BI486" s="96" t="s">
        <v>490</v>
      </c>
      <c r="CA486" s="34"/>
      <c r="CB486" s="34"/>
      <c r="CC486" s="34"/>
      <c r="CD486" s="34"/>
      <c r="CE486" s="34"/>
      <c r="CF486" s="34"/>
      <c r="CG486" s="34"/>
      <c r="CH486" s="34"/>
      <c r="CI486" s="34"/>
      <c r="CJ486" s="34"/>
      <c r="CK486" s="34"/>
      <c r="CL486" s="34"/>
      <c r="CM486" s="34"/>
      <c r="CN486" s="34"/>
      <c r="CO486" s="34"/>
      <c r="CP486" s="34"/>
      <c r="CQ486" s="34"/>
    </row>
    <row r="487" spans="2:95" x14ac:dyDescent="0.3">
      <c r="B487" s="34">
        <v>485</v>
      </c>
      <c r="C487" s="34">
        <v>2023</v>
      </c>
      <c r="D487" s="34" t="s">
        <v>109</v>
      </c>
      <c r="E487" s="34">
        <v>46</v>
      </c>
      <c r="F487" s="34" t="s">
        <v>79</v>
      </c>
      <c r="G487" s="34" t="s">
        <v>154</v>
      </c>
      <c r="H487" s="34" t="s">
        <v>151</v>
      </c>
      <c r="I487" s="34" t="s">
        <v>83</v>
      </c>
      <c r="J487" s="34" t="s">
        <v>89</v>
      </c>
      <c r="K487" s="34" t="s">
        <v>325</v>
      </c>
      <c r="L487" s="34" t="s">
        <v>172</v>
      </c>
      <c r="M487" s="34" t="s">
        <v>471</v>
      </c>
      <c r="N487" s="123">
        <v>4.1666666666666664E-2</v>
      </c>
      <c r="O487" s="123">
        <v>4.1666666666666664E-2</v>
      </c>
      <c r="P487" s="123" t="s">
        <v>53</v>
      </c>
      <c r="Q487" s="123">
        <v>0.54166666666666663</v>
      </c>
      <c r="R487" s="123" t="s">
        <v>65</v>
      </c>
      <c r="S487" s="123">
        <v>0.5</v>
      </c>
      <c r="T487" s="34" t="s">
        <v>28</v>
      </c>
      <c r="U487" s="34" t="s">
        <v>48</v>
      </c>
      <c r="V487" s="34" t="s">
        <v>43</v>
      </c>
      <c r="W487" s="34" t="s">
        <v>326</v>
      </c>
      <c r="X487" s="34" t="s">
        <v>326</v>
      </c>
      <c r="Y487" s="34" t="s">
        <v>326</v>
      </c>
      <c r="Z487" s="34" t="s">
        <v>28</v>
      </c>
      <c r="AA487" s="34" t="s">
        <v>43</v>
      </c>
      <c r="AB487" s="95">
        <v>0</v>
      </c>
      <c r="AC487" s="34" t="s">
        <v>28</v>
      </c>
      <c r="AD487" s="34" t="s">
        <v>43</v>
      </c>
      <c r="AE487" s="95">
        <v>0</v>
      </c>
      <c r="AF487" s="96">
        <v>11.999999999999998</v>
      </c>
      <c r="AG487" s="97">
        <v>0</v>
      </c>
      <c r="AH487" s="96">
        <v>0</v>
      </c>
      <c r="AI487" s="97" t="s">
        <v>326</v>
      </c>
      <c r="AJ487" s="96">
        <v>690</v>
      </c>
      <c r="AK487" s="96">
        <v>0</v>
      </c>
      <c r="AL487" s="96" t="s">
        <v>97</v>
      </c>
      <c r="AM487" s="95">
        <v>0</v>
      </c>
      <c r="AN487" s="95">
        <v>0</v>
      </c>
      <c r="AO487" s="98" t="s">
        <v>326</v>
      </c>
      <c r="AP487" s="98">
        <v>0</v>
      </c>
      <c r="AQ487" s="98" t="s">
        <v>326</v>
      </c>
      <c r="AR487" s="98">
        <v>4.311909</v>
      </c>
      <c r="AS487" s="98">
        <v>0</v>
      </c>
      <c r="AT487" s="99" t="s">
        <v>99</v>
      </c>
      <c r="AU487" s="98">
        <v>495.25512113603077</v>
      </c>
      <c r="AV487" s="98">
        <v>0</v>
      </c>
      <c r="AW487" s="98">
        <v>65.010320307692311</v>
      </c>
      <c r="AX487" s="98">
        <v>0</v>
      </c>
      <c r="AY487" s="98">
        <v>234.79166666666666</v>
      </c>
      <c r="AZ487" s="98">
        <v>0</v>
      </c>
      <c r="BA487" s="100">
        <v>3780383.5616438352</v>
      </c>
      <c r="BB487" s="100">
        <v>0</v>
      </c>
      <c r="BC487" s="101">
        <v>0.15751598173515979</v>
      </c>
      <c r="BD487" s="101">
        <v>0</v>
      </c>
      <c r="BE487" s="96">
        <v>0</v>
      </c>
      <c r="BF487" s="96">
        <v>0</v>
      </c>
      <c r="BG487" s="95">
        <v>0</v>
      </c>
      <c r="BH487" s="95">
        <v>0</v>
      </c>
      <c r="BI487" s="96" t="s">
        <v>491</v>
      </c>
      <c r="CA487" s="34"/>
      <c r="CB487" s="34"/>
      <c r="CC487" s="34"/>
      <c r="CD487" s="34"/>
      <c r="CE487" s="34"/>
      <c r="CF487" s="34"/>
      <c r="CG487" s="34"/>
      <c r="CH487" s="34"/>
      <c r="CI487" s="34"/>
      <c r="CJ487" s="34"/>
      <c r="CK487" s="34"/>
      <c r="CL487" s="34"/>
      <c r="CM487" s="34"/>
      <c r="CN487" s="34"/>
      <c r="CO487" s="34"/>
      <c r="CP487" s="34"/>
      <c r="CQ487" s="34"/>
    </row>
    <row r="488" spans="2:95" x14ac:dyDescent="0.3">
      <c r="B488" s="34">
        <v>486</v>
      </c>
      <c r="C488" s="34">
        <v>2023</v>
      </c>
      <c r="D488" s="34" t="s">
        <v>109</v>
      </c>
      <c r="E488" s="34">
        <v>46</v>
      </c>
      <c r="F488" s="34" t="s">
        <v>79</v>
      </c>
      <c r="G488" s="34" t="s">
        <v>154</v>
      </c>
      <c r="H488" s="34" t="s">
        <v>151</v>
      </c>
      <c r="I488" s="34" t="s">
        <v>84</v>
      </c>
      <c r="J488" s="34" t="s">
        <v>89</v>
      </c>
      <c r="K488" s="34" t="s">
        <v>325</v>
      </c>
      <c r="L488" s="34" t="s">
        <v>168</v>
      </c>
      <c r="M488" s="34" t="s">
        <v>471</v>
      </c>
      <c r="N488" s="123">
        <v>0.5</v>
      </c>
      <c r="O488" s="123">
        <v>0.5625</v>
      </c>
      <c r="P488" s="123" t="s">
        <v>65</v>
      </c>
      <c r="Q488" s="123">
        <v>0.79166666666666663</v>
      </c>
      <c r="R488" s="123" t="s">
        <v>71</v>
      </c>
      <c r="S488" s="123">
        <v>0.84375</v>
      </c>
      <c r="T488" s="34" t="s">
        <v>32</v>
      </c>
      <c r="U488" s="34" t="s">
        <v>47</v>
      </c>
      <c r="V488" s="34" t="s">
        <v>45</v>
      </c>
      <c r="W488" s="34" t="s">
        <v>326</v>
      </c>
      <c r="X488" s="34" t="s">
        <v>326</v>
      </c>
      <c r="Y488" s="34" t="s">
        <v>326</v>
      </c>
      <c r="Z488" s="34" t="s">
        <v>32</v>
      </c>
      <c r="AA488" s="34" t="s">
        <v>45</v>
      </c>
      <c r="AB488" s="95">
        <v>0</v>
      </c>
      <c r="AC488" s="34" t="s">
        <v>32</v>
      </c>
      <c r="AD488" s="34" t="s">
        <v>45</v>
      </c>
      <c r="AE488" s="95">
        <v>0</v>
      </c>
      <c r="AF488" s="96">
        <v>5.4999999999999991</v>
      </c>
      <c r="AG488" s="97">
        <v>0</v>
      </c>
      <c r="AH488" s="96">
        <v>0</v>
      </c>
      <c r="AI488" s="97" t="s">
        <v>326</v>
      </c>
      <c r="AJ488" s="96">
        <v>82.500000000000028</v>
      </c>
      <c r="AK488" s="96">
        <v>285.58939096267198</v>
      </c>
      <c r="AL488" s="96" t="s">
        <v>96</v>
      </c>
      <c r="AM488" s="95">
        <v>6.9233791748526521</v>
      </c>
      <c r="AN488" s="95">
        <v>0</v>
      </c>
      <c r="AO488" s="98" t="s">
        <v>326</v>
      </c>
      <c r="AP488" s="98">
        <v>0</v>
      </c>
      <c r="AQ488" s="98" t="s">
        <v>326</v>
      </c>
      <c r="AR488" s="98">
        <v>9.6757879999999972</v>
      </c>
      <c r="AS488" s="98">
        <v>33.494574569744586</v>
      </c>
      <c r="AT488" s="99" t="s">
        <v>100</v>
      </c>
      <c r="AU488" s="98">
        <v>0</v>
      </c>
      <c r="AV488" s="98">
        <v>0</v>
      </c>
      <c r="AW488" s="98">
        <v>0</v>
      </c>
      <c r="AX488" s="98">
        <v>0</v>
      </c>
      <c r="AY488" s="98">
        <v>28.072916666666675</v>
      </c>
      <c r="AZ488" s="98">
        <v>97.179723313686992</v>
      </c>
      <c r="BA488" s="100">
        <v>498054.79452054796</v>
      </c>
      <c r="BB488" s="100">
        <v>1724111.0961595392</v>
      </c>
      <c r="BC488" s="101">
        <v>2.0752283105022831E-2</v>
      </c>
      <c r="BD488" s="101">
        <v>7.1837962339980799E-2</v>
      </c>
      <c r="BE488" s="96">
        <v>165.00000000000006</v>
      </c>
      <c r="BF488" s="96">
        <v>571.17878192534397</v>
      </c>
      <c r="BG488" s="95">
        <v>0</v>
      </c>
      <c r="BH488" s="95">
        <v>3.461689587426326</v>
      </c>
      <c r="BI488" s="96" t="s">
        <v>326</v>
      </c>
      <c r="CA488" s="34"/>
      <c r="CB488" s="34"/>
      <c r="CC488" s="34"/>
      <c r="CD488" s="34"/>
      <c r="CE488" s="34"/>
      <c r="CF488" s="34"/>
      <c r="CG488" s="34"/>
      <c r="CH488" s="34"/>
      <c r="CI488" s="34"/>
      <c r="CJ488" s="34"/>
      <c r="CK488" s="34"/>
      <c r="CL488" s="34"/>
      <c r="CM488" s="34"/>
      <c r="CN488" s="34"/>
      <c r="CO488" s="34"/>
      <c r="CP488" s="34"/>
      <c r="CQ488" s="34"/>
    </row>
    <row r="489" spans="2:95" x14ac:dyDescent="0.3">
      <c r="B489" s="34">
        <v>487</v>
      </c>
      <c r="C489" s="34">
        <v>2023</v>
      </c>
      <c r="D489" s="34" t="s">
        <v>109</v>
      </c>
      <c r="E489" s="34">
        <v>35</v>
      </c>
      <c r="F489" s="34" t="s">
        <v>78</v>
      </c>
      <c r="G489" s="34" t="s">
        <v>152</v>
      </c>
      <c r="H489" s="34" t="s">
        <v>151</v>
      </c>
      <c r="I489" s="34" t="s">
        <v>84</v>
      </c>
      <c r="J489" s="34" t="s">
        <v>91</v>
      </c>
      <c r="K489" s="34" t="s">
        <v>325</v>
      </c>
      <c r="L489" s="34" t="s">
        <v>171</v>
      </c>
      <c r="M489" s="34" t="s">
        <v>471</v>
      </c>
      <c r="N489" s="123">
        <v>0.33333333333333331</v>
      </c>
      <c r="O489" s="123">
        <v>0.34722222222222227</v>
      </c>
      <c r="P489" s="123" t="s">
        <v>60</v>
      </c>
      <c r="Q489" s="123">
        <v>0.79166666666666663</v>
      </c>
      <c r="R489" s="123" t="s">
        <v>71</v>
      </c>
      <c r="S489" s="123">
        <v>0.83333333333333337</v>
      </c>
      <c r="T489" s="34" t="s">
        <v>24</v>
      </c>
      <c r="U489" s="34" t="s">
        <v>326</v>
      </c>
      <c r="V489" s="34" t="s">
        <v>42</v>
      </c>
      <c r="W489" s="34" t="s">
        <v>326</v>
      </c>
      <c r="X489" s="34" t="s">
        <v>326</v>
      </c>
      <c r="Y489" s="34" t="s">
        <v>326</v>
      </c>
      <c r="Z489" s="34" t="s">
        <v>24</v>
      </c>
      <c r="AA489" s="34" t="s">
        <v>42</v>
      </c>
      <c r="AB489" s="95">
        <v>0</v>
      </c>
      <c r="AC489" s="34" t="s">
        <v>24</v>
      </c>
      <c r="AD489" s="34" t="s">
        <v>42</v>
      </c>
      <c r="AE489" s="95">
        <v>0</v>
      </c>
      <c r="AF489" s="96">
        <v>10.666666666666664</v>
      </c>
      <c r="AG489" s="97">
        <v>0</v>
      </c>
      <c r="AH489" s="96">
        <v>0</v>
      </c>
      <c r="AI489" s="97" t="s">
        <v>326</v>
      </c>
      <c r="AJ489" s="96">
        <v>40.000000000000099</v>
      </c>
      <c r="AK489" s="96">
        <v>138.4675834970534</v>
      </c>
      <c r="AL489" s="96" t="s">
        <v>95</v>
      </c>
      <c r="AM489" s="95">
        <v>6.9233791748526521</v>
      </c>
      <c r="AN489" s="95">
        <v>0</v>
      </c>
      <c r="AO489" s="98" t="s">
        <v>326</v>
      </c>
      <c r="AP489" s="98">
        <v>0</v>
      </c>
      <c r="AQ489" s="98" t="s">
        <v>326</v>
      </c>
      <c r="AR489" s="98">
        <v>9.6218561666666815</v>
      </c>
      <c r="AS489" s="98">
        <v>33.307879303863835</v>
      </c>
      <c r="AT489" s="99" t="s">
        <v>100</v>
      </c>
      <c r="AU489" s="98">
        <v>34.506913655332987</v>
      </c>
      <c r="AV489" s="98">
        <v>119.4522236948855</v>
      </c>
      <c r="AW489" s="98">
        <v>4.2500386313101028</v>
      </c>
      <c r="AX489" s="98">
        <v>14.712314476165817</v>
      </c>
      <c r="AY489" s="98">
        <v>13.611111111111144</v>
      </c>
      <c r="AZ489" s="98">
        <v>47.11744160663622</v>
      </c>
      <c r="BA489" s="100">
        <v>867300</v>
      </c>
      <c r="BB489" s="100">
        <v>3002323.3791748527</v>
      </c>
      <c r="BC489" s="101">
        <v>1.1119230769230768E-2</v>
      </c>
      <c r="BD489" s="101">
        <v>3.8491325374036565E-2</v>
      </c>
      <c r="BE489" s="96">
        <v>0</v>
      </c>
      <c r="BF489" s="96">
        <v>0</v>
      </c>
      <c r="BG489" s="95">
        <v>3.461689587426326</v>
      </c>
      <c r="BH489" s="95">
        <v>3.461689587426326</v>
      </c>
      <c r="BI489" s="96" t="s">
        <v>326</v>
      </c>
      <c r="CA489" s="34"/>
      <c r="CB489" s="34"/>
      <c r="CC489" s="34"/>
      <c r="CD489" s="34"/>
      <c r="CE489" s="34"/>
      <c r="CF489" s="34"/>
      <c r="CG489" s="34"/>
      <c r="CH489" s="34"/>
      <c r="CI489" s="34"/>
      <c r="CJ489" s="34"/>
      <c r="CK489" s="34"/>
      <c r="CL489" s="34"/>
      <c r="CM489" s="34"/>
      <c r="CN489" s="34"/>
      <c r="CO489" s="34"/>
      <c r="CP489" s="34"/>
      <c r="CQ489" s="34"/>
    </row>
    <row r="490" spans="2:95" x14ac:dyDescent="0.3">
      <c r="B490" s="34">
        <v>488</v>
      </c>
      <c r="C490" s="34">
        <v>2023</v>
      </c>
      <c r="D490" s="34" t="s">
        <v>110</v>
      </c>
      <c r="E490" s="34">
        <v>35</v>
      </c>
      <c r="F490" s="34" t="s">
        <v>78</v>
      </c>
      <c r="G490" s="34" t="s">
        <v>152</v>
      </c>
      <c r="H490" s="34" t="s">
        <v>151</v>
      </c>
      <c r="I490" s="34" t="s">
        <v>84</v>
      </c>
      <c r="J490" s="34" t="s">
        <v>91</v>
      </c>
      <c r="K490" s="34" t="s">
        <v>325</v>
      </c>
      <c r="L490" s="34" t="s">
        <v>184</v>
      </c>
      <c r="M490" s="34" t="s">
        <v>471</v>
      </c>
      <c r="N490" s="123">
        <v>0.29166666666666669</v>
      </c>
      <c r="O490" s="123">
        <v>0.33333333333333331</v>
      </c>
      <c r="P490" s="123" t="s">
        <v>60</v>
      </c>
      <c r="Q490" s="123">
        <v>0.72916666666666663</v>
      </c>
      <c r="R490" s="123" t="s">
        <v>69</v>
      </c>
      <c r="S490" s="123">
        <v>0.79166666666666663</v>
      </c>
      <c r="T490" s="34" t="s">
        <v>24</v>
      </c>
      <c r="U490" s="34" t="s">
        <v>326</v>
      </c>
      <c r="V490" s="34" t="s">
        <v>42</v>
      </c>
      <c r="W490" s="34" t="s">
        <v>326</v>
      </c>
      <c r="X490" s="34" t="s">
        <v>326</v>
      </c>
      <c r="Y490" s="34" t="s">
        <v>326</v>
      </c>
      <c r="Z490" s="34" t="s">
        <v>24</v>
      </c>
      <c r="AA490" s="34" t="s">
        <v>42</v>
      </c>
      <c r="AB490" s="95">
        <v>0</v>
      </c>
      <c r="AC490" s="34" t="s">
        <v>24</v>
      </c>
      <c r="AD490" s="34" t="s">
        <v>42</v>
      </c>
      <c r="AE490" s="95">
        <v>0</v>
      </c>
      <c r="AF490" s="96">
        <v>9.5</v>
      </c>
      <c r="AG490" s="97">
        <v>0</v>
      </c>
      <c r="AH490" s="96">
        <v>0</v>
      </c>
      <c r="AI490" s="97" t="s">
        <v>326</v>
      </c>
      <c r="AJ490" s="96">
        <v>74.999999999999972</v>
      </c>
      <c r="AK490" s="96">
        <v>259.62671905697437</v>
      </c>
      <c r="AL490" s="96" t="s">
        <v>96</v>
      </c>
      <c r="AM490" s="95">
        <v>6.9233791748526521</v>
      </c>
      <c r="AN490" s="95">
        <v>0</v>
      </c>
      <c r="AO490" s="98" t="s">
        <v>326</v>
      </c>
      <c r="AP490" s="98">
        <v>0</v>
      </c>
      <c r="AQ490" s="98" t="s">
        <v>326</v>
      </c>
      <c r="AR490" s="98">
        <v>7.6920599999999979</v>
      </c>
      <c r="AS490" s="98">
        <v>26.62752400785854</v>
      </c>
      <c r="AT490" s="99" t="s">
        <v>100</v>
      </c>
      <c r="AU490" s="98">
        <v>36.781433942884604</v>
      </c>
      <c r="AV490" s="98">
        <v>127.32590689069286</v>
      </c>
      <c r="AW490" s="98">
        <v>4.530179567307691</v>
      </c>
      <c r="AX490" s="98">
        <v>15.682075437320533</v>
      </c>
      <c r="AY490" s="98">
        <v>25.520833333333325</v>
      </c>
      <c r="AZ490" s="98">
        <v>88.345203012442667</v>
      </c>
      <c r="BA490" s="100">
        <v>1176000</v>
      </c>
      <c r="BB490" s="100">
        <v>4070946.9548133593</v>
      </c>
      <c r="BC490" s="101">
        <v>1.5076923076923076E-2</v>
      </c>
      <c r="BD490" s="101">
        <v>5.2191627625812295E-2</v>
      </c>
      <c r="BE490" s="96">
        <v>0</v>
      </c>
      <c r="BF490" s="96">
        <v>0</v>
      </c>
      <c r="BG490" s="95">
        <v>3.461689587426326</v>
      </c>
      <c r="BH490" s="95">
        <v>3.461689587426326</v>
      </c>
      <c r="BI490" s="96" t="s">
        <v>326</v>
      </c>
      <c r="CA490" s="34"/>
      <c r="CB490" s="34"/>
      <c r="CC490" s="34"/>
      <c r="CD490" s="34"/>
      <c r="CE490" s="34"/>
      <c r="CF490" s="34"/>
      <c r="CG490" s="34"/>
      <c r="CH490" s="34"/>
      <c r="CI490" s="34"/>
      <c r="CJ490" s="34"/>
      <c r="CK490" s="34"/>
      <c r="CL490" s="34"/>
      <c r="CM490" s="34"/>
      <c r="CN490" s="34"/>
      <c r="CO490" s="34"/>
      <c r="CP490" s="34"/>
      <c r="CQ490" s="34"/>
    </row>
    <row r="491" spans="2:95" x14ac:dyDescent="0.3">
      <c r="B491" s="34">
        <v>489</v>
      </c>
      <c r="C491" s="34">
        <v>2023</v>
      </c>
      <c r="D491" s="34" t="s">
        <v>109</v>
      </c>
      <c r="E491" s="34">
        <v>49</v>
      </c>
      <c r="F491" s="34" t="s">
        <v>79</v>
      </c>
      <c r="G491" s="34" t="s">
        <v>153</v>
      </c>
      <c r="H491" s="34" t="s">
        <v>151</v>
      </c>
      <c r="I491" s="34" t="s">
        <v>83</v>
      </c>
      <c r="J491" s="34" t="s">
        <v>89</v>
      </c>
      <c r="K491" s="34" t="s">
        <v>325</v>
      </c>
      <c r="L491" s="34" t="s">
        <v>177</v>
      </c>
      <c r="M491" s="34" t="s">
        <v>471</v>
      </c>
      <c r="N491" s="123">
        <v>0.25</v>
      </c>
      <c r="O491" s="123">
        <v>0.33333333333333331</v>
      </c>
      <c r="P491" s="123" t="s">
        <v>60</v>
      </c>
      <c r="Q491" s="123">
        <v>0.70833333333333337</v>
      </c>
      <c r="R491" s="123" t="s">
        <v>69</v>
      </c>
      <c r="S491" s="123">
        <v>0.79166666666666663</v>
      </c>
      <c r="T491" s="34" t="s">
        <v>24</v>
      </c>
      <c r="U491" s="34" t="s">
        <v>326</v>
      </c>
      <c r="V491" s="34" t="s">
        <v>42</v>
      </c>
      <c r="W491" s="34" t="s">
        <v>31</v>
      </c>
      <c r="X491" s="34" t="s">
        <v>42</v>
      </c>
      <c r="Y491" s="34" t="s">
        <v>326</v>
      </c>
      <c r="Z491" s="34" t="s">
        <v>24</v>
      </c>
      <c r="AA491" s="34" t="s">
        <v>42</v>
      </c>
      <c r="AB491" s="95">
        <v>0</v>
      </c>
      <c r="AC491" s="34" t="s">
        <v>24</v>
      </c>
      <c r="AD491" s="34" t="s">
        <v>42</v>
      </c>
      <c r="AE491" s="95">
        <v>0</v>
      </c>
      <c r="AF491" s="96">
        <v>9.0000000000000018</v>
      </c>
      <c r="AG491" s="97">
        <v>30</v>
      </c>
      <c r="AH491" s="96">
        <v>103.85068762278978</v>
      </c>
      <c r="AI491" s="97" t="s">
        <v>95</v>
      </c>
      <c r="AJ491" s="96">
        <v>119.99999999999993</v>
      </c>
      <c r="AK491" s="96">
        <v>415.40275049115888</v>
      </c>
      <c r="AL491" s="96" t="s">
        <v>96</v>
      </c>
      <c r="AM491" s="95">
        <v>6.9233791748526521</v>
      </c>
      <c r="AN491" s="95">
        <v>6.9233791748526521</v>
      </c>
      <c r="AO491" s="98">
        <v>8.1449999999999996</v>
      </c>
      <c r="AP491" s="98">
        <v>28.195461689587425</v>
      </c>
      <c r="AQ491" s="98" t="s">
        <v>108</v>
      </c>
      <c r="AR491" s="98">
        <v>14.202759000000015</v>
      </c>
      <c r="AS491" s="98">
        <v>49.165542943025592</v>
      </c>
      <c r="AT491" s="99" t="s">
        <v>101</v>
      </c>
      <c r="AU491" s="98">
        <v>97.57975288139103</v>
      </c>
      <c r="AV491" s="98">
        <v>337.79081449314538</v>
      </c>
      <c r="AW491" s="98">
        <v>12.018395024311639</v>
      </c>
      <c r="AX491" s="98">
        <v>41.603952913235965</v>
      </c>
      <c r="AY491" s="98">
        <v>40.833333333333307</v>
      </c>
      <c r="AZ491" s="98">
        <v>141.35232481990823</v>
      </c>
      <c r="BA491" s="100">
        <v>2940000</v>
      </c>
      <c r="BB491" s="100">
        <v>10177367.387033399</v>
      </c>
      <c r="BC491" s="101">
        <v>0.1225</v>
      </c>
      <c r="BD491" s="101">
        <v>0.42405697445972496</v>
      </c>
      <c r="BE491" s="96">
        <v>60</v>
      </c>
      <c r="BF491" s="96">
        <v>207.70137524557956</v>
      </c>
      <c r="BG491" s="95">
        <v>0</v>
      </c>
      <c r="BH491" s="95">
        <v>3.461689587426326</v>
      </c>
      <c r="BI491" s="96" t="s">
        <v>326</v>
      </c>
      <c r="CA491" s="34"/>
      <c r="CB491" s="34"/>
      <c r="CC491" s="34"/>
      <c r="CD491" s="34"/>
      <c r="CE491" s="34"/>
      <c r="CF491" s="34"/>
      <c r="CG491" s="34"/>
      <c r="CH491" s="34"/>
      <c r="CI491" s="34"/>
      <c r="CJ491" s="34"/>
      <c r="CK491" s="34"/>
      <c r="CL491" s="34"/>
      <c r="CM491" s="34"/>
      <c r="CN491" s="34"/>
      <c r="CO491" s="34"/>
      <c r="CP491" s="34"/>
      <c r="CQ491" s="34"/>
    </row>
    <row r="492" spans="2:95" x14ac:dyDescent="0.3">
      <c r="B492" s="34">
        <v>490</v>
      </c>
      <c r="C492" s="34">
        <v>2023</v>
      </c>
      <c r="D492" s="34" t="s">
        <v>110</v>
      </c>
      <c r="E492" s="34">
        <v>33</v>
      </c>
      <c r="F492" s="34" t="s">
        <v>78</v>
      </c>
      <c r="G492" s="34" t="s">
        <v>152</v>
      </c>
      <c r="H492" s="34" t="s">
        <v>151</v>
      </c>
      <c r="I492" s="34" t="s">
        <v>85</v>
      </c>
      <c r="J492" s="34" t="s">
        <v>91</v>
      </c>
      <c r="K492" s="34" t="s">
        <v>325</v>
      </c>
      <c r="L492" s="34" t="s">
        <v>174</v>
      </c>
      <c r="M492" s="34" t="s">
        <v>476</v>
      </c>
      <c r="N492" s="123">
        <v>0.35416666666666669</v>
      </c>
      <c r="O492" s="123">
        <v>0.38541666666666669</v>
      </c>
      <c r="P492" s="123" t="s">
        <v>61</v>
      </c>
      <c r="Q492" s="123">
        <v>0.66666666666666663</v>
      </c>
      <c r="R492" s="123" t="s">
        <v>68</v>
      </c>
      <c r="S492" s="123">
        <v>0.70833333333333337</v>
      </c>
      <c r="T492" s="34" t="s">
        <v>24</v>
      </c>
      <c r="U492" s="34" t="s">
        <v>326</v>
      </c>
      <c r="V492" s="34" t="s">
        <v>42</v>
      </c>
      <c r="W492" s="34" t="s">
        <v>149</v>
      </c>
      <c r="X492" s="34" t="s">
        <v>149</v>
      </c>
      <c r="Y492" s="34" t="s">
        <v>326</v>
      </c>
      <c r="Z492" s="34" t="s">
        <v>24</v>
      </c>
      <c r="AA492" s="34" t="s">
        <v>42</v>
      </c>
      <c r="AB492" s="95">
        <v>0</v>
      </c>
      <c r="AC492" s="34" t="s">
        <v>26</v>
      </c>
      <c r="AD492" s="34" t="s">
        <v>43</v>
      </c>
      <c r="AE492" s="95">
        <v>3.461689587426326</v>
      </c>
      <c r="AF492" s="96">
        <v>6.7499999999999982</v>
      </c>
      <c r="AG492" s="97">
        <v>10</v>
      </c>
      <c r="AH492" s="96">
        <v>34.616895874263264</v>
      </c>
      <c r="AI492" s="97" t="s">
        <v>148</v>
      </c>
      <c r="AJ492" s="96">
        <v>52.500000000000057</v>
      </c>
      <c r="AK492" s="96">
        <v>181.73870333988231</v>
      </c>
      <c r="AL492" s="96" t="s">
        <v>95</v>
      </c>
      <c r="AM492" s="95">
        <v>6.9233791748526521</v>
      </c>
      <c r="AN492" s="95">
        <v>6.9233791748526521</v>
      </c>
      <c r="AO492" s="98">
        <v>0.56666666666666665</v>
      </c>
      <c r="AP492" s="98">
        <v>1.9616240995415848</v>
      </c>
      <c r="AQ492" s="98" t="s">
        <v>106</v>
      </c>
      <c r="AR492" s="98">
        <v>17.3398775</v>
      </c>
      <c r="AS492" s="98">
        <v>60.025273388998031</v>
      </c>
      <c r="AT492" s="99" t="s">
        <v>102</v>
      </c>
      <c r="AU492" s="98">
        <v>100.25642452677283</v>
      </c>
      <c r="AV492" s="98">
        <v>347.05662085692285</v>
      </c>
      <c r="AW492" s="98">
        <v>12.348066869491186</v>
      </c>
      <c r="AX492" s="98">
        <v>42.745174506961632</v>
      </c>
      <c r="AY492" s="98">
        <v>17.864583333333353</v>
      </c>
      <c r="AZ492" s="98">
        <v>61.841642108709955</v>
      </c>
      <c r="BA492" s="100">
        <v>1445500</v>
      </c>
      <c r="BB492" s="100">
        <v>5003872.298624754</v>
      </c>
      <c r="BC492" s="101">
        <v>1.8532051282051282E-2</v>
      </c>
      <c r="BD492" s="101">
        <v>6.4152208956727616E-2</v>
      </c>
      <c r="BE492" s="96">
        <v>20</v>
      </c>
      <c r="BF492" s="96">
        <v>69.233791748526528</v>
      </c>
      <c r="BG492" s="95">
        <v>3.461689587426326</v>
      </c>
      <c r="BH492" s="95">
        <v>3.461689587426326</v>
      </c>
      <c r="BI492" s="96" t="s">
        <v>326</v>
      </c>
      <c r="CA492" s="34"/>
      <c r="CB492" s="34"/>
      <c r="CC492" s="34"/>
      <c r="CD492" s="34"/>
      <c r="CE492" s="34"/>
      <c r="CF492" s="34"/>
      <c r="CG492" s="34"/>
      <c r="CH492" s="34"/>
      <c r="CI492" s="34"/>
      <c r="CJ492" s="34"/>
      <c r="CK492" s="34"/>
      <c r="CL492" s="34"/>
      <c r="CM492" s="34"/>
      <c r="CN492" s="34"/>
      <c r="CO492" s="34"/>
      <c r="CP492" s="34"/>
      <c r="CQ492" s="34"/>
    </row>
    <row r="493" spans="2:95" x14ac:dyDescent="0.3">
      <c r="B493" s="34">
        <v>491</v>
      </c>
      <c r="C493" s="34">
        <v>2023</v>
      </c>
      <c r="D493" s="34" t="s">
        <v>109</v>
      </c>
      <c r="E493" s="34">
        <v>38</v>
      </c>
      <c r="F493" s="34" t="s">
        <v>78</v>
      </c>
      <c r="G493" s="34" t="s">
        <v>152</v>
      </c>
      <c r="H493" s="34" t="s">
        <v>151</v>
      </c>
      <c r="I493" s="34" t="s">
        <v>85</v>
      </c>
      <c r="J493" s="34" t="s">
        <v>93</v>
      </c>
      <c r="K493" s="34" t="s">
        <v>325</v>
      </c>
      <c r="L493" s="34" t="s">
        <v>169</v>
      </c>
      <c r="M493" s="34" t="s">
        <v>471</v>
      </c>
      <c r="N493" s="123">
        <v>0.27083333333333331</v>
      </c>
      <c r="O493" s="123">
        <v>0.36458333333333331</v>
      </c>
      <c r="P493" s="123" t="s">
        <v>60</v>
      </c>
      <c r="Q493" s="123">
        <v>0.70833333333333337</v>
      </c>
      <c r="R493" s="123" t="s">
        <v>69</v>
      </c>
      <c r="S493" s="123">
        <v>0.79166666666666663</v>
      </c>
      <c r="T493" s="34" t="s">
        <v>26</v>
      </c>
      <c r="U493" s="34" t="s">
        <v>48</v>
      </c>
      <c r="V493" s="34" t="s">
        <v>43</v>
      </c>
      <c r="W493" s="34" t="s">
        <v>326</v>
      </c>
      <c r="X493" s="34" t="s">
        <v>326</v>
      </c>
      <c r="Y493" s="34" t="s">
        <v>326</v>
      </c>
      <c r="Z493" s="34" t="s">
        <v>26</v>
      </c>
      <c r="AA493" s="34" t="s">
        <v>43</v>
      </c>
      <c r="AB493" s="95">
        <v>0</v>
      </c>
      <c r="AC493" s="34" t="s">
        <v>26</v>
      </c>
      <c r="AD493" s="34" t="s">
        <v>43</v>
      </c>
      <c r="AE493" s="95">
        <v>0</v>
      </c>
      <c r="AF493" s="96">
        <v>8.2500000000000018</v>
      </c>
      <c r="AG493" s="97">
        <v>0</v>
      </c>
      <c r="AH493" s="96">
        <v>0</v>
      </c>
      <c r="AI493" s="97" t="s">
        <v>326</v>
      </c>
      <c r="AJ493" s="96">
        <v>127.49999999999994</v>
      </c>
      <c r="AK493" s="96">
        <v>441.36542239685639</v>
      </c>
      <c r="AL493" s="96" t="s">
        <v>97</v>
      </c>
      <c r="AM493" s="95">
        <v>6.9233791748526521</v>
      </c>
      <c r="AN493" s="95">
        <v>0</v>
      </c>
      <c r="AO493" s="98" t="s">
        <v>326</v>
      </c>
      <c r="AP493" s="98">
        <v>0</v>
      </c>
      <c r="AQ493" s="98" t="s">
        <v>326</v>
      </c>
      <c r="AR493" s="98">
        <v>17.594754999999992</v>
      </c>
      <c r="AS493" s="98">
        <v>60.907580176817262</v>
      </c>
      <c r="AT493" s="99" t="s">
        <v>102</v>
      </c>
      <c r="AU493" s="98">
        <v>1042.5224682872215</v>
      </c>
      <c r="AV493" s="98">
        <v>3608.8891731278668</v>
      </c>
      <c r="AW493" s="98">
        <v>136.84809444444437</v>
      </c>
      <c r="AX493" s="98">
        <v>473.72562359746752</v>
      </c>
      <c r="AY493" s="98">
        <v>43.38541666666665</v>
      </c>
      <c r="AZ493" s="98">
        <v>150.18684512115252</v>
      </c>
      <c r="BA493" s="100">
        <v>2886301.3698630142</v>
      </c>
      <c r="BB493" s="100">
        <v>9991479.3982291371</v>
      </c>
      <c r="BC493" s="101">
        <v>1.9242009132420093E-2</v>
      </c>
      <c r="BD493" s="101">
        <v>6.6609862654860907E-2</v>
      </c>
      <c r="BE493" s="96">
        <v>0</v>
      </c>
      <c r="BF493" s="96">
        <v>0</v>
      </c>
      <c r="BG493" s="95">
        <v>3.461689587426326</v>
      </c>
      <c r="BH493" s="95">
        <v>3.461689587426326</v>
      </c>
      <c r="BI493" s="96" t="s">
        <v>326</v>
      </c>
      <c r="CA493" s="34"/>
      <c r="CB493" s="34"/>
      <c r="CC493" s="34"/>
      <c r="CD493" s="34"/>
      <c r="CE493" s="34"/>
      <c r="CF493" s="34"/>
      <c r="CG493" s="34"/>
      <c r="CH493" s="34"/>
      <c r="CI493" s="34"/>
      <c r="CJ493" s="34"/>
      <c r="CK493" s="34"/>
      <c r="CL493" s="34"/>
      <c r="CM493" s="34"/>
      <c r="CN493" s="34"/>
      <c r="CO493" s="34"/>
      <c r="CP493" s="34"/>
      <c r="CQ493" s="34"/>
    </row>
    <row r="494" spans="2:95" x14ac:dyDescent="0.3">
      <c r="B494" s="34">
        <v>492</v>
      </c>
      <c r="C494" s="34">
        <v>2023</v>
      </c>
      <c r="D494" s="34" t="s">
        <v>110</v>
      </c>
      <c r="E494" s="34">
        <v>31</v>
      </c>
      <c r="F494" s="34" t="s">
        <v>78</v>
      </c>
      <c r="G494" s="34" t="s">
        <v>152</v>
      </c>
      <c r="H494" s="34" t="s">
        <v>151</v>
      </c>
      <c r="I494" s="34" t="s">
        <v>84</v>
      </c>
      <c r="J494" s="34" t="s">
        <v>89</v>
      </c>
      <c r="K494" s="34" t="s">
        <v>328</v>
      </c>
      <c r="L494" s="34" t="s">
        <v>170</v>
      </c>
      <c r="M494" s="34" t="s">
        <v>471</v>
      </c>
      <c r="N494" s="123">
        <v>0.1875</v>
      </c>
      <c r="O494" s="123">
        <v>0.29166666666666669</v>
      </c>
      <c r="P494" s="123" t="s">
        <v>59</v>
      </c>
      <c r="Q494" s="123">
        <v>0.6875</v>
      </c>
      <c r="R494" s="123" t="s">
        <v>68</v>
      </c>
      <c r="S494" s="123">
        <v>0.78125</v>
      </c>
      <c r="T494" s="34" t="s">
        <v>33</v>
      </c>
      <c r="U494" s="34" t="s">
        <v>326</v>
      </c>
      <c r="V494" s="34" t="s">
        <v>42</v>
      </c>
      <c r="W494" s="34" t="s">
        <v>24</v>
      </c>
      <c r="X494" s="34" t="s">
        <v>42</v>
      </c>
      <c r="Y494" s="34" t="s">
        <v>326</v>
      </c>
      <c r="Z494" s="34" t="s">
        <v>24</v>
      </c>
      <c r="AA494" s="34" t="s">
        <v>42</v>
      </c>
      <c r="AB494" s="95">
        <v>3.461689587426326</v>
      </c>
      <c r="AC494" s="34" t="s">
        <v>33</v>
      </c>
      <c r="AD494" s="34" t="s">
        <v>42</v>
      </c>
      <c r="AE494" s="95">
        <v>0</v>
      </c>
      <c r="AF494" s="96">
        <v>9.5</v>
      </c>
      <c r="AG494" s="97">
        <v>22.5</v>
      </c>
      <c r="AH494" s="96">
        <v>77.88801571709233</v>
      </c>
      <c r="AI494" s="97" t="s">
        <v>103</v>
      </c>
      <c r="AJ494" s="96">
        <v>142.5</v>
      </c>
      <c r="AK494" s="96">
        <v>493.29076620825145</v>
      </c>
      <c r="AL494" s="96" t="s">
        <v>97</v>
      </c>
      <c r="AM494" s="95">
        <v>6.9233791748526521</v>
      </c>
      <c r="AN494" s="95">
        <v>6.9233791748526521</v>
      </c>
      <c r="AO494" s="98">
        <v>10.252500000000001</v>
      </c>
      <c r="AP494" s="98">
        <v>35.490972495088414</v>
      </c>
      <c r="AQ494" s="98" t="s">
        <v>108</v>
      </c>
      <c r="AR494" s="98">
        <v>20.284398999999993</v>
      </c>
      <c r="AS494" s="98">
        <v>70.218292805500951</v>
      </c>
      <c r="AT494" s="99" t="s">
        <v>102</v>
      </c>
      <c r="AU494" s="98">
        <v>181.37362119021267</v>
      </c>
      <c r="AV494" s="98">
        <v>627.85917590796601</v>
      </c>
      <c r="AW494" s="98">
        <v>22.33885372822602</v>
      </c>
      <c r="AX494" s="98">
        <v>77.330177346039775</v>
      </c>
      <c r="AY494" s="98">
        <v>48.489583333333336</v>
      </c>
      <c r="AZ494" s="98">
        <v>167.85588572364114</v>
      </c>
      <c r="BA494" s="100">
        <v>3087000</v>
      </c>
      <c r="BB494" s="100">
        <v>10686235.756385069</v>
      </c>
      <c r="BC494" s="101">
        <v>0.12862499999999999</v>
      </c>
      <c r="BD494" s="101">
        <v>0.44525982318271112</v>
      </c>
      <c r="BE494" s="96">
        <v>0</v>
      </c>
      <c r="BF494" s="96">
        <v>0</v>
      </c>
      <c r="BG494" s="95">
        <v>3.461689587426326</v>
      </c>
      <c r="BH494" s="95">
        <v>3.461689587426326</v>
      </c>
      <c r="BI494" s="96" t="s">
        <v>326</v>
      </c>
      <c r="CA494" s="34"/>
      <c r="CB494" s="34"/>
      <c r="CC494" s="34"/>
      <c r="CD494" s="34"/>
      <c r="CE494" s="34"/>
      <c r="CF494" s="34"/>
      <c r="CG494" s="34"/>
      <c r="CH494" s="34"/>
      <c r="CI494" s="34"/>
      <c r="CJ494" s="34"/>
      <c r="CK494" s="34"/>
      <c r="CL494" s="34"/>
      <c r="CM494" s="34"/>
      <c r="CN494" s="34"/>
      <c r="CO494" s="34"/>
      <c r="CP494" s="34"/>
      <c r="CQ494" s="34"/>
    </row>
    <row r="495" spans="2:95" x14ac:dyDescent="0.3">
      <c r="B495" s="34">
        <v>493</v>
      </c>
      <c r="C495" s="34">
        <v>2023</v>
      </c>
      <c r="D495" s="34" t="s">
        <v>109</v>
      </c>
      <c r="E495" s="34">
        <v>35</v>
      </c>
      <c r="F495" s="34" t="s">
        <v>78</v>
      </c>
      <c r="G495" s="34" t="s">
        <v>153</v>
      </c>
      <c r="H495" s="34" t="s">
        <v>151</v>
      </c>
      <c r="I495" s="34" t="s">
        <v>85</v>
      </c>
      <c r="J495" s="34" t="s">
        <v>92</v>
      </c>
      <c r="K495" s="34" t="s">
        <v>325</v>
      </c>
      <c r="L495" s="34" t="s">
        <v>167</v>
      </c>
      <c r="M495" s="34" t="s">
        <v>471</v>
      </c>
      <c r="N495" s="123">
        <v>0.375</v>
      </c>
      <c r="O495" s="123">
        <v>0.41666666666666669</v>
      </c>
      <c r="P495" s="123" t="s">
        <v>62</v>
      </c>
      <c r="Q495" s="123">
        <v>0.72916666666666663</v>
      </c>
      <c r="R495" s="123" t="s">
        <v>69</v>
      </c>
      <c r="S495" s="123">
        <v>0.78125</v>
      </c>
      <c r="T495" s="34" t="s">
        <v>24</v>
      </c>
      <c r="U495" s="34" t="s">
        <v>326</v>
      </c>
      <c r="V495" s="34" t="s">
        <v>42</v>
      </c>
      <c r="W495" s="34" t="s">
        <v>149</v>
      </c>
      <c r="X495" s="34" t="s">
        <v>149</v>
      </c>
      <c r="Y495" s="34" t="s">
        <v>326</v>
      </c>
      <c r="Z495" s="34" t="s">
        <v>24</v>
      </c>
      <c r="AA495" s="34" t="s">
        <v>42</v>
      </c>
      <c r="AB495" s="95">
        <v>0</v>
      </c>
      <c r="AC495" s="34" t="s">
        <v>24</v>
      </c>
      <c r="AD495" s="34" t="s">
        <v>42</v>
      </c>
      <c r="AE495" s="95">
        <v>0</v>
      </c>
      <c r="AF495" s="96">
        <v>7.4999999999999982</v>
      </c>
      <c r="AG495" s="97">
        <v>7.5</v>
      </c>
      <c r="AH495" s="96">
        <v>25.962671905697444</v>
      </c>
      <c r="AI495" s="97" t="s">
        <v>148</v>
      </c>
      <c r="AJ495" s="96">
        <v>67.500000000000043</v>
      </c>
      <c r="AK495" s="96">
        <v>233.66404715127715</v>
      </c>
      <c r="AL495" s="96" t="s">
        <v>96</v>
      </c>
      <c r="AM495" s="95">
        <v>6.9233791748526521</v>
      </c>
      <c r="AN495" s="95">
        <v>6.9233791748526521</v>
      </c>
      <c r="AO495" s="98">
        <v>0.42499999999999993</v>
      </c>
      <c r="AP495" s="98">
        <v>1.4712180746561883</v>
      </c>
      <c r="AQ495" s="98" t="s">
        <v>105</v>
      </c>
      <c r="AR495" s="98">
        <v>14.600259999999992</v>
      </c>
      <c r="AS495" s="98">
        <v>50.541568015717061</v>
      </c>
      <c r="AT495" s="99" t="s">
        <v>101</v>
      </c>
      <c r="AU495" s="98">
        <v>84.728016505528785</v>
      </c>
      <c r="AV495" s="98">
        <v>293.30209250047488</v>
      </c>
      <c r="AW495" s="98">
        <v>10.435512920673071</v>
      </c>
      <c r="AX495" s="98">
        <v>36.124506416946858</v>
      </c>
      <c r="AY495" s="98">
        <v>22.968750000000014</v>
      </c>
      <c r="AZ495" s="98">
        <v>79.51068271119847</v>
      </c>
      <c r="BA495" s="100">
        <v>1470000</v>
      </c>
      <c r="BB495" s="100">
        <v>5088683.6935166996</v>
      </c>
      <c r="BC495" s="101">
        <v>1.361111111111111E-2</v>
      </c>
      <c r="BD495" s="101">
        <v>4.7117441606636098E-2</v>
      </c>
      <c r="BE495" s="96">
        <v>15</v>
      </c>
      <c r="BF495" s="96">
        <v>51.925343811394889</v>
      </c>
      <c r="BG495" s="95">
        <v>3.461689587426326</v>
      </c>
      <c r="BH495" s="95">
        <v>3.461689587426326</v>
      </c>
      <c r="BI495" s="96" t="s">
        <v>326</v>
      </c>
      <c r="CA495" s="34"/>
      <c r="CB495" s="34"/>
      <c r="CC495" s="34"/>
      <c r="CD495" s="34"/>
      <c r="CE495" s="34"/>
      <c r="CF495" s="34"/>
      <c r="CG495" s="34"/>
      <c r="CH495" s="34"/>
      <c r="CI495" s="34"/>
      <c r="CJ495" s="34"/>
      <c r="CK495" s="34"/>
      <c r="CL495" s="34"/>
      <c r="CM495" s="34"/>
      <c r="CN495" s="34"/>
      <c r="CO495" s="34"/>
      <c r="CP495" s="34"/>
      <c r="CQ495" s="34"/>
    </row>
    <row r="496" spans="2:95" x14ac:dyDescent="0.3">
      <c r="B496" s="34">
        <v>494</v>
      </c>
      <c r="C496" s="34">
        <v>2023</v>
      </c>
      <c r="D496" s="34" t="s">
        <v>110</v>
      </c>
      <c r="E496" s="34">
        <v>60</v>
      </c>
      <c r="F496" s="34" t="s">
        <v>81</v>
      </c>
      <c r="G496" s="34" t="s">
        <v>152</v>
      </c>
      <c r="H496" s="34" t="s">
        <v>151</v>
      </c>
      <c r="I496" s="34" t="s">
        <v>84</v>
      </c>
      <c r="J496" s="34" t="s">
        <v>90</v>
      </c>
      <c r="K496" s="34" t="s">
        <v>325</v>
      </c>
      <c r="L496" s="34" t="s">
        <v>179</v>
      </c>
      <c r="M496" s="34" t="s">
        <v>471</v>
      </c>
      <c r="N496" s="123">
        <v>0.3125</v>
      </c>
      <c r="O496" s="123">
        <v>0.35416666666666669</v>
      </c>
      <c r="P496" s="123" t="s">
        <v>60</v>
      </c>
      <c r="Q496" s="123">
        <v>0.72916666666666663</v>
      </c>
      <c r="R496" s="123" t="s">
        <v>69</v>
      </c>
      <c r="S496" s="123">
        <v>0.77083333333333337</v>
      </c>
      <c r="T496" s="34" t="s">
        <v>24</v>
      </c>
      <c r="U496" s="34" t="s">
        <v>326</v>
      </c>
      <c r="V496" s="34" t="s">
        <v>42</v>
      </c>
      <c r="W496" s="34" t="s">
        <v>27</v>
      </c>
      <c r="X496" s="34" t="s">
        <v>42</v>
      </c>
      <c r="Y496" s="34" t="s">
        <v>326</v>
      </c>
      <c r="Z496" s="34" t="s">
        <v>24</v>
      </c>
      <c r="AA496" s="34" t="s">
        <v>42</v>
      </c>
      <c r="AB496" s="95">
        <v>0</v>
      </c>
      <c r="AC496" s="34" t="s">
        <v>24</v>
      </c>
      <c r="AD496" s="34" t="s">
        <v>42</v>
      </c>
      <c r="AE496" s="95">
        <v>0</v>
      </c>
      <c r="AF496" s="96">
        <v>8.9999999999999982</v>
      </c>
      <c r="AG496" s="97">
        <v>15</v>
      </c>
      <c r="AH496" s="96">
        <v>51.925343811394889</v>
      </c>
      <c r="AI496" s="97" t="s">
        <v>103</v>
      </c>
      <c r="AJ496" s="96">
        <v>60.000000000000071</v>
      </c>
      <c r="AK496" s="96">
        <v>207.70137524557981</v>
      </c>
      <c r="AL496" s="96" t="s">
        <v>96</v>
      </c>
      <c r="AM496" s="95">
        <v>6.9233791748526521</v>
      </c>
      <c r="AN496" s="95">
        <v>6.9233791748526521</v>
      </c>
      <c r="AO496" s="98">
        <v>4.1500000000000004</v>
      </c>
      <c r="AP496" s="98">
        <v>14.366011787819254</v>
      </c>
      <c r="AQ496" s="98" t="s">
        <v>99</v>
      </c>
      <c r="AR496" s="98">
        <v>4.4969639999999913</v>
      </c>
      <c r="AS496" s="98">
        <v>15.56709345383101</v>
      </c>
      <c r="AT496" s="99" t="s">
        <v>99</v>
      </c>
      <c r="AU496" s="98">
        <v>61.064584045497043</v>
      </c>
      <c r="AV496" s="98">
        <v>211.38663475081688</v>
      </c>
      <c r="AW496" s="98">
        <v>7.5210099573230176</v>
      </c>
      <c r="AX496" s="98">
        <v>26.035401856194806</v>
      </c>
      <c r="AY496" s="98">
        <v>20.416666666666689</v>
      </c>
      <c r="AZ496" s="98">
        <v>70.67616240995423</v>
      </c>
      <c r="BA496" s="100">
        <v>2462250</v>
      </c>
      <c r="BB496" s="100">
        <v>8523545.1866404712</v>
      </c>
      <c r="BC496" s="101">
        <v>5.1296874999999999E-2</v>
      </c>
      <c r="BD496" s="101">
        <v>0.1775738580550098</v>
      </c>
      <c r="BE496" s="96">
        <v>0</v>
      </c>
      <c r="BF496" s="96">
        <v>0</v>
      </c>
      <c r="BG496" s="95">
        <v>3.461689587426326</v>
      </c>
      <c r="BH496" s="95">
        <v>3.461689587426326</v>
      </c>
      <c r="BI496" s="96" t="s">
        <v>326</v>
      </c>
      <c r="CA496" s="34"/>
      <c r="CB496" s="34"/>
      <c r="CC496" s="34"/>
      <c r="CD496" s="34"/>
      <c r="CE496" s="34"/>
      <c r="CF496" s="34"/>
      <c r="CG496" s="34"/>
      <c r="CH496" s="34"/>
      <c r="CI496" s="34"/>
      <c r="CJ496" s="34"/>
      <c r="CK496" s="34"/>
      <c r="CL496" s="34"/>
      <c r="CM496" s="34"/>
      <c r="CN496" s="34"/>
      <c r="CO496" s="34"/>
      <c r="CP496" s="34"/>
      <c r="CQ496" s="34"/>
    </row>
    <row r="497" spans="2:95" x14ac:dyDescent="0.3">
      <c r="B497" s="34">
        <v>495</v>
      </c>
      <c r="C497" s="34">
        <v>2023</v>
      </c>
      <c r="D497" s="34" t="s">
        <v>109</v>
      </c>
      <c r="E497" s="34">
        <v>45</v>
      </c>
      <c r="F497" s="34" t="s">
        <v>79</v>
      </c>
      <c r="G497" s="34" t="s">
        <v>152</v>
      </c>
      <c r="H497" s="34" t="s">
        <v>151</v>
      </c>
      <c r="I497" s="34" t="s">
        <v>84</v>
      </c>
      <c r="J497" s="34" t="s">
        <v>90</v>
      </c>
      <c r="K497" s="34" t="s">
        <v>325</v>
      </c>
      <c r="L497" s="34" t="s">
        <v>171</v>
      </c>
      <c r="M497" s="34" t="s">
        <v>480</v>
      </c>
      <c r="N497" s="123">
        <v>0.29166666666666669</v>
      </c>
      <c r="O497" s="123">
        <v>0.33333333333333331</v>
      </c>
      <c r="P497" s="123" t="s">
        <v>60</v>
      </c>
      <c r="Q497" s="123">
        <v>0.58333333333333337</v>
      </c>
      <c r="R497" s="123" t="s">
        <v>66</v>
      </c>
      <c r="S497" s="123">
        <v>0.625</v>
      </c>
      <c r="T497" s="34" t="s">
        <v>28</v>
      </c>
      <c r="U497" s="34" t="s">
        <v>48</v>
      </c>
      <c r="V497" s="34" t="s">
        <v>43</v>
      </c>
      <c r="W497" s="34" t="s">
        <v>326</v>
      </c>
      <c r="X497" s="34" t="s">
        <v>326</v>
      </c>
      <c r="Y497" s="34" t="s">
        <v>326</v>
      </c>
      <c r="Z497" s="34" t="s">
        <v>28</v>
      </c>
      <c r="AA497" s="34" t="s">
        <v>43</v>
      </c>
      <c r="AB497" s="95">
        <v>0</v>
      </c>
      <c r="AC497" s="34" t="s">
        <v>28</v>
      </c>
      <c r="AD497" s="34" t="s">
        <v>43</v>
      </c>
      <c r="AE497" s="95">
        <v>0</v>
      </c>
      <c r="AF497" s="96">
        <v>6.0000000000000018</v>
      </c>
      <c r="AG497" s="97">
        <v>0</v>
      </c>
      <c r="AH497" s="96">
        <v>0</v>
      </c>
      <c r="AI497" s="97" t="s">
        <v>326</v>
      </c>
      <c r="AJ497" s="96">
        <v>59.999999999999943</v>
      </c>
      <c r="AK497" s="96">
        <v>207.70137524557936</v>
      </c>
      <c r="AL497" s="96" t="s">
        <v>95</v>
      </c>
      <c r="AM497" s="95">
        <v>6.9233791748526521</v>
      </c>
      <c r="AN497" s="95">
        <v>0</v>
      </c>
      <c r="AO497" s="98" t="s">
        <v>326</v>
      </c>
      <c r="AP497" s="98">
        <v>0</v>
      </c>
      <c r="AQ497" s="98" t="s">
        <v>326</v>
      </c>
      <c r="AR497" s="98">
        <v>13.652053999999993</v>
      </c>
      <c r="AS497" s="98">
        <v>47.2591731787819</v>
      </c>
      <c r="AT497" s="99" t="s">
        <v>101</v>
      </c>
      <c r="AU497" s="98">
        <v>1306.7007477673326</v>
      </c>
      <c r="AV497" s="98">
        <v>4523.3923724283695</v>
      </c>
      <c r="AW497" s="98">
        <v>171.52580666666657</v>
      </c>
      <c r="AX497" s="98">
        <v>593.76909891290074</v>
      </c>
      <c r="AY497" s="98">
        <v>20.416666666666647</v>
      </c>
      <c r="AZ497" s="98">
        <v>70.676162409954088</v>
      </c>
      <c r="BA497" s="100">
        <v>4436849.3150684936</v>
      </c>
      <c r="BB497" s="100">
        <v>15358995.074952232</v>
      </c>
      <c r="BC497" s="101">
        <v>9.243436073059362E-2</v>
      </c>
      <c r="BD497" s="101">
        <v>0.31997906406150484</v>
      </c>
      <c r="BE497" s="96">
        <v>0</v>
      </c>
      <c r="BF497" s="96">
        <v>0</v>
      </c>
      <c r="BG497" s="95">
        <v>3.461689587426326</v>
      </c>
      <c r="BH497" s="95">
        <v>3.461689587426326</v>
      </c>
      <c r="BI497" s="96" t="s">
        <v>326</v>
      </c>
      <c r="CA497" s="34"/>
      <c r="CB497" s="34"/>
      <c r="CC497" s="34"/>
      <c r="CD497" s="34"/>
      <c r="CE497" s="34"/>
      <c r="CF497" s="34"/>
      <c r="CG497" s="34"/>
      <c r="CH497" s="34"/>
      <c r="CI497" s="34"/>
      <c r="CJ497" s="34"/>
      <c r="CK497" s="34"/>
      <c r="CL497" s="34"/>
      <c r="CM497" s="34"/>
      <c r="CN497" s="34"/>
      <c r="CO497" s="34"/>
      <c r="CP497" s="34"/>
      <c r="CQ497" s="34"/>
    </row>
    <row r="498" spans="2:95" x14ac:dyDescent="0.3">
      <c r="B498" s="34">
        <v>496</v>
      </c>
      <c r="C498" s="34">
        <v>2023</v>
      </c>
      <c r="D498" s="34" t="s">
        <v>110</v>
      </c>
      <c r="E498" s="34">
        <v>33</v>
      </c>
      <c r="F498" s="34" t="s">
        <v>78</v>
      </c>
      <c r="G498" s="34" t="s">
        <v>153</v>
      </c>
      <c r="H498" s="34" t="s">
        <v>151</v>
      </c>
      <c r="I498" s="34" t="s">
        <v>85</v>
      </c>
      <c r="J498" s="34" t="s">
        <v>91</v>
      </c>
      <c r="K498" s="34" t="s">
        <v>325</v>
      </c>
      <c r="L498" s="34" t="s">
        <v>174</v>
      </c>
      <c r="M498" s="34" t="s">
        <v>254</v>
      </c>
      <c r="N498" s="123">
        <v>0</v>
      </c>
      <c r="O498" s="123">
        <v>0</v>
      </c>
      <c r="P498" s="123" t="s">
        <v>61</v>
      </c>
      <c r="Q498" s="123">
        <v>0</v>
      </c>
      <c r="R498" s="123" t="s">
        <v>70</v>
      </c>
      <c r="S498" s="123">
        <v>0</v>
      </c>
      <c r="T498" s="34" t="s">
        <v>35</v>
      </c>
      <c r="U498" s="34" t="s">
        <v>326</v>
      </c>
      <c r="V498" s="34" t="s">
        <v>2</v>
      </c>
      <c r="W498" s="34" t="s">
        <v>326</v>
      </c>
      <c r="X498" s="34" t="s">
        <v>326</v>
      </c>
      <c r="Y498" s="34" t="s">
        <v>326</v>
      </c>
      <c r="Z498" s="34" t="s">
        <v>35</v>
      </c>
      <c r="AA498" s="34" t="s">
        <v>2</v>
      </c>
      <c r="AB498" s="95">
        <v>3.461689587426326</v>
      </c>
      <c r="AC498" s="34" t="s">
        <v>35</v>
      </c>
      <c r="AD498" s="34" t="s">
        <v>2</v>
      </c>
      <c r="AE498" s="95">
        <v>3.461689587426326</v>
      </c>
      <c r="AF498" s="96">
        <v>9.5</v>
      </c>
      <c r="AG498" s="97">
        <v>0</v>
      </c>
      <c r="AH498" s="96">
        <v>0</v>
      </c>
      <c r="AI498" s="97" t="s">
        <v>326</v>
      </c>
      <c r="AJ498" s="96">
        <v>0</v>
      </c>
      <c r="AK498" s="96">
        <v>0</v>
      </c>
      <c r="AL498" s="96" t="s">
        <v>94</v>
      </c>
      <c r="AM498" s="95">
        <v>0</v>
      </c>
      <c r="AN498" s="95">
        <v>0</v>
      </c>
      <c r="AO498" s="98" t="s">
        <v>326</v>
      </c>
      <c r="AP498" s="98">
        <v>0</v>
      </c>
      <c r="AQ498" s="98" t="s">
        <v>326</v>
      </c>
      <c r="AR498" s="98">
        <v>0</v>
      </c>
      <c r="AS498" s="98">
        <v>0</v>
      </c>
      <c r="AT498" s="99" t="s">
        <v>98</v>
      </c>
      <c r="AU498" s="98">
        <v>0</v>
      </c>
      <c r="AV498" s="98">
        <v>0</v>
      </c>
      <c r="AW498" s="98">
        <v>0</v>
      </c>
      <c r="AX498" s="98">
        <v>0</v>
      </c>
      <c r="AY498" s="98">
        <v>0</v>
      </c>
      <c r="AZ498" s="98">
        <v>0</v>
      </c>
      <c r="BA498" s="100">
        <v>0</v>
      </c>
      <c r="BB498" s="100">
        <v>0</v>
      </c>
      <c r="BC498" s="101">
        <v>0</v>
      </c>
      <c r="BD498" s="101">
        <v>0</v>
      </c>
      <c r="BE498" s="96">
        <v>0</v>
      </c>
      <c r="BF498" s="96">
        <v>0</v>
      </c>
      <c r="BG498" s="95">
        <v>3.461689587426326</v>
      </c>
      <c r="BH498" s="95">
        <v>3.461689587426326</v>
      </c>
      <c r="BI498" s="96" t="s">
        <v>326</v>
      </c>
      <c r="CA498" s="34"/>
      <c r="CB498" s="34"/>
      <c r="CC498" s="34"/>
      <c r="CD498" s="34"/>
      <c r="CE498" s="34"/>
      <c r="CF498" s="34"/>
      <c r="CG498" s="34"/>
      <c r="CH498" s="34"/>
      <c r="CI498" s="34"/>
      <c r="CJ498" s="34"/>
      <c r="CK498" s="34"/>
      <c r="CL498" s="34"/>
      <c r="CM498" s="34"/>
      <c r="CN498" s="34"/>
      <c r="CO498" s="34"/>
      <c r="CP498" s="34"/>
      <c r="CQ498" s="34"/>
    </row>
    <row r="499" spans="2:95" x14ac:dyDescent="0.3">
      <c r="B499" s="34">
        <v>497</v>
      </c>
      <c r="C499" s="34">
        <v>2023</v>
      </c>
      <c r="D499" s="34" t="s">
        <v>110</v>
      </c>
      <c r="E499" s="34">
        <v>44</v>
      </c>
      <c r="F499" s="34" t="s">
        <v>79</v>
      </c>
      <c r="G499" s="34" t="s">
        <v>152</v>
      </c>
      <c r="H499" s="34" t="s">
        <v>151</v>
      </c>
      <c r="I499" s="34" t="s">
        <v>84</v>
      </c>
      <c r="J499" s="34" t="s">
        <v>89</v>
      </c>
      <c r="K499" s="34" t="s">
        <v>325</v>
      </c>
      <c r="L499" s="34" t="s">
        <v>168</v>
      </c>
      <c r="M499" s="34" t="s">
        <v>476</v>
      </c>
      <c r="N499" s="123">
        <v>0.21527777777777779</v>
      </c>
      <c r="O499" s="123">
        <v>0.2638888888888889</v>
      </c>
      <c r="P499" s="123" t="s">
        <v>58</v>
      </c>
      <c r="Q499" s="123">
        <v>0.69444444444444453</v>
      </c>
      <c r="R499" s="123" t="s">
        <v>68</v>
      </c>
      <c r="S499" s="123">
        <v>0.75</v>
      </c>
      <c r="T499" s="34" t="s">
        <v>24</v>
      </c>
      <c r="U499" s="34" t="s">
        <v>326</v>
      </c>
      <c r="V499" s="34" t="s">
        <v>42</v>
      </c>
      <c r="W499" s="34" t="s">
        <v>149</v>
      </c>
      <c r="X499" s="34" t="s">
        <v>149</v>
      </c>
      <c r="Y499" s="34" t="s">
        <v>326</v>
      </c>
      <c r="Z499" s="34" t="s">
        <v>24</v>
      </c>
      <c r="AA499" s="34" t="s">
        <v>42</v>
      </c>
      <c r="AB499" s="95">
        <v>0</v>
      </c>
      <c r="AC499" s="34" t="s">
        <v>24</v>
      </c>
      <c r="AD499" s="34" t="s">
        <v>42</v>
      </c>
      <c r="AE499" s="95">
        <v>0</v>
      </c>
      <c r="AF499" s="96">
        <v>10.333333333333336</v>
      </c>
      <c r="AG499" s="97">
        <v>20</v>
      </c>
      <c r="AH499" s="96">
        <v>69.233791748526528</v>
      </c>
      <c r="AI499" s="97" t="s">
        <v>103</v>
      </c>
      <c r="AJ499" s="96">
        <v>74.999999999999929</v>
      </c>
      <c r="AK499" s="96">
        <v>259.6267190569742</v>
      </c>
      <c r="AL499" s="96" t="s">
        <v>96</v>
      </c>
      <c r="AM499" s="95">
        <v>6.9233791748526521</v>
      </c>
      <c r="AN499" s="95">
        <v>6.9233791748526521</v>
      </c>
      <c r="AO499" s="98">
        <v>1.1333333333333333</v>
      </c>
      <c r="AP499" s="98">
        <v>3.9232481990831696</v>
      </c>
      <c r="AQ499" s="98" t="s">
        <v>107</v>
      </c>
      <c r="AR499" s="98">
        <v>14.006523000000001</v>
      </c>
      <c r="AS499" s="98">
        <v>48.486234825147349</v>
      </c>
      <c r="AT499" s="99" t="s">
        <v>101</v>
      </c>
      <c r="AU499" s="98">
        <v>76.945313634891846</v>
      </c>
      <c r="AV499" s="98">
        <v>266.36079101115803</v>
      </c>
      <c r="AW499" s="98">
        <v>9.4769575370592971</v>
      </c>
      <c r="AX499" s="98">
        <v>32.806285226519606</v>
      </c>
      <c r="AY499" s="98">
        <v>25.520833333333311</v>
      </c>
      <c r="AZ499" s="98">
        <v>88.345203012442624</v>
      </c>
      <c r="BA499" s="100">
        <v>2168250</v>
      </c>
      <c r="BB499" s="100">
        <v>7505808.4479371319</v>
      </c>
      <c r="BC499" s="101">
        <v>9.034375E-2</v>
      </c>
      <c r="BD499" s="101">
        <v>0.31274201866404716</v>
      </c>
      <c r="BE499" s="96">
        <v>40</v>
      </c>
      <c r="BF499" s="96">
        <v>138.46758349705306</v>
      </c>
      <c r="BG499" s="95">
        <v>0</v>
      </c>
      <c r="BH499" s="95">
        <v>3.461689587426326</v>
      </c>
      <c r="BI499" s="96" t="s">
        <v>326</v>
      </c>
      <c r="CA499" s="34"/>
      <c r="CB499" s="34"/>
      <c r="CC499" s="34"/>
      <c r="CD499" s="34"/>
      <c r="CE499" s="34"/>
      <c r="CF499" s="34"/>
      <c r="CG499" s="34"/>
      <c r="CH499" s="34"/>
      <c r="CI499" s="34"/>
      <c r="CJ499" s="34"/>
      <c r="CK499" s="34"/>
      <c r="CL499" s="34"/>
      <c r="CM499" s="34"/>
      <c r="CN499" s="34"/>
      <c r="CO499" s="34"/>
      <c r="CP499" s="34"/>
      <c r="CQ499" s="34"/>
    </row>
    <row r="500" spans="2:95" x14ac:dyDescent="0.3">
      <c r="B500" s="34">
        <v>498</v>
      </c>
      <c r="C500" s="34">
        <v>2023</v>
      </c>
      <c r="D500" s="34" t="s">
        <v>109</v>
      </c>
      <c r="E500" s="34">
        <v>47</v>
      </c>
      <c r="F500" s="34" t="s">
        <v>79</v>
      </c>
      <c r="G500" s="34" t="s">
        <v>154</v>
      </c>
      <c r="H500" s="34" t="s">
        <v>151</v>
      </c>
      <c r="I500" s="34" t="s">
        <v>85</v>
      </c>
      <c r="J500" s="34" t="s">
        <v>89</v>
      </c>
      <c r="K500" s="34" t="s">
        <v>325</v>
      </c>
      <c r="L500" s="34" t="s">
        <v>174</v>
      </c>
      <c r="M500" s="34" t="s">
        <v>476</v>
      </c>
      <c r="N500" s="123">
        <v>0.26041666666666669</v>
      </c>
      <c r="O500" s="123">
        <v>0.3125</v>
      </c>
      <c r="P500" s="123" t="s">
        <v>59</v>
      </c>
      <c r="Q500" s="123">
        <v>0.6875</v>
      </c>
      <c r="R500" s="123" t="s">
        <v>68</v>
      </c>
      <c r="S500" s="123">
        <v>0.75</v>
      </c>
      <c r="T500" s="34" t="s">
        <v>24</v>
      </c>
      <c r="U500" s="34" t="s">
        <v>326</v>
      </c>
      <c r="V500" s="34" t="s">
        <v>42</v>
      </c>
      <c r="W500" s="34" t="s">
        <v>149</v>
      </c>
      <c r="X500" s="34" t="s">
        <v>149</v>
      </c>
      <c r="Y500" s="34" t="s">
        <v>326</v>
      </c>
      <c r="Z500" s="34" t="s">
        <v>149</v>
      </c>
      <c r="AA500" s="34" t="s">
        <v>149</v>
      </c>
      <c r="AB500" s="95">
        <v>3.461689587426326</v>
      </c>
      <c r="AC500" s="34" t="s">
        <v>149</v>
      </c>
      <c r="AD500" s="34" t="s">
        <v>149</v>
      </c>
      <c r="AE500" s="95">
        <v>3.461689587426326</v>
      </c>
      <c r="AF500" s="96">
        <v>9</v>
      </c>
      <c r="AG500" s="97">
        <v>10</v>
      </c>
      <c r="AH500" s="96">
        <v>34.616895874263264</v>
      </c>
      <c r="AI500" s="97" t="s">
        <v>148</v>
      </c>
      <c r="AJ500" s="96">
        <v>82.499999999999986</v>
      </c>
      <c r="AK500" s="96">
        <v>285.58939096267187</v>
      </c>
      <c r="AL500" s="96" t="s">
        <v>96</v>
      </c>
      <c r="AM500" s="95">
        <v>6.9233791748526521</v>
      </c>
      <c r="AN500" s="95">
        <v>6.9233791748526521</v>
      </c>
      <c r="AO500" s="98">
        <v>0.56666666666666665</v>
      </c>
      <c r="AP500" s="98">
        <v>1.9616240995415848</v>
      </c>
      <c r="AQ500" s="98" t="s">
        <v>106</v>
      </c>
      <c r="AR500" s="98">
        <v>17.594754999999992</v>
      </c>
      <c r="AS500" s="98">
        <v>60.907580176817262</v>
      </c>
      <c r="AT500" s="99" t="s">
        <v>102</v>
      </c>
      <c r="AU500" s="98">
        <v>101.77987207037255</v>
      </c>
      <c r="AV500" s="98">
        <v>352.33032335559221</v>
      </c>
      <c r="AW500" s="98">
        <v>12.535702048277239</v>
      </c>
      <c r="AX500" s="98">
        <v>43.394709251600183</v>
      </c>
      <c r="AY500" s="98">
        <v>28.072916666666661</v>
      </c>
      <c r="AZ500" s="98">
        <v>97.179723313686949</v>
      </c>
      <c r="BA500" s="100">
        <v>1470000</v>
      </c>
      <c r="BB500" s="100">
        <v>5088683.6935166996</v>
      </c>
      <c r="BC500" s="101">
        <v>6.1249999999999999E-2</v>
      </c>
      <c r="BD500" s="101">
        <v>0.21202848722986248</v>
      </c>
      <c r="BE500" s="96">
        <v>20</v>
      </c>
      <c r="BF500" s="96">
        <v>69.233791748526528</v>
      </c>
      <c r="BG500" s="95">
        <v>3.461689587426326</v>
      </c>
      <c r="BH500" s="95">
        <v>3.461689587426326</v>
      </c>
      <c r="BI500" s="96" t="s">
        <v>326</v>
      </c>
      <c r="CA500" s="34"/>
      <c r="CB500" s="34"/>
      <c r="CC500" s="34"/>
      <c r="CD500" s="34"/>
      <c r="CE500" s="34"/>
      <c r="CF500" s="34"/>
      <c r="CG500" s="34"/>
      <c r="CH500" s="34"/>
      <c r="CI500" s="34"/>
      <c r="CJ500" s="34"/>
      <c r="CK500" s="34"/>
      <c r="CL500" s="34"/>
      <c r="CM500" s="34"/>
      <c r="CN500" s="34"/>
      <c r="CO500" s="34"/>
      <c r="CP500" s="34"/>
      <c r="CQ500" s="34"/>
    </row>
    <row r="501" spans="2:95" x14ac:dyDescent="0.3">
      <c r="B501" s="34">
        <v>499</v>
      </c>
      <c r="C501" s="34">
        <v>2023</v>
      </c>
      <c r="D501" s="34" t="s">
        <v>110</v>
      </c>
      <c r="E501" s="34">
        <v>41</v>
      </c>
      <c r="F501" s="34" t="s">
        <v>79</v>
      </c>
      <c r="G501" s="34" t="s">
        <v>153</v>
      </c>
      <c r="H501" s="34" t="s">
        <v>151</v>
      </c>
      <c r="I501" s="34" t="s">
        <v>86</v>
      </c>
      <c r="J501" s="34" t="s">
        <v>93</v>
      </c>
      <c r="K501" s="34" t="s">
        <v>325</v>
      </c>
      <c r="L501" s="34" t="s">
        <v>169</v>
      </c>
      <c r="M501" s="34" t="s">
        <v>471</v>
      </c>
      <c r="N501" s="123">
        <v>0.3354166666666667</v>
      </c>
      <c r="O501" s="123">
        <v>0.4375</v>
      </c>
      <c r="P501" s="123" t="s">
        <v>62</v>
      </c>
      <c r="Q501" s="123">
        <v>0.70833333333333337</v>
      </c>
      <c r="R501" s="123" t="s">
        <v>69</v>
      </c>
      <c r="S501" s="123">
        <v>0.79166666666666663</v>
      </c>
      <c r="T501" s="34" t="s">
        <v>24</v>
      </c>
      <c r="U501" s="34" t="s">
        <v>326</v>
      </c>
      <c r="V501" s="34" t="s">
        <v>42</v>
      </c>
      <c r="W501" s="34" t="s">
        <v>326</v>
      </c>
      <c r="X501" s="34" t="s">
        <v>326</v>
      </c>
      <c r="Y501" s="34" t="s">
        <v>326</v>
      </c>
      <c r="Z501" s="34" t="s">
        <v>24</v>
      </c>
      <c r="AA501" s="34" t="s">
        <v>42</v>
      </c>
      <c r="AB501" s="95">
        <v>0</v>
      </c>
      <c r="AC501" s="34" t="s">
        <v>24</v>
      </c>
      <c r="AD501" s="34" t="s">
        <v>42</v>
      </c>
      <c r="AE501" s="95">
        <v>0</v>
      </c>
      <c r="AF501" s="96">
        <v>6.5000000000000009</v>
      </c>
      <c r="AG501" s="97">
        <v>0</v>
      </c>
      <c r="AH501" s="96">
        <v>0</v>
      </c>
      <c r="AI501" s="97" t="s">
        <v>326</v>
      </c>
      <c r="AJ501" s="96">
        <v>133.49999999999991</v>
      </c>
      <c r="AK501" s="96">
        <v>462.13555992141426</v>
      </c>
      <c r="AL501" s="96" t="s">
        <v>97</v>
      </c>
      <c r="AM501" s="95">
        <v>6.9233791748526521</v>
      </c>
      <c r="AN501" s="95">
        <v>0</v>
      </c>
      <c r="AO501" s="98" t="s">
        <v>326</v>
      </c>
      <c r="AP501" s="98">
        <v>0</v>
      </c>
      <c r="AQ501" s="98" t="s">
        <v>326</v>
      </c>
      <c r="AR501" s="98">
        <v>17.594754999999992</v>
      </c>
      <c r="AS501" s="98">
        <v>60.907580176817262</v>
      </c>
      <c r="AT501" s="99" t="s">
        <v>102</v>
      </c>
      <c r="AU501" s="98">
        <v>63.100162905685067</v>
      </c>
      <c r="AV501" s="98">
        <v>218.43317689551489</v>
      </c>
      <c r="AW501" s="98">
        <v>7.7717217097355729</v>
      </c>
      <c r="AX501" s="98">
        <v>26.903288118966756</v>
      </c>
      <c r="AY501" s="98">
        <v>45.427083333333307</v>
      </c>
      <c r="AZ501" s="98">
        <v>157.25446136214791</v>
      </c>
      <c r="BA501" s="100">
        <v>14700000</v>
      </c>
      <c r="BB501" s="100">
        <v>50886836.935166992</v>
      </c>
      <c r="BC501" s="101">
        <v>9.8000000000000004E-2</v>
      </c>
      <c r="BD501" s="101">
        <v>0.33924557956777995</v>
      </c>
      <c r="BE501" s="96">
        <v>0</v>
      </c>
      <c r="BF501" s="96">
        <v>0</v>
      </c>
      <c r="BG501" s="95">
        <v>3.461689587426326</v>
      </c>
      <c r="BH501" s="95">
        <v>3.461689587426326</v>
      </c>
      <c r="BI501" s="96" t="s">
        <v>326</v>
      </c>
      <c r="CA501" s="34"/>
      <c r="CB501" s="34"/>
      <c r="CC501" s="34"/>
      <c r="CD501" s="34"/>
      <c r="CE501" s="34"/>
      <c r="CF501" s="34"/>
      <c r="CG501" s="34"/>
      <c r="CH501" s="34"/>
      <c r="CI501" s="34"/>
      <c r="CJ501" s="34"/>
      <c r="CK501" s="34"/>
      <c r="CL501" s="34"/>
      <c r="CM501" s="34"/>
      <c r="CN501" s="34"/>
      <c r="CO501" s="34"/>
      <c r="CP501" s="34"/>
      <c r="CQ501" s="34"/>
    </row>
    <row r="502" spans="2:95" x14ac:dyDescent="0.3">
      <c r="B502" s="34">
        <v>500</v>
      </c>
      <c r="C502" s="34">
        <v>2023</v>
      </c>
      <c r="D502" s="34" t="s">
        <v>110</v>
      </c>
      <c r="E502" s="34">
        <v>41</v>
      </c>
      <c r="F502" s="34" t="s">
        <v>79</v>
      </c>
      <c r="G502" s="34" t="s">
        <v>152</v>
      </c>
      <c r="H502" s="34" t="s">
        <v>151</v>
      </c>
      <c r="I502" s="34" t="s">
        <v>87</v>
      </c>
      <c r="J502" s="34" t="s">
        <v>93</v>
      </c>
      <c r="K502" s="34" t="s">
        <v>325</v>
      </c>
      <c r="L502" s="34" t="s">
        <v>169</v>
      </c>
      <c r="M502" s="34" t="s">
        <v>471</v>
      </c>
      <c r="N502" s="123">
        <v>0.3125</v>
      </c>
      <c r="O502" s="123">
        <v>0.375</v>
      </c>
      <c r="P502" s="123" t="s">
        <v>61</v>
      </c>
      <c r="Q502" s="123">
        <v>0.77083333333333337</v>
      </c>
      <c r="R502" s="123" t="s">
        <v>70</v>
      </c>
      <c r="S502" s="123">
        <v>0.84722222222222221</v>
      </c>
      <c r="T502" s="34" t="s">
        <v>26</v>
      </c>
      <c r="U502" s="34" t="s">
        <v>48</v>
      </c>
      <c r="V502" s="34" t="s">
        <v>43</v>
      </c>
      <c r="W502" s="34" t="s">
        <v>326</v>
      </c>
      <c r="X502" s="34" t="s">
        <v>326</v>
      </c>
      <c r="Y502" s="34" t="s">
        <v>326</v>
      </c>
      <c r="Z502" s="34" t="s">
        <v>26</v>
      </c>
      <c r="AA502" s="34" t="s">
        <v>43</v>
      </c>
      <c r="AB502" s="95">
        <v>0</v>
      </c>
      <c r="AC502" s="34" t="s">
        <v>26</v>
      </c>
      <c r="AD502" s="34" t="s">
        <v>43</v>
      </c>
      <c r="AE502" s="95">
        <v>0</v>
      </c>
      <c r="AF502" s="96">
        <v>9.5</v>
      </c>
      <c r="AG502" s="97">
        <v>0</v>
      </c>
      <c r="AH502" s="96">
        <v>0</v>
      </c>
      <c r="AI502" s="97" t="s">
        <v>326</v>
      </c>
      <c r="AJ502" s="96">
        <v>99.999999999999972</v>
      </c>
      <c r="AK502" s="96">
        <v>346.16895874263253</v>
      </c>
      <c r="AL502" s="96" t="s">
        <v>96</v>
      </c>
      <c r="AM502" s="95">
        <v>6.9233791748526521</v>
      </c>
      <c r="AN502" s="95">
        <v>0</v>
      </c>
      <c r="AO502" s="98" t="s">
        <v>326</v>
      </c>
      <c r="AP502" s="98">
        <v>0</v>
      </c>
      <c r="AQ502" s="98" t="s">
        <v>326</v>
      </c>
      <c r="AR502" s="98">
        <v>17.594754999999992</v>
      </c>
      <c r="AS502" s="98">
        <v>60.907580176817262</v>
      </c>
      <c r="AT502" s="99" t="s">
        <v>102</v>
      </c>
      <c r="AU502" s="98">
        <v>1459.5314556021103</v>
      </c>
      <c r="AV502" s="98">
        <v>5052.4448423790145</v>
      </c>
      <c r="AW502" s="98">
        <v>191.58733222222216</v>
      </c>
      <c r="AX502" s="98">
        <v>663.2158730364547</v>
      </c>
      <c r="AY502" s="98">
        <v>34.027777777777771</v>
      </c>
      <c r="AZ502" s="98">
        <v>117.79360401659024</v>
      </c>
      <c r="BA502" s="100">
        <v>20337237.442922372</v>
      </c>
      <c r="BB502" s="100">
        <v>70401203.093181178</v>
      </c>
      <c r="BC502" s="101">
        <v>0.1355815829528158</v>
      </c>
      <c r="BD502" s="101">
        <v>0.46934135395454113</v>
      </c>
      <c r="BE502" s="96">
        <v>0</v>
      </c>
      <c r="BF502" s="96">
        <v>0</v>
      </c>
      <c r="BG502" s="95">
        <v>3.461689587426326</v>
      </c>
      <c r="BH502" s="95">
        <v>3.461689587426326</v>
      </c>
      <c r="BI502" s="96" t="s">
        <v>326</v>
      </c>
      <c r="CA502" s="34"/>
      <c r="CB502" s="34"/>
      <c r="CC502" s="34"/>
      <c r="CD502" s="34"/>
      <c r="CE502" s="34"/>
      <c r="CF502" s="34"/>
      <c r="CG502" s="34"/>
      <c r="CH502" s="34"/>
      <c r="CI502" s="34"/>
      <c r="CJ502" s="34"/>
      <c r="CK502" s="34"/>
      <c r="CL502" s="34"/>
      <c r="CM502" s="34"/>
      <c r="CN502" s="34"/>
      <c r="CO502" s="34"/>
      <c r="CP502" s="34"/>
      <c r="CQ502" s="34"/>
    </row>
    <row r="503" spans="2:95" x14ac:dyDescent="0.3">
      <c r="B503" s="34">
        <v>501</v>
      </c>
      <c r="C503" s="34">
        <v>2023</v>
      </c>
      <c r="D503" s="34" t="s">
        <v>109</v>
      </c>
      <c r="E503" s="34">
        <v>32</v>
      </c>
      <c r="F503" s="34" t="s">
        <v>78</v>
      </c>
      <c r="G503" s="34" t="s">
        <v>153</v>
      </c>
      <c r="H503" s="34" t="s">
        <v>151</v>
      </c>
      <c r="I503" s="34" t="s">
        <v>83</v>
      </c>
      <c r="J503" s="34" t="s">
        <v>89</v>
      </c>
      <c r="K503" s="34" t="s">
        <v>327</v>
      </c>
      <c r="L503" s="34" t="s">
        <v>170</v>
      </c>
      <c r="M503" s="34" t="s">
        <v>471</v>
      </c>
      <c r="N503" s="123">
        <v>0.375</v>
      </c>
      <c r="O503" s="123">
        <v>0.375</v>
      </c>
      <c r="P503" s="123" t="s">
        <v>61</v>
      </c>
      <c r="Q503" s="123">
        <v>0.75</v>
      </c>
      <c r="R503" s="123" t="s">
        <v>70</v>
      </c>
      <c r="S503" s="123">
        <v>0.83333333333333337</v>
      </c>
      <c r="T503" s="34" t="s">
        <v>24</v>
      </c>
      <c r="U503" s="34" t="s">
        <v>326</v>
      </c>
      <c r="V503" s="34" t="s">
        <v>42</v>
      </c>
      <c r="W503" s="34" t="s">
        <v>40</v>
      </c>
      <c r="X503" s="34" t="s">
        <v>42</v>
      </c>
      <c r="Y503" s="34" t="s">
        <v>326</v>
      </c>
      <c r="Z503" s="34" t="s">
        <v>24</v>
      </c>
      <c r="AA503" s="34" t="s">
        <v>42</v>
      </c>
      <c r="AB503" s="95">
        <v>0</v>
      </c>
      <c r="AC503" s="34" t="s">
        <v>24</v>
      </c>
      <c r="AD503" s="34" t="s">
        <v>42</v>
      </c>
      <c r="AE503" s="95">
        <v>0</v>
      </c>
      <c r="AF503" s="96">
        <v>9</v>
      </c>
      <c r="AG503" s="97">
        <v>10</v>
      </c>
      <c r="AH503" s="96">
        <v>0</v>
      </c>
      <c r="AI503" s="97" t="s">
        <v>148</v>
      </c>
      <c r="AJ503" s="96">
        <v>60.000000000000028</v>
      </c>
      <c r="AK503" s="96">
        <v>0</v>
      </c>
      <c r="AL503" s="96" t="s">
        <v>96</v>
      </c>
      <c r="AM503" s="95">
        <v>0</v>
      </c>
      <c r="AN503" s="95">
        <v>0</v>
      </c>
      <c r="AO503" s="98">
        <v>2.8333333333333335</v>
      </c>
      <c r="AP503" s="98">
        <v>0</v>
      </c>
      <c r="AQ503" s="98" t="s">
        <v>107</v>
      </c>
      <c r="AR503" s="98">
        <v>15.459934000000004</v>
      </c>
      <c r="AS503" s="98">
        <v>0</v>
      </c>
      <c r="AT503" s="99" t="s">
        <v>102</v>
      </c>
      <c r="AU503" s="98">
        <v>135.68591645727301</v>
      </c>
      <c r="AV503" s="98">
        <v>0</v>
      </c>
      <c r="AW503" s="98">
        <v>16.711734709980416</v>
      </c>
      <c r="AX503" s="98">
        <v>0</v>
      </c>
      <c r="AY503" s="98">
        <v>20.416666666666675</v>
      </c>
      <c r="AZ503" s="98">
        <v>0</v>
      </c>
      <c r="BA503" s="100">
        <v>2915500</v>
      </c>
      <c r="BB503" s="100">
        <v>0</v>
      </c>
      <c r="BC503" s="101">
        <v>0.12147916666666667</v>
      </c>
      <c r="BD503" s="101">
        <v>0</v>
      </c>
      <c r="BE503" s="96">
        <v>0</v>
      </c>
      <c r="BF503" s="96">
        <v>0</v>
      </c>
      <c r="BG503" s="95">
        <v>0</v>
      </c>
      <c r="BH503" s="95">
        <v>0</v>
      </c>
      <c r="BI503" s="96" t="s">
        <v>491</v>
      </c>
      <c r="CA503" s="34"/>
      <c r="CB503" s="34"/>
      <c r="CC503" s="34"/>
      <c r="CD503" s="34"/>
      <c r="CE503" s="34"/>
      <c r="CF503" s="34"/>
      <c r="CG503" s="34"/>
      <c r="CH503" s="34"/>
      <c r="CI503" s="34"/>
      <c r="CJ503" s="34"/>
      <c r="CK503" s="34"/>
      <c r="CL503" s="34"/>
      <c r="CM503" s="34"/>
      <c r="CN503" s="34"/>
      <c r="CO503" s="34"/>
      <c r="CP503" s="34"/>
      <c r="CQ503" s="34"/>
    </row>
    <row r="504" spans="2:95" x14ac:dyDescent="0.3">
      <c r="B504" s="34">
        <v>502</v>
      </c>
      <c r="C504" s="34">
        <v>2023</v>
      </c>
      <c r="D504" s="34" t="s">
        <v>109</v>
      </c>
      <c r="E504" s="34">
        <v>46</v>
      </c>
      <c r="F504" s="34" t="s">
        <v>79</v>
      </c>
      <c r="G504" s="34" t="s">
        <v>154</v>
      </c>
      <c r="H504" s="34" t="s">
        <v>151</v>
      </c>
      <c r="I504" s="34" t="s">
        <v>85</v>
      </c>
      <c r="J504" s="34" t="s">
        <v>93</v>
      </c>
      <c r="K504" s="34" t="s">
        <v>325</v>
      </c>
      <c r="L504" s="34" t="s">
        <v>167</v>
      </c>
      <c r="M504" s="34" t="s">
        <v>471</v>
      </c>
      <c r="N504" s="123">
        <v>0.3125</v>
      </c>
      <c r="O504" s="123">
        <v>0.35416666666666669</v>
      </c>
      <c r="P504" s="123" t="s">
        <v>60</v>
      </c>
      <c r="Q504" s="123">
        <v>0.6875</v>
      </c>
      <c r="R504" s="123" t="s">
        <v>68</v>
      </c>
      <c r="S504" s="123">
        <v>0.75</v>
      </c>
      <c r="T504" s="34" t="s">
        <v>26</v>
      </c>
      <c r="U504" s="34" t="s">
        <v>51</v>
      </c>
      <c r="V504" s="34" t="s">
        <v>43</v>
      </c>
      <c r="W504" s="34" t="s">
        <v>326</v>
      </c>
      <c r="X504" s="34" t="s">
        <v>326</v>
      </c>
      <c r="Y504" s="34" t="s">
        <v>326</v>
      </c>
      <c r="Z504" s="34" t="s">
        <v>26</v>
      </c>
      <c r="AA504" s="34" t="s">
        <v>43</v>
      </c>
      <c r="AB504" s="95">
        <v>0</v>
      </c>
      <c r="AC504" s="34" t="s">
        <v>26</v>
      </c>
      <c r="AD504" s="34" t="s">
        <v>43</v>
      </c>
      <c r="AE504" s="95">
        <v>0</v>
      </c>
      <c r="AF504" s="96">
        <v>8</v>
      </c>
      <c r="AG504" s="97">
        <v>0</v>
      </c>
      <c r="AH504" s="96">
        <v>0</v>
      </c>
      <c r="AI504" s="97" t="s">
        <v>326</v>
      </c>
      <c r="AJ504" s="96">
        <v>75.000000000000014</v>
      </c>
      <c r="AK504" s="96">
        <v>259.62671905697448</v>
      </c>
      <c r="AL504" s="96" t="s">
        <v>96</v>
      </c>
      <c r="AM504" s="95">
        <v>6.9233791748526521</v>
      </c>
      <c r="AN504" s="95">
        <v>0</v>
      </c>
      <c r="AO504" s="98" t="s">
        <v>326</v>
      </c>
      <c r="AP504" s="98">
        <v>0</v>
      </c>
      <c r="AQ504" s="98" t="s">
        <v>326</v>
      </c>
      <c r="AR504" s="98">
        <v>14.600259999999992</v>
      </c>
      <c r="AS504" s="98">
        <v>50.541568015717061</v>
      </c>
      <c r="AT504" s="99" t="s">
        <v>101</v>
      </c>
      <c r="AU504" s="98">
        <v>0</v>
      </c>
      <c r="AV504" s="98">
        <v>0</v>
      </c>
      <c r="AW504" s="98">
        <v>0</v>
      </c>
      <c r="AX504" s="98">
        <v>0</v>
      </c>
      <c r="AY504" s="98">
        <v>25.520833333333339</v>
      </c>
      <c r="AZ504" s="98">
        <v>88.34520301244271</v>
      </c>
      <c r="BA504" s="100">
        <v>9928652.9680365305</v>
      </c>
      <c r="BB504" s="100">
        <v>34369914.596621543</v>
      </c>
      <c r="BC504" s="101">
        <v>6.6191019786910207E-2</v>
      </c>
      <c r="BD504" s="101">
        <v>0.22913276397747698</v>
      </c>
      <c r="BE504" s="96">
        <v>0</v>
      </c>
      <c r="BF504" s="96">
        <v>0</v>
      </c>
      <c r="BG504" s="95">
        <v>3.461689587426326</v>
      </c>
      <c r="BH504" s="95">
        <v>3.461689587426326</v>
      </c>
      <c r="BI504" s="96" t="s">
        <v>326</v>
      </c>
      <c r="CA504" s="34"/>
      <c r="CB504" s="34"/>
      <c r="CC504" s="34"/>
      <c r="CD504" s="34"/>
      <c r="CE504" s="34"/>
      <c r="CF504" s="34"/>
      <c r="CG504" s="34"/>
      <c r="CH504" s="34"/>
      <c r="CI504" s="34"/>
      <c r="CJ504" s="34"/>
      <c r="CK504" s="34"/>
      <c r="CL504" s="34"/>
      <c r="CM504" s="34"/>
      <c r="CN504" s="34"/>
      <c r="CO504" s="34"/>
      <c r="CP504" s="34"/>
      <c r="CQ504" s="34"/>
    </row>
    <row r="505" spans="2:95" x14ac:dyDescent="0.3">
      <c r="B505" s="34">
        <v>503</v>
      </c>
      <c r="C505" s="34">
        <v>2023</v>
      </c>
      <c r="D505" s="34" t="s">
        <v>110</v>
      </c>
      <c r="E505" s="34">
        <v>36</v>
      </c>
      <c r="F505" s="34" t="s">
        <v>78</v>
      </c>
      <c r="G505" s="34" t="s">
        <v>152</v>
      </c>
      <c r="H505" s="34" t="s">
        <v>151</v>
      </c>
      <c r="I505" s="34" t="s">
        <v>84</v>
      </c>
      <c r="J505" s="34" t="s">
        <v>89</v>
      </c>
      <c r="K505" s="34" t="s">
        <v>325</v>
      </c>
      <c r="L505" s="34" t="s">
        <v>168</v>
      </c>
      <c r="M505" s="34" t="s">
        <v>471</v>
      </c>
      <c r="N505" s="123">
        <v>0.3125</v>
      </c>
      <c r="O505" s="123">
        <v>0.34375</v>
      </c>
      <c r="P505" s="123" t="s">
        <v>60</v>
      </c>
      <c r="Q505" s="123">
        <v>0.66666666666666663</v>
      </c>
      <c r="R505" s="123" t="s">
        <v>68</v>
      </c>
      <c r="S505" s="123">
        <v>0.75</v>
      </c>
      <c r="T505" s="34" t="s">
        <v>24</v>
      </c>
      <c r="U505" s="34" t="s">
        <v>326</v>
      </c>
      <c r="V505" s="34" t="s">
        <v>42</v>
      </c>
      <c r="W505" s="34" t="s">
        <v>326</v>
      </c>
      <c r="X505" s="34" t="s">
        <v>326</v>
      </c>
      <c r="Y505" s="34" t="s">
        <v>326</v>
      </c>
      <c r="Z505" s="34" t="s">
        <v>24</v>
      </c>
      <c r="AA505" s="34" t="s">
        <v>42</v>
      </c>
      <c r="AB505" s="95">
        <v>0</v>
      </c>
      <c r="AC505" s="34" t="s">
        <v>24</v>
      </c>
      <c r="AD505" s="34" t="s">
        <v>42</v>
      </c>
      <c r="AE505" s="95">
        <v>0</v>
      </c>
      <c r="AF505" s="96">
        <v>7.7499999999999991</v>
      </c>
      <c r="AG505" s="97">
        <v>0</v>
      </c>
      <c r="AH505" s="96">
        <v>0</v>
      </c>
      <c r="AI505" s="97" t="s">
        <v>326</v>
      </c>
      <c r="AJ505" s="96">
        <v>82.500000000000028</v>
      </c>
      <c r="AK505" s="96">
        <v>285.58939096267198</v>
      </c>
      <c r="AL505" s="96" t="s">
        <v>96</v>
      </c>
      <c r="AM505" s="95">
        <v>6.9233791748526521</v>
      </c>
      <c r="AN505" s="95">
        <v>0</v>
      </c>
      <c r="AO505" s="98" t="s">
        <v>326</v>
      </c>
      <c r="AP505" s="98">
        <v>0</v>
      </c>
      <c r="AQ505" s="98" t="s">
        <v>326</v>
      </c>
      <c r="AR505" s="98">
        <v>9.6757879999999972</v>
      </c>
      <c r="AS505" s="98">
        <v>33.494574569744586</v>
      </c>
      <c r="AT505" s="99" t="s">
        <v>100</v>
      </c>
      <c r="AU505" s="98">
        <v>34.70032967443268</v>
      </c>
      <c r="AV505" s="98">
        <v>120.12176991424437</v>
      </c>
      <c r="AW505" s="98">
        <v>4.2738606850961531</v>
      </c>
      <c r="AX505" s="98">
        <v>14.794779031708098</v>
      </c>
      <c r="AY505" s="98">
        <v>28.072916666666675</v>
      </c>
      <c r="AZ505" s="98">
        <v>97.179723313686992</v>
      </c>
      <c r="BA505" s="100">
        <v>867300</v>
      </c>
      <c r="BB505" s="100">
        <v>3002323.3791748527</v>
      </c>
      <c r="BC505" s="101">
        <v>3.6137500000000003E-2</v>
      </c>
      <c r="BD505" s="101">
        <v>0.12509680746561888</v>
      </c>
      <c r="BE505" s="96">
        <v>0</v>
      </c>
      <c r="BF505" s="96">
        <v>0</v>
      </c>
      <c r="BG505" s="95">
        <v>3.461689587426326</v>
      </c>
      <c r="BH505" s="95">
        <v>3.461689587426326</v>
      </c>
      <c r="BI505" s="96" t="s">
        <v>326</v>
      </c>
      <c r="CA505" s="34"/>
      <c r="CB505" s="34"/>
      <c r="CC505" s="34"/>
      <c r="CD505" s="34"/>
      <c r="CE505" s="34"/>
      <c r="CF505" s="34"/>
      <c r="CG505" s="34"/>
      <c r="CH505" s="34"/>
      <c r="CI505" s="34"/>
      <c r="CJ505" s="34"/>
      <c r="CK505" s="34"/>
      <c r="CL505" s="34"/>
      <c r="CM505" s="34"/>
      <c r="CN505" s="34"/>
      <c r="CO505" s="34"/>
      <c r="CP505" s="34"/>
      <c r="CQ505" s="34"/>
    </row>
    <row r="506" spans="2:95" x14ac:dyDescent="0.3">
      <c r="B506" s="34">
        <v>504</v>
      </c>
      <c r="C506" s="34">
        <v>2023</v>
      </c>
      <c r="D506" s="34" t="s">
        <v>261</v>
      </c>
      <c r="E506" s="34">
        <v>42</v>
      </c>
      <c r="F506" s="34" t="s">
        <v>79</v>
      </c>
      <c r="G506" s="34" t="s">
        <v>152</v>
      </c>
      <c r="H506" s="34" t="s">
        <v>151</v>
      </c>
      <c r="I506" s="34" t="s">
        <v>85</v>
      </c>
      <c r="J506" s="34" t="s">
        <v>91</v>
      </c>
      <c r="K506" s="34" t="s">
        <v>325</v>
      </c>
      <c r="L506" s="34" t="s">
        <v>183</v>
      </c>
      <c r="M506" s="34" t="s">
        <v>471</v>
      </c>
      <c r="N506" s="123">
        <v>0.27083333333333331</v>
      </c>
      <c r="O506" s="123">
        <v>0.29166666666666669</v>
      </c>
      <c r="P506" s="123" t="s">
        <v>59</v>
      </c>
      <c r="Q506" s="123">
        <v>0.6875</v>
      </c>
      <c r="R506" s="123" t="s">
        <v>68</v>
      </c>
      <c r="S506" s="123">
        <v>0.71875</v>
      </c>
      <c r="T506" s="34" t="s">
        <v>24</v>
      </c>
      <c r="U506" s="34" t="s">
        <v>326</v>
      </c>
      <c r="V506" s="34" t="s">
        <v>42</v>
      </c>
      <c r="W506" s="34" t="s">
        <v>326</v>
      </c>
      <c r="X506" s="34" t="s">
        <v>326</v>
      </c>
      <c r="Y506" s="34" t="s">
        <v>326</v>
      </c>
      <c r="Z506" s="34" t="s">
        <v>24</v>
      </c>
      <c r="AA506" s="34" t="s">
        <v>42</v>
      </c>
      <c r="AB506" s="95">
        <v>0</v>
      </c>
      <c r="AC506" s="34" t="s">
        <v>24</v>
      </c>
      <c r="AD506" s="34" t="s">
        <v>42</v>
      </c>
      <c r="AE506" s="95">
        <v>0</v>
      </c>
      <c r="AF506" s="96">
        <v>9.5</v>
      </c>
      <c r="AG506" s="97">
        <v>0</v>
      </c>
      <c r="AH506" s="96">
        <v>0</v>
      </c>
      <c r="AI506" s="97" t="s">
        <v>326</v>
      </c>
      <c r="AJ506" s="96">
        <v>37.500000000000028</v>
      </c>
      <c r="AK506" s="96">
        <v>129.81335952848733</v>
      </c>
      <c r="AL506" s="96" t="s">
        <v>95</v>
      </c>
      <c r="AM506" s="95">
        <v>6.9233791748526521</v>
      </c>
      <c r="AN506" s="95">
        <v>0</v>
      </c>
      <c r="AO506" s="98" t="s">
        <v>326</v>
      </c>
      <c r="AP506" s="98">
        <v>0</v>
      </c>
      <c r="AQ506" s="98" t="s">
        <v>326</v>
      </c>
      <c r="AR506" s="98">
        <v>4.0048190000000119</v>
      </c>
      <c r="AS506" s="98">
        <v>13.863440231827154</v>
      </c>
      <c r="AT506" s="99" t="s">
        <v>99</v>
      </c>
      <c r="AU506" s="98">
        <v>23.937505931718821</v>
      </c>
      <c r="AV506" s="98">
        <v>82.864215032786959</v>
      </c>
      <c r="AW506" s="98">
        <v>2.9482591796875091</v>
      </c>
      <c r="AX506" s="98">
        <v>10.205958103358332</v>
      </c>
      <c r="AY506" s="98">
        <v>12.760416666666677</v>
      </c>
      <c r="AZ506" s="98">
        <v>44.172601506221383</v>
      </c>
      <c r="BA506" s="100">
        <v>1470000</v>
      </c>
      <c r="BB506" s="100">
        <v>5088683.6935166996</v>
      </c>
      <c r="BC506" s="101">
        <v>1.8846153846153846E-2</v>
      </c>
      <c r="BD506" s="101">
        <v>6.5239534532265372E-2</v>
      </c>
      <c r="BE506" s="96">
        <v>0</v>
      </c>
      <c r="BF506" s="96">
        <v>0</v>
      </c>
      <c r="BG506" s="95">
        <v>3.461689587426326</v>
      </c>
      <c r="BH506" s="95">
        <v>3.461689587426326</v>
      </c>
      <c r="BI506" s="96" t="s">
        <v>326</v>
      </c>
      <c r="CA506" s="34"/>
      <c r="CB506" s="34"/>
      <c r="CC506" s="34"/>
      <c r="CD506" s="34"/>
      <c r="CE506" s="34"/>
      <c r="CF506" s="34"/>
      <c r="CG506" s="34"/>
      <c r="CH506" s="34"/>
      <c r="CI506" s="34"/>
      <c r="CJ506" s="34"/>
      <c r="CK506" s="34"/>
      <c r="CL506" s="34"/>
      <c r="CM506" s="34"/>
      <c r="CN506" s="34"/>
      <c r="CO506" s="34"/>
      <c r="CP506" s="34"/>
      <c r="CQ506" s="34"/>
    </row>
    <row r="507" spans="2:95" x14ac:dyDescent="0.3">
      <c r="B507" s="34">
        <v>505</v>
      </c>
      <c r="C507" s="34">
        <v>2023</v>
      </c>
      <c r="D507" s="34" t="s">
        <v>110</v>
      </c>
      <c r="E507" s="34">
        <v>31</v>
      </c>
      <c r="F507" s="34" t="s">
        <v>78</v>
      </c>
      <c r="G507" s="34" t="s">
        <v>152</v>
      </c>
      <c r="H507" s="34" t="s">
        <v>151</v>
      </c>
      <c r="I507" s="34" t="s">
        <v>83</v>
      </c>
      <c r="J507" s="34" t="s">
        <v>89</v>
      </c>
      <c r="K507" s="34" t="s">
        <v>325</v>
      </c>
      <c r="L507" s="34" t="s">
        <v>169</v>
      </c>
      <c r="M507" s="34" t="s">
        <v>471</v>
      </c>
      <c r="N507" s="123">
        <v>0.27083333333333331</v>
      </c>
      <c r="O507" s="123">
        <v>0.34722222222222227</v>
      </c>
      <c r="P507" s="123" t="s">
        <v>60</v>
      </c>
      <c r="Q507" s="123">
        <v>0.72916666666666663</v>
      </c>
      <c r="R507" s="123" t="s">
        <v>69</v>
      </c>
      <c r="S507" s="123">
        <v>0.82638888888888884</v>
      </c>
      <c r="T507" s="34" t="s">
        <v>24</v>
      </c>
      <c r="U507" s="34" t="s">
        <v>326</v>
      </c>
      <c r="V507" s="34" t="s">
        <v>42</v>
      </c>
      <c r="W507" s="34" t="s">
        <v>31</v>
      </c>
      <c r="X507" s="34" t="s">
        <v>42</v>
      </c>
      <c r="Y507" s="34" t="s">
        <v>326</v>
      </c>
      <c r="Z507" s="34" t="s">
        <v>149</v>
      </c>
      <c r="AA507" s="34" t="s">
        <v>149</v>
      </c>
      <c r="AB507" s="95">
        <v>3.461689587426326</v>
      </c>
      <c r="AC507" s="34" t="s">
        <v>24</v>
      </c>
      <c r="AD507" s="34" t="s">
        <v>42</v>
      </c>
      <c r="AE507" s="95">
        <v>0</v>
      </c>
      <c r="AF507" s="96">
        <v>9.1666666666666643</v>
      </c>
      <c r="AG507" s="97">
        <v>25</v>
      </c>
      <c r="AH507" s="96">
        <v>86.542239685658146</v>
      </c>
      <c r="AI507" s="97" t="s">
        <v>103</v>
      </c>
      <c r="AJ507" s="96">
        <v>125.00000000000003</v>
      </c>
      <c r="AK507" s="96">
        <v>432.71119842829086</v>
      </c>
      <c r="AL507" s="96" t="s">
        <v>97</v>
      </c>
      <c r="AM507" s="95">
        <v>6.9233791748526521</v>
      </c>
      <c r="AN507" s="95">
        <v>6.9233791748526521</v>
      </c>
      <c r="AO507" s="98">
        <v>6.7874999999999996</v>
      </c>
      <c r="AP507" s="98">
        <v>23.496218074656188</v>
      </c>
      <c r="AQ507" s="98" t="s">
        <v>108</v>
      </c>
      <c r="AR507" s="98">
        <v>17.594754999999992</v>
      </c>
      <c r="AS507" s="98">
        <v>60.907580176817262</v>
      </c>
      <c r="AT507" s="99" t="s">
        <v>102</v>
      </c>
      <c r="AU507" s="98">
        <v>115.73974653223878</v>
      </c>
      <c r="AV507" s="98">
        <v>400.65507542201323</v>
      </c>
      <c r="AW507" s="98">
        <v>14.255067806217214</v>
      </c>
      <c r="AX507" s="98">
        <v>49.346619792838368</v>
      </c>
      <c r="AY507" s="98">
        <v>42.534722222222236</v>
      </c>
      <c r="AZ507" s="98">
        <v>147.24200502073788</v>
      </c>
      <c r="BA507" s="100">
        <v>1445500</v>
      </c>
      <c r="BB507" s="100">
        <v>5003872.298624754</v>
      </c>
      <c r="BC507" s="101">
        <v>6.0229166666666667E-2</v>
      </c>
      <c r="BD507" s="101">
        <v>0.20849467910936476</v>
      </c>
      <c r="BE507" s="96">
        <v>50</v>
      </c>
      <c r="BF507" s="96">
        <v>173.08447937131629</v>
      </c>
      <c r="BG507" s="95">
        <v>0</v>
      </c>
      <c r="BH507" s="95">
        <v>3.461689587426326</v>
      </c>
      <c r="BI507" s="96" t="s">
        <v>326</v>
      </c>
      <c r="CA507" s="34"/>
      <c r="CB507" s="34"/>
      <c r="CC507" s="34"/>
      <c r="CD507" s="34"/>
      <c r="CE507" s="34"/>
      <c r="CF507" s="34"/>
      <c r="CG507" s="34"/>
      <c r="CH507" s="34"/>
      <c r="CI507" s="34"/>
      <c r="CJ507" s="34"/>
      <c r="CK507" s="34"/>
      <c r="CL507" s="34"/>
      <c r="CM507" s="34"/>
      <c r="CN507" s="34"/>
      <c r="CO507" s="34"/>
      <c r="CP507" s="34"/>
      <c r="CQ507" s="34"/>
    </row>
    <row r="508" spans="2:95" x14ac:dyDescent="0.3">
      <c r="B508" s="34">
        <v>506</v>
      </c>
      <c r="C508" s="34">
        <v>2023</v>
      </c>
      <c r="D508" s="34" t="s">
        <v>109</v>
      </c>
      <c r="E508" s="34">
        <v>36</v>
      </c>
      <c r="F508" s="34" t="s">
        <v>78</v>
      </c>
      <c r="G508" s="34" t="s">
        <v>152</v>
      </c>
      <c r="H508" s="34" t="s">
        <v>151</v>
      </c>
      <c r="I508" s="34" t="s">
        <v>86</v>
      </c>
      <c r="J508" s="34" t="s">
        <v>92</v>
      </c>
      <c r="K508" s="34" t="s">
        <v>325</v>
      </c>
      <c r="L508" s="34" t="s">
        <v>169</v>
      </c>
      <c r="M508" s="34" t="s">
        <v>471</v>
      </c>
      <c r="N508" s="123">
        <v>0.29166666666666669</v>
      </c>
      <c r="O508" s="123">
        <v>0.35416666666666669</v>
      </c>
      <c r="P508" s="123" t="s">
        <v>60</v>
      </c>
      <c r="Q508" s="123">
        <v>0.72916666666666663</v>
      </c>
      <c r="R508" s="123" t="s">
        <v>69</v>
      </c>
      <c r="S508" s="123">
        <v>0.79166666666666663</v>
      </c>
      <c r="T508" s="34" t="s">
        <v>28</v>
      </c>
      <c r="U508" s="34" t="s">
        <v>48</v>
      </c>
      <c r="V508" s="34" t="s">
        <v>43</v>
      </c>
      <c r="W508" s="34" t="s">
        <v>326</v>
      </c>
      <c r="X508" s="34" t="s">
        <v>326</v>
      </c>
      <c r="Y508" s="34" t="s">
        <v>326</v>
      </c>
      <c r="Z508" s="34" t="s">
        <v>28</v>
      </c>
      <c r="AA508" s="34" t="s">
        <v>43</v>
      </c>
      <c r="AB508" s="95">
        <v>0</v>
      </c>
      <c r="AC508" s="34" t="s">
        <v>28</v>
      </c>
      <c r="AD508" s="34" t="s">
        <v>43</v>
      </c>
      <c r="AE508" s="95">
        <v>0</v>
      </c>
      <c r="AF508" s="96">
        <v>8.9999999999999982</v>
      </c>
      <c r="AG508" s="97">
        <v>0</v>
      </c>
      <c r="AH508" s="96">
        <v>0</v>
      </c>
      <c r="AI508" s="97" t="s">
        <v>326</v>
      </c>
      <c r="AJ508" s="96">
        <v>90</v>
      </c>
      <c r="AK508" s="96">
        <v>311.55206286836932</v>
      </c>
      <c r="AL508" s="96" t="s">
        <v>96</v>
      </c>
      <c r="AM508" s="95">
        <v>6.9233791748526521</v>
      </c>
      <c r="AN508" s="95">
        <v>0</v>
      </c>
      <c r="AO508" s="98" t="s">
        <v>326</v>
      </c>
      <c r="AP508" s="98">
        <v>0</v>
      </c>
      <c r="AQ508" s="98" t="s">
        <v>326</v>
      </c>
      <c r="AR508" s="98">
        <v>17.594754999999992</v>
      </c>
      <c r="AS508" s="98">
        <v>60.907580176817262</v>
      </c>
      <c r="AT508" s="99" t="s">
        <v>102</v>
      </c>
      <c r="AU508" s="98">
        <v>842.03737823198674</v>
      </c>
      <c r="AV508" s="98">
        <v>2914.8720244494316</v>
      </c>
      <c r="AW508" s="98">
        <v>110.53115320512815</v>
      </c>
      <c r="AX508" s="98">
        <v>382.6245421364161</v>
      </c>
      <c r="AY508" s="98">
        <v>30.625</v>
      </c>
      <c r="AZ508" s="98">
        <v>106.01424361493123</v>
      </c>
      <c r="BA508" s="100">
        <v>3774566.2100456622</v>
      </c>
      <c r="BB508" s="100">
        <v>13066376.546366319</v>
      </c>
      <c r="BC508" s="101">
        <v>3.4949687130052427E-2</v>
      </c>
      <c r="BD508" s="101">
        <v>0.12098496802191036</v>
      </c>
      <c r="BE508" s="96">
        <v>0</v>
      </c>
      <c r="BF508" s="96">
        <v>0</v>
      </c>
      <c r="BG508" s="95">
        <v>3.461689587426326</v>
      </c>
      <c r="BH508" s="95">
        <v>3.461689587426326</v>
      </c>
      <c r="BI508" s="96" t="s">
        <v>326</v>
      </c>
      <c r="CA508" s="34"/>
      <c r="CB508" s="34"/>
      <c r="CC508" s="34"/>
      <c r="CD508" s="34"/>
      <c r="CE508" s="34"/>
      <c r="CF508" s="34"/>
      <c r="CG508" s="34"/>
      <c r="CH508" s="34"/>
      <c r="CI508" s="34"/>
      <c r="CJ508" s="34"/>
      <c r="CK508" s="34"/>
      <c r="CL508" s="34"/>
      <c r="CM508" s="34"/>
      <c r="CN508" s="34"/>
      <c r="CO508" s="34"/>
      <c r="CP508" s="34"/>
      <c r="CQ508" s="34"/>
    </row>
    <row r="509" spans="2:95" x14ac:dyDescent="0.3">
      <c r="B509" s="34">
        <v>507</v>
      </c>
      <c r="C509" s="34">
        <v>2023</v>
      </c>
      <c r="D509" s="34" t="s">
        <v>109</v>
      </c>
      <c r="E509" s="34">
        <v>48</v>
      </c>
      <c r="F509" s="34" t="s">
        <v>79</v>
      </c>
      <c r="G509" s="34" t="s">
        <v>154</v>
      </c>
      <c r="H509" s="34" t="s">
        <v>151</v>
      </c>
      <c r="I509" s="34" t="s">
        <v>84</v>
      </c>
      <c r="J509" s="34" t="s">
        <v>92</v>
      </c>
      <c r="K509" s="34" t="s">
        <v>325</v>
      </c>
      <c r="L509" s="34" t="s">
        <v>168</v>
      </c>
      <c r="M509" s="34" t="s">
        <v>471</v>
      </c>
      <c r="N509" s="123">
        <v>0.25</v>
      </c>
      <c r="O509" s="123">
        <v>0.29166666666666669</v>
      </c>
      <c r="P509" s="123" t="s">
        <v>59</v>
      </c>
      <c r="Q509" s="123">
        <v>0.66666666666666663</v>
      </c>
      <c r="R509" s="123" t="s">
        <v>68</v>
      </c>
      <c r="S509" s="123">
        <v>0.75</v>
      </c>
      <c r="T509" s="34" t="s">
        <v>26</v>
      </c>
      <c r="U509" s="34" t="s">
        <v>48</v>
      </c>
      <c r="V509" s="34" t="s">
        <v>43</v>
      </c>
      <c r="W509" s="34" t="s">
        <v>326</v>
      </c>
      <c r="X509" s="34" t="s">
        <v>326</v>
      </c>
      <c r="Y509" s="34" t="s">
        <v>326</v>
      </c>
      <c r="Z509" s="34" t="s">
        <v>26</v>
      </c>
      <c r="AA509" s="34" t="s">
        <v>43</v>
      </c>
      <c r="AB509" s="95">
        <v>0</v>
      </c>
      <c r="AC509" s="34" t="s">
        <v>40</v>
      </c>
      <c r="AD509" s="34" t="s">
        <v>42</v>
      </c>
      <c r="AE509" s="95">
        <v>3.461689587426326</v>
      </c>
      <c r="AF509" s="96">
        <v>8.9999999999999982</v>
      </c>
      <c r="AG509" s="97">
        <v>0</v>
      </c>
      <c r="AH509" s="96">
        <v>0</v>
      </c>
      <c r="AI509" s="97" t="s">
        <v>326</v>
      </c>
      <c r="AJ509" s="96">
        <v>90.000000000000043</v>
      </c>
      <c r="AK509" s="96">
        <v>311.55206286836949</v>
      </c>
      <c r="AL509" s="96" t="s">
        <v>96</v>
      </c>
      <c r="AM509" s="95">
        <v>6.9233791748526521</v>
      </c>
      <c r="AN509" s="95">
        <v>0</v>
      </c>
      <c r="AO509" s="98" t="s">
        <v>326</v>
      </c>
      <c r="AP509" s="98">
        <v>0</v>
      </c>
      <c r="AQ509" s="98" t="s">
        <v>326</v>
      </c>
      <c r="AR509" s="98">
        <v>9.6757879999999972</v>
      </c>
      <c r="AS509" s="98">
        <v>33.494574569744586</v>
      </c>
      <c r="AT509" s="99" t="s">
        <v>100</v>
      </c>
      <c r="AU509" s="98">
        <v>573.30871548844425</v>
      </c>
      <c r="AV509" s="98">
        <v>1984.6168107871094</v>
      </c>
      <c r="AW509" s="98">
        <v>75.256128888888853</v>
      </c>
      <c r="AX509" s="98">
        <v>260.51335776468005</v>
      </c>
      <c r="AY509" s="98">
        <v>30.625000000000014</v>
      </c>
      <c r="AZ509" s="98">
        <v>106.01424361493129</v>
      </c>
      <c r="BA509" s="100">
        <v>4318264.840182649</v>
      </c>
      <c r="BB509" s="100">
        <v>14948492.433009485</v>
      </c>
      <c r="BC509" s="101">
        <v>3.9983933705394895E-2</v>
      </c>
      <c r="BD509" s="101">
        <v>0.13841196697231004</v>
      </c>
      <c r="BE509" s="96">
        <v>0</v>
      </c>
      <c r="BF509" s="96">
        <v>0</v>
      </c>
      <c r="BG509" s="95">
        <v>3.461689587426326</v>
      </c>
      <c r="BH509" s="95">
        <v>3.461689587426326</v>
      </c>
      <c r="BI509" s="96" t="s">
        <v>326</v>
      </c>
      <c r="CA509" s="34"/>
      <c r="CB509" s="34"/>
      <c r="CC509" s="34"/>
      <c r="CD509" s="34"/>
      <c r="CE509" s="34"/>
      <c r="CF509" s="34"/>
      <c r="CG509" s="34"/>
      <c r="CH509" s="34"/>
      <c r="CI509" s="34"/>
      <c r="CJ509" s="34"/>
      <c r="CK509" s="34"/>
      <c r="CL509" s="34"/>
      <c r="CM509" s="34"/>
      <c r="CN509" s="34"/>
      <c r="CO509" s="34"/>
      <c r="CP509" s="34"/>
      <c r="CQ509" s="34"/>
    </row>
    <row r="510" spans="2:95" x14ac:dyDescent="0.3">
      <c r="B510" s="34">
        <v>508</v>
      </c>
      <c r="C510" s="34">
        <v>2023</v>
      </c>
      <c r="D510" s="34" t="s">
        <v>109</v>
      </c>
      <c r="E510" s="34">
        <v>29</v>
      </c>
      <c r="F510" s="34" t="s">
        <v>77</v>
      </c>
      <c r="G510" s="34" t="s">
        <v>152</v>
      </c>
      <c r="H510" s="34" t="s">
        <v>151</v>
      </c>
      <c r="I510" s="34" t="s">
        <v>83</v>
      </c>
      <c r="J510" s="34" t="s">
        <v>89</v>
      </c>
      <c r="K510" s="34" t="s">
        <v>325</v>
      </c>
      <c r="L510" s="34" t="s">
        <v>175</v>
      </c>
      <c r="M510" s="34" t="s">
        <v>473</v>
      </c>
      <c r="N510" s="123">
        <v>0.27083333333333331</v>
      </c>
      <c r="O510" s="123">
        <v>0.28472222222222221</v>
      </c>
      <c r="P510" s="123" t="s">
        <v>58</v>
      </c>
      <c r="Q510" s="123">
        <v>0.83333333333333337</v>
      </c>
      <c r="R510" s="123" t="s">
        <v>72</v>
      </c>
      <c r="S510" s="123">
        <v>0.84722222222222221</v>
      </c>
      <c r="T510" s="34" t="s">
        <v>26</v>
      </c>
      <c r="U510" s="34" t="s">
        <v>49</v>
      </c>
      <c r="V510" s="34" t="s">
        <v>43</v>
      </c>
      <c r="W510" s="34" t="s">
        <v>326</v>
      </c>
      <c r="X510" s="34" t="s">
        <v>326</v>
      </c>
      <c r="Y510" s="34" t="s">
        <v>326</v>
      </c>
      <c r="Z510" s="34" t="s">
        <v>26</v>
      </c>
      <c r="AA510" s="34" t="s">
        <v>43</v>
      </c>
      <c r="AB510" s="95">
        <v>0</v>
      </c>
      <c r="AC510" s="34" t="s">
        <v>26</v>
      </c>
      <c r="AD510" s="34" t="s">
        <v>43</v>
      </c>
      <c r="AE510" s="95">
        <v>0</v>
      </c>
      <c r="AF510" s="96">
        <v>13.166666666666668</v>
      </c>
      <c r="AG510" s="97">
        <v>0</v>
      </c>
      <c r="AH510" s="96">
        <v>0</v>
      </c>
      <c r="AI510" s="97" t="s">
        <v>326</v>
      </c>
      <c r="AJ510" s="96">
        <v>19.999999999999968</v>
      </c>
      <c r="AK510" s="96">
        <v>69.233791748526414</v>
      </c>
      <c r="AL510" s="96" t="s">
        <v>94</v>
      </c>
      <c r="AM510" s="95">
        <v>6.9233791748526521</v>
      </c>
      <c r="AN510" s="95">
        <v>0</v>
      </c>
      <c r="AO510" s="98" t="s">
        <v>326</v>
      </c>
      <c r="AP510" s="98">
        <v>0</v>
      </c>
      <c r="AQ510" s="98" t="s">
        <v>326</v>
      </c>
      <c r="AR510" s="98">
        <v>8.0899999999999856</v>
      </c>
      <c r="AS510" s="98">
        <v>28.005068762278928</v>
      </c>
      <c r="AT510" s="99" t="s">
        <v>100</v>
      </c>
      <c r="AU510" s="98">
        <v>319.29881666666608</v>
      </c>
      <c r="AV510" s="98">
        <v>1105.3133889325454</v>
      </c>
      <c r="AW510" s="98">
        <v>39.326388888888815</v>
      </c>
      <c r="AX510" s="98">
        <v>136.13575092774477</v>
      </c>
      <c r="AY510" s="98">
        <v>6.8055555555555456</v>
      </c>
      <c r="AZ510" s="98">
        <v>23.558720803318018</v>
      </c>
      <c r="BA510" s="100">
        <v>5694292.2374429228</v>
      </c>
      <c r="BB510" s="100">
        <v>19711872.146118723</v>
      </c>
      <c r="BC510" s="101">
        <v>0.23726217656012177</v>
      </c>
      <c r="BD510" s="101">
        <v>0.82132800608828005</v>
      </c>
      <c r="BE510" s="96">
        <v>0</v>
      </c>
      <c r="BF510" s="96">
        <v>0</v>
      </c>
      <c r="BG510" s="95">
        <v>3.461689587426326</v>
      </c>
      <c r="BH510" s="95">
        <v>3.461689587426326</v>
      </c>
      <c r="BI510" s="96" t="s">
        <v>326</v>
      </c>
      <c r="CA510" s="34"/>
      <c r="CB510" s="34"/>
      <c r="CC510" s="34"/>
      <c r="CD510" s="34"/>
      <c r="CE510" s="34"/>
      <c r="CF510" s="34"/>
      <c r="CG510" s="34"/>
      <c r="CH510" s="34"/>
      <c r="CI510" s="34"/>
      <c r="CJ510" s="34"/>
      <c r="CK510" s="34"/>
      <c r="CL510" s="34"/>
      <c r="CM510" s="34"/>
      <c r="CN510" s="34"/>
      <c r="CO510" s="34"/>
      <c r="CP510" s="34"/>
      <c r="CQ510" s="34"/>
    </row>
    <row r="511" spans="2:95" x14ac:dyDescent="0.3">
      <c r="B511" s="34">
        <v>509</v>
      </c>
      <c r="C511" s="34">
        <v>2023</v>
      </c>
      <c r="D511" s="34" t="s">
        <v>110</v>
      </c>
      <c r="E511" s="34">
        <v>39</v>
      </c>
      <c r="F511" s="34" t="s">
        <v>78</v>
      </c>
      <c r="G511" s="34" t="s">
        <v>152</v>
      </c>
      <c r="H511" s="34" t="s">
        <v>151</v>
      </c>
      <c r="I511" s="34" t="s">
        <v>85</v>
      </c>
      <c r="J511" s="34" t="s">
        <v>92</v>
      </c>
      <c r="K511" s="34" t="s">
        <v>325</v>
      </c>
      <c r="L511" s="34" t="s">
        <v>167</v>
      </c>
      <c r="M511" s="34" t="s">
        <v>471</v>
      </c>
      <c r="N511" s="123">
        <v>0.29166666666666669</v>
      </c>
      <c r="O511" s="123">
        <v>0.33333333333333331</v>
      </c>
      <c r="P511" s="123" t="s">
        <v>60</v>
      </c>
      <c r="Q511" s="123">
        <v>0.70833333333333337</v>
      </c>
      <c r="R511" s="123" t="s">
        <v>69</v>
      </c>
      <c r="S511" s="123">
        <v>0.75</v>
      </c>
      <c r="T511" s="34" t="s">
        <v>24</v>
      </c>
      <c r="U511" s="34" t="s">
        <v>326</v>
      </c>
      <c r="V511" s="34" t="s">
        <v>42</v>
      </c>
      <c r="W511" s="34" t="s">
        <v>326</v>
      </c>
      <c r="X511" s="34" t="s">
        <v>326</v>
      </c>
      <c r="Y511" s="34" t="s">
        <v>326</v>
      </c>
      <c r="Z511" s="34" t="s">
        <v>24</v>
      </c>
      <c r="AA511" s="34" t="s">
        <v>42</v>
      </c>
      <c r="AB511" s="95">
        <v>0</v>
      </c>
      <c r="AC511" s="34" t="s">
        <v>24</v>
      </c>
      <c r="AD511" s="34" t="s">
        <v>42</v>
      </c>
      <c r="AE511" s="95">
        <v>0</v>
      </c>
      <c r="AF511" s="96">
        <v>9.0000000000000018</v>
      </c>
      <c r="AG511" s="97">
        <v>0</v>
      </c>
      <c r="AH511" s="96">
        <v>0</v>
      </c>
      <c r="AI511" s="97" t="s">
        <v>326</v>
      </c>
      <c r="AJ511" s="96">
        <v>59.999999999999943</v>
      </c>
      <c r="AK511" s="96">
        <v>207.70137524557936</v>
      </c>
      <c r="AL511" s="96" t="s">
        <v>95</v>
      </c>
      <c r="AM511" s="95">
        <v>6.9233791748526521</v>
      </c>
      <c r="AN511" s="95">
        <v>0</v>
      </c>
      <c r="AO511" s="98" t="s">
        <v>326</v>
      </c>
      <c r="AP511" s="98">
        <v>0</v>
      </c>
      <c r="AQ511" s="98" t="s">
        <v>326</v>
      </c>
      <c r="AR511" s="98">
        <v>14.600259999999992</v>
      </c>
      <c r="AS511" s="98">
        <v>50.541568015717061</v>
      </c>
      <c r="AT511" s="99" t="s">
        <v>101</v>
      </c>
      <c r="AU511" s="98">
        <v>69.814652867884575</v>
      </c>
      <c r="AV511" s="98">
        <v>241.67665688253953</v>
      </c>
      <c r="AW511" s="98">
        <v>8.5987108173076869</v>
      </c>
      <c r="AX511" s="98">
        <v>29.766067701564133</v>
      </c>
      <c r="AY511" s="98">
        <v>20.416666666666647</v>
      </c>
      <c r="AZ511" s="98">
        <v>70.676162409954088</v>
      </c>
      <c r="BA511" s="100">
        <v>1156400</v>
      </c>
      <c r="BB511" s="100">
        <v>4003097.8388998033</v>
      </c>
      <c r="BC511" s="101">
        <v>1.0707407407407407E-2</v>
      </c>
      <c r="BD511" s="101">
        <v>3.7065720730553732E-2</v>
      </c>
      <c r="BE511" s="96">
        <v>0</v>
      </c>
      <c r="BF511" s="96">
        <v>0</v>
      </c>
      <c r="BG511" s="95">
        <v>3.461689587426326</v>
      </c>
      <c r="BH511" s="95">
        <v>3.461689587426326</v>
      </c>
      <c r="BI511" s="96" t="s">
        <v>326</v>
      </c>
      <c r="CA511" s="34"/>
      <c r="CB511" s="34"/>
      <c r="CC511" s="34"/>
      <c r="CD511" s="34"/>
      <c r="CE511" s="34"/>
      <c r="CF511" s="34"/>
      <c r="CG511" s="34"/>
      <c r="CH511" s="34"/>
      <c r="CI511" s="34"/>
      <c r="CJ511" s="34"/>
      <c r="CK511" s="34"/>
      <c r="CL511" s="34"/>
      <c r="CM511" s="34"/>
      <c r="CN511" s="34"/>
      <c r="CO511" s="34"/>
      <c r="CP511" s="34"/>
      <c r="CQ511" s="34"/>
    </row>
    <row r="512" spans="2:95" x14ac:dyDescent="0.3">
      <c r="B512" s="34">
        <v>510</v>
      </c>
      <c r="C512" s="34">
        <v>2023</v>
      </c>
      <c r="D512" s="34" t="s">
        <v>110</v>
      </c>
      <c r="E512" s="34">
        <v>35</v>
      </c>
      <c r="F512" s="34" t="s">
        <v>78</v>
      </c>
      <c r="G512" s="34" t="s">
        <v>152</v>
      </c>
      <c r="H512" s="34" t="s">
        <v>151</v>
      </c>
      <c r="I512" s="34" t="s">
        <v>85</v>
      </c>
      <c r="J512" s="34" t="s">
        <v>92</v>
      </c>
      <c r="K512" s="34" t="s">
        <v>325</v>
      </c>
      <c r="L512" s="34" t="s">
        <v>174</v>
      </c>
      <c r="M512" s="34" t="s">
        <v>471</v>
      </c>
      <c r="N512" s="123">
        <v>0.36458333333333331</v>
      </c>
      <c r="O512" s="123">
        <v>0.375</v>
      </c>
      <c r="P512" s="123" t="s">
        <v>61</v>
      </c>
      <c r="Q512" s="123">
        <v>0.75</v>
      </c>
      <c r="R512" s="123" t="s">
        <v>70</v>
      </c>
      <c r="S512" s="123">
        <v>0.76041666666666663</v>
      </c>
      <c r="T512" s="34" t="s">
        <v>149</v>
      </c>
      <c r="U512" s="34" t="s">
        <v>326</v>
      </c>
      <c r="V512" s="34" t="s">
        <v>149</v>
      </c>
      <c r="W512" s="34" t="s">
        <v>326</v>
      </c>
      <c r="X512" s="34" t="s">
        <v>326</v>
      </c>
      <c r="Y512" s="34" t="s">
        <v>326</v>
      </c>
      <c r="Z512" s="34" t="s">
        <v>149</v>
      </c>
      <c r="AA512" s="34" t="s">
        <v>149</v>
      </c>
      <c r="AB512" s="95">
        <v>0</v>
      </c>
      <c r="AC512" s="34" t="s">
        <v>149</v>
      </c>
      <c r="AD512" s="34" t="s">
        <v>149</v>
      </c>
      <c r="AE512" s="95">
        <v>0</v>
      </c>
      <c r="AF512" s="96">
        <v>9</v>
      </c>
      <c r="AG512" s="97">
        <v>0</v>
      </c>
      <c r="AH512" s="96">
        <v>0</v>
      </c>
      <c r="AI512" s="97" t="s">
        <v>326</v>
      </c>
      <c r="AJ512" s="96">
        <v>14.999999999999986</v>
      </c>
      <c r="AK512" s="96">
        <v>51.925343811394839</v>
      </c>
      <c r="AL512" s="96" t="s">
        <v>94</v>
      </c>
      <c r="AM512" s="95">
        <v>6.9233791748526521</v>
      </c>
      <c r="AN512" s="95">
        <v>0</v>
      </c>
      <c r="AO512" s="98" t="s">
        <v>326</v>
      </c>
      <c r="AP512" s="98">
        <v>0</v>
      </c>
      <c r="AQ512" s="98" t="s">
        <v>326</v>
      </c>
      <c r="AR512" s="98">
        <v>0.8499999999999992</v>
      </c>
      <c r="AS512" s="98">
        <v>2.9424361493123743</v>
      </c>
      <c r="AT512" s="99" t="s">
        <v>98</v>
      </c>
      <c r="AU512" s="98">
        <v>0</v>
      </c>
      <c r="AV512" s="98">
        <v>0</v>
      </c>
      <c r="AW512" s="98">
        <v>0</v>
      </c>
      <c r="AX512" s="98">
        <v>0</v>
      </c>
      <c r="AY512" s="98">
        <v>5.1041666666666616</v>
      </c>
      <c r="AZ512" s="98">
        <v>17.669040602488522</v>
      </c>
      <c r="BA512" s="100">
        <v>0</v>
      </c>
      <c r="BB512" s="100">
        <v>0</v>
      </c>
      <c r="BC512" s="101">
        <v>0</v>
      </c>
      <c r="BD512" s="101">
        <v>0</v>
      </c>
      <c r="BE512" s="96">
        <v>29.999999999999972</v>
      </c>
      <c r="BF512" s="96">
        <v>103.85068762278968</v>
      </c>
      <c r="BG512" s="95">
        <v>0</v>
      </c>
      <c r="BH512" s="95">
        <v>3.461689587426326</v>
      </c>
      <c r="BI512" s="96" t="s">
        <v>326</v>
      </c>
      <c r="CA512" s="34"/>
      <c r="CB512" s="34"/>
      <c r="CC512" s="34"/>
      <c r="CD512" s="34"/>
      <c r="CE512" s="34"/>
      <c r="CF512" s="34"/>
      <c r="CG512" s="34"/>
      <c r="CH512" s="34"/>
      <c r="CI512" s="34"/>
      <c r="CJ512" s="34"/>
      <c r="CK512" s="34"/>
      <c r="CL512" s="34"/>
      <c r="CM512" s="34"/>
      <c r="CN512" s="34"/>
      <c r="CO512" s="34"/>
      <c r="CP512" s="34"/>
      <c r="CQ512" s="34"/>
    </row>
    <row r="513" spans="2:95" x14ac:dyDescent="0.3">
      <c r="B513" s="34">
        <v>511</v>
      </c>
      <c r="C513" s="34">
        <v>2023</v>
      </c>
      <c r="D513" s="34" t="s">
        <v>109</v>
      </c>
      <c r="E513" s="34">
        <v>45</v>
      </c>
      <c r="F513" s="34" t="s">
        <v>79</v>
      </c>
      <c r="G513" s="34" t="s">
        <v>154</v>
      </c>
      <c r="H513" s="34" t="s">
        <v>151</v>
      </c>
      <c r="I513" s="34" t="s">
        <v>84</v>
      </c>
      <c r="J513" s="34" t="s">
        <v>90</v>
      </c>
      <c r="K513" s="34" t="s">
        <v>325</v>
      </c>
      <c r="L513" s="34" t="s">
        <v>172</v>
      </c>
      <c r="M513" s="34" t="s">
        <v>471</v>
      </c>
      <c r="N513" s="123">
        <v>0.375</v>
      </c>
      <c r="O513" s="123">
        <v>0.39583333333333331</v>
      </c>
      <c r="P513" s="123" t="s">
        <v>61</v>
      </c>
      <c r="Q513" s="123">
        <v>0.58333333333333337</v>
      </c>
      <c r="R513" s="123" t="s">
        <v>66</v>
      </c>
      <c r="S513" s="123">
        <v>0.60416666666666663</v>
      </c>
      <c r="T513" s="34" t="s">
        <v>28</v>
      </c>
      <c r="U513" s="34" t="s">
        <v>48</v>
      </c>
      <c r="V513" s="34" t="s">
        <v>43</v>
      </c>
      <c r="W513" s="34" t="s">
        <v>326</v>
      </c>
      <c r="X513" s="34" t="s">
        <v>326</v>
      </c>
      <c r="Y513" s="34" t="s">
        <v>326</v>
      </c>
      <c r="Z513" s="34" t="s">
        <v>28</v>
      </c>
      <c r="AA513" s="34" t="s">
        <v>43</v>
      </c>
      <c r="AB513" s="95">
        <v>0</v>
      </c>
      <c r="AC513" s="34" t="s">
        <v>28</v>
      </c>
      <c r="AD513" s="34" t="s">
        <v>43</v>
      </c>
      <c r="AE513" s="95">
        <v>0</v>
      </c>
      <c r="AF513" s="96">
        <v>4.5000000000000018</v>
      </c>
      <c r="AG513" s="97">
        <v>0</v>
      </c>
      <c r="AH513" s="96">
        <v>0</v>
      </c>
      <c r="AI513" s="97" t="s">
        <v>326</v>
      </c>
      <c r="AJ513" s="96">
        <v>29.999999999999932</v>
      </c>
      <c r="AK513" s="96">
        <v>103.85068762278955</v>
      </c>
      <c r="AL513" s="96" t="s">
        <v>94</v>
      </c>
      <c r="AM513" s="95">
        <v>6.9233791748526521</v>
      </c>
      <c r="AN513" s="95">
        <v>0</v>
      </c>
      <c r="AO513" s="98" t="s">
        <v>326</v>
      </c>
      <c r="AP513" s="98">
        <v>0</v>
      </c>
      <c r="AQ513" s="98" t="s">
        <v>326</v>
      </c>
      <c r="AR513" s="98">
        <v>8.623818</v>
      </c>
      <c r="AS513" s="98">
        <v>29.852980974459726</v>
      </c>
      <c r="AT513" s="99" t="s">
        <v>100</v>
      </c>
      <c r="AU513" s="98">
        <v>825.42520189338461</v>
      </c>
      <c r="AV513" s="98">
        <v>2857.3658265936024</v>
      </c>
      <c r="AW513" s="98">
        <v>108.35053384615385</v>
      </c>
      <c r="AX513" s="98">
        <v>375.07591480731452</v>
      </c>
      <c r="AY513" s="98">
        <v>10.208333333333311</v>
      </c>
      <c r="AZ513" s="98">
        <v>35.338081204977001</v>
      </c>
      <c r="BA513" s="100">
        <v>2018732.876712329</v>
      </c>
      <c r="BB513" s="100">
        <v>6988226.579110262</v>
      </c>
      <c r="BC513" s="101">
        <v>4.2056934931506855E-2</v>
      </c>
      <c r="BD513" s="101">
        <v>0.1455880537314638</v>
      </c>
      <c r="BE513" s="96">
        <v>0</v>
      </c>
      <c r="BF513" s="96">
        <v>0</v>
      </c>
      <c r="BG513" s="95">
        <v>3.461689587426326</v>
      </c>
      <c r="BH513" s="95">
        <v>3.461689587426326</v>
      </c>
      <c r="BI513" s="96" t="s">
        <v>326</v>
      </c>
      <c r="CA513" s="34"/>
      <c r="CB513" s="34"/>
      <c r="CC513" s="34"/>
      <c r="CD513" s="34"/>
      <c r="CE513" s="34"/>
      <c r="CF513" s="34"/>
      <c r="CG513" s="34"/>
      <c r="CH513" s="34"/>
      <c r="CI513" s="34"/>
      <c r="CJ513" s="34"/>
      <c r="CK513" s="34"/>
      <c r="CL513" s="34"/>
      <c r="CM513" s="34"/>
      <c r="CN513" s="34"/>
      <c r="CO513" s="34"/>
      <c r="CP513" s="34"/>
      <c r="CQ513" s="34"/>
    </row>
    <row r="514" spans="2:95" x14ac:dyDescent="0.3">
      <c r="B514" s="34">
        <v>512</v>
      </c>
      <c r="C514" s="34">
        <v>2023</v>
      </c>
      <c r="D514" s="34" t="s">
        <v>109</v>
      </c>
      <c r="E514" s="34">
        <v>47</v>
      </c>
      <c r="F514" s="34" t="s">
        <v>79</v>
      </c>
      <c r="G514" s="34" t="s">
        <v>153</v>
      </c>
      <c r="H514" s="34" t="s">
        <v>151</v>
      </c>
      <c r="I514" s="34" t="s">
        <v>84</v>
      </c>
      <c r="J514" s="34" t="s">
        <v>91</v>
      </c>
      <c r="K514" s="34" t="s">
        <v>325</v>
      </c>
      <c r="L514" s="34" t="s">
        <v>172</v>
      </c>
      <c r="M514" s="34" t="s">
        <v>471</v>
      </c>
      <c r="N514" s="123">
        <v>0.23611111111111113</v>
      </c>
      <c r="O514" s="123">
        <v>0.26041666666666669</v>
      </c>
      <c r="P514" s="123" t="s">
        <v>58</v>
      </c>
      <c r="Q514" s="123">
        <v>0.6875</v>
      </c>
      <c r="R514" s="123" t="s">
        <v>68</v>
      </c>
      <c r="S514" s="123">
        <v>0.76041666666666663</v>
      </c>
      <c r="T514" s="34" t="s">
        <v>26</v>
      </c>
      <c r="U514" s="34" t="s">
        <v>48</v>
      </c>
      <c r="V514" s="34" t="s">
        <v>43</v>
      </c>
      <c r="W514" s="34" t="s">
        <v>326</v>
      </c>
      <c r="X514" s="34" t="s">
        <v>326</v>
      </c>
      <c r="Y514" s="34" t="s">
        <v>326</v>
      </c>
      <c r="Z514" s="34" t="s">
        <v>26</v>
      </c>
      <c r="AA514" s="34" t="s">
        <v>43</v>
      </c>
      <c r="AB514" s="95">
        <v>0</v>
      </c>
      <c r="AC514" s="34" t="s">
        <v>26</v>
      </c>
      <c r="AD514" s="34" t="s">
        <v>43</v>
      </c>
      <c r="AE514" s="95">
        <v>0</v>
      </c>
      <c r="AF514" s="96">
        <v>10.25</v>
      </c>
      <c r="AG514" s="97">
        <v>0</v>
      </c>
      <c r="AH514" s="96">
        <v>0</v>
      </c>
      <c r="AI514" s="97" t="s">
        <v>326</v>
      </c>
      <c r="AJ514" s="96">
        <v>69.999999999999972</v>
      </c>
      <c r="AK514" s="96">
        <v>0</v>
      </c>
      <c r="AL514" s="96" t="s">
        <v>96</v>
      </c>
      <c r="AM514" s="95">
        <v>0</v>
      </c>
      <c r="AN514" s="95">
        <v>0</v>
      </c>
      <c r="AO514" s="98" t="s">
        <v>326</v>
      </c>
      <c r="AP514" s="98">
        <v>0</v>
      </c>
      <c r="AQ514" s="98" t="s">
        <v>326</v>
      </c>
      <c r="AR514" s="98">
        <v>8.623818</v>
      </c>
      <c r="AS514" s="98">
        <v>0</v>
      </c>
      <c r="AT514" s="99" t="s">
        <v>100</v>
      </c>
      <c r="AU514" s="98">
        <v>1532.9325178019997</v>
      </c>
      <c r="AV514" s="98">
        <v>0</v>
      </c>
      <c r="AW514" s="98">
        <v>201.22241999999997</v>
      </c>
      <c r="AX514" s="98">
        <v>0</v>
      </c>
      <c r="AY514" s="98">
        <v>23.819444444444439</v>
      </c>
      <c r="AZ514" s="98">
        <v>0</v>
      </c>
      <c r="BA514" s="100">
        <v>9509132.4200913236</v>
      </c>
      <c r="BB514" s="100">
        <v>0</v>
      </c>
      <c r="BC514" s="101">
        <v>0.12191195410373491</v>
      </c>
      <c r="BD514" s="101">
        <v>0</v>
      </c>
      <c r="BE514" s="96">
        <v>0</v>
      </c>
      <c r="BF514" s="96">
        <v>0</v>
      </c>
      <c r="BG514" s="95">
        <v>0</v>
      </c>
      <c r="BH514" s="95">
        <v>0</v>
      </c>
      <c r="BI514" s="96" t="s">
        <v>491</v>
      </c>
      <c r="CA514" s="34"/>
      <c r="CB514" s="34"/>
      <c r="CC514" s="34"/>
      <c r="CD514" s="34"/>
      <c r="CE514" s="34"/>
      <c r="CF514" s="34"/>
      <c r="CG514" s="34"/>
      <c r="CH514" s="34"/>
      <c r="CI514" s="34"/>
      <c r="CJ514" s="34"/>
      <c r="CK514" s="34"/>
      <c r="CL514" s="34"/>
      <c r="CM514" s="34"/>
      <c r="CN514" s="34"/>
      <c r="CO514" s="34"/>
      <c r="CP514" s="34"/>
      <c r="CQ514" s="34"/>
    </row>
    <row r="515" spans="2:95" x14ac:dyDescent="0.3">
      <c r="B515" s="34">
        <v>513</v>
      </c>
      <c r="C515" s="34">
        <v>2023</v>
      </c>
      <c r="D515" s="34" t="s">
        <v>110</v>
      </c>
      <c r="E515" s="34">
        <v>23</v>
      </c>
      <c r="F515" s="34" t="s">
        <v>77</v>
      </c>
      <c r="G515" s="34" t="s">
        <v>152</v>
      </c>
      <c r="H515" s="34" t="s">
        <v>151</v>
      </c>
      <c r="I515" s="34" t="s">
        <v>85</v>
      </c>
      <c r="J515" s="34" t="s">
        <v>89</v>
      </c>
      <c r="K515" s="34" t="s">
        <v>325</v>
      </c>
      <c r="L515" s="34" t="s">
        <v>167</v>
      </c>
      <c r="M515" s="34" t="s">
        <v>471</v>
      </c>
      <c r="N515" s="123">
        <v>0.29166666666666669</v>
      </c>
      <c r="O515" s="123">
        <v>0.35416666666666669</v>
      </c>
      <c r="P515" s="123" t="s">
        <v>60</v>
      </c>
      <c r="Q515" s="123">
        <v>0.70833333333333337</v>
      </c>
      <c r="R515" s="123" t="s">
        <v>69</v>
      </c>
      <c r="S515" s="123">
        <v>0.77083333333333337</v>
      </c>
      <c r="T515" s="34" t="s">
        <v>24</v>
      </c>
      <c r="U515" s="34" t="s">
        <v>326</v>
      </c>
      <c r="V515" s="34" t="s">
        <v>42</v>
      </c>
      <c r="W515" s="34" t="s">
        <v>27</v>
      </c>
      <c r="X515" s="34" t="s">
        <v>42</v>
      </c>
      <c r="Y515" s="34" t="s">
        <v>326</v>
      </c>
      <c r="Z515" s="34" t="s">
        <v>26</v>
      </c>
      <c r="AA515" s="34" t="s">
        <v>43</v>
      </c>
      <c r="AB515" s="95">
        <v>3.461689587426326</v>
      </c>
      <c r="AC515" s="34" t="s">
        <v>26</v>
      </c>
      <c r="AD515" s="34" t="s">
        <v>43</v>
      </c>
      <c r="AE515" s="95">
        <v>3.461689587426326</v>
      </c>
      <c r="AF515" s="96">
        <v>8.5</v>
      </c>
      <c r="AG515" s="97">
        <v>10</v>
      </c>
      <c r="AH515" s="96">
        <v>34.616895874263264</v>
      </c>
      <c r="AI515" s="97" t="s">
        <v>148</v>
      </c>
      <c r="AJ515" s="96">
        <v>90</v>
      </c>
      <c r="AK515" s="96">
        <v>311.55206286836932</v>
      </c>
      <c r="AL515" s="96" t="s">
        <v>96</v>
      </c>
      <c r="AM515" s="95">
        <v>6.9233791748526521</v>
      </c>
      <c r="AN515" s="95">
        <v>6.9233791748526521</v>
      </c>
      <c r="AO515" s="98">
        <v>2.7666666666666666</v>
      </c>
      <c r="AP515" s="98">
        <v>9.5773411918795013</v>
      </c>
      <c r="AQ515" s="98" t="s">
        <v>107</v>
      </c>
      <c r="AR515" s="98">
        <v>14.600259999999992</v>
      </c>
      <c r="AS515" s="98">
        <v>50.541568015717061</v>
      </c>
      <c r="AT515" s="99" t="s">
        <v>101</v>
      </c>
      <c r="AU515" s="98">
        <v>137.19842527405117</v>
      </c>
      <c r="AV515" s="98">
        <v>474.93836018247185</v>
      </c>
      <c r="AW515" s="98">
        <v>16.898022622185831</v>
      </c>
      <c r="AX515" s="98">
        <v>58.495708959315195</v>
      </c>
      <c r="AY515" s="98">
        <v>30.625</v>
      </c>
      <c r="AZ515" s="98">
        <v>106.01424361493123</v>
      </c>
      <c r="BA515" s="100">
        <v>1592500</v>
      </c>
      <c r="BB515" s="100">
        <v>5512740.6679764241</v>
      </c>
      <c r="BC515" s="101">
        <v>6.6354166666666672E-2</v>
      </c>
      <c r="BD515" s="101">
        <v>0.22969752783235103</v>
      </c>
      <c r="BE515" s="96">
        <v>0</v>
      </c>
      <c r="BF515" s="96">
        <v>0</v>
      </c>
      <c r="BG515" s="95">
        <v>3.461689587426326</v>
      </c>
      <c r="BH515" s="95">
        <v>3.461689587426326</v>
      </c>
      <c r="BI515" s="96" t="s">
        <v>326</v>
      </c>
      <c r="CA515" s="34"/>
      <c r="CB515" s="34"/>
      <c r="CC515" s="34"/>
      <c r="CD515" s="34"/>
      <c r="CE515" s="34"/>
      <c r="CF515" s="34"/>
      <c r="CG515" s="34"/>
      <c r="CH515" s="34"/>
      <c r="CI515" s="34"/>
      <c r="CJ515" s="34"/>
      <c r="CK515" s="34"/>
      <c r="CL515" s="34"/>
      <c r="CM515" s="34"/>
      <c r="CN515" s="34"/>
      <c r="CO515" s="34"/>
      <c r="CP515" s="34"/>
      <c r="CQ515" s="34"/>
    </row>
    <row r="516" spans="2:95" x14ac:dyDescent="0.3">
      <c r="B516" s="34">
        <v>514</v>
      </c>
      <c r="C516" s="34">
        <v>2023</v>
      </c>
      <c r="D516" s="34" t="s">
        <v>110</v>
      </c>
      <c r="E516" s="34">
        <v>43</v>
      </c>
      <c r="F516" s="34" t="s">
        <v>79</v>
      </c>
      <c r="G516" s="34" t="s">
        <v>152</v>
      </c>
      <c r="H516" s="34" t="s">
        <v>151</v>
      </c>
      <c r="I516" s="34" t="s">
        <v>84</v>
      </c>
      <c r="J516" s="34" t="s">
        <v>89</v>
      </c>
      <c r="K516" s="34" t="s">
        <v>327</v>
      </c>
      <c r="L516" s="34" t="s">
        <v>170</v>
      </c>
      <c r="M516" s="34" t="s">
        <v>473</v>
      </c>
      <c r="N516" s="123">
        <v>0.22916666666666666</v>
      </c>
      <c r="O516" s="123">
        <v>0.29166666666666669</v>
      </c>
      <c r="P516" s="123" t="s">
        <v>59</v>
      </c>
      <c r="Q516" s="123">
        <v>0.72916666666666663</v>
      </c>
      <c r="R516" s="123" t="s">
        <v>69</v>
      </c>
      <c r="S516" s="123">
        <v>0.79166666666666663</v>
      </c>
      <c r="T516" s="34" t="s">
        <v>24</v>
      </c>
      <c r="U516" s="34" t="s">
        <v>326</v>
      </c>
      <c r="V516" s="34" t="s">
        <v>42</v>
      </c>
      <c r="W516" s="34" t="s">
        <v>40</v>
      </c>
      <c r="X516" s="34" t="s">
        <v>42</v>
      </c>
      <c r="Y516" s="34" t="s">
        <v>326</v>
      </c>
      <c r="Z516" s="34" t="s">
        <v>40</v>
      </c>
      <c r="AA516" s="34" t="s">
        <v>42</v>
      </c>
      <c r="AB516" s="95">
        <v>3.461689587426326</v>
      </c>
      <c r="AC516" s="34" t="s">
        <v>24</v>
      </c>
      <c r="AD516" s="34" t="s">
        <v>42</v>
      </c>
      <c r="AE516" s="95">
        <v>0</v>
      </c>
      <c r="AF516" s="96">
        <v>10.499999999999998</v>
      </c>
      <c r="AG516" s="97">
        <v>7.5</v>
      </c>
      <c r="AH516" s="96">
        <v>25.962671905697444</v>
      </c>
      <c r="AI516" s="97" t="s">
        <v>148</v>
      </c>
      <c r="AJ516" s="96">
        <v>90.000000000000028</v>
      </c>
      <c r="AK516" s="96">
        <v>311.55206286836943</v>
      </c>
      <c r="AL516" s="96" t="s">
        <v>96</v>
      </c>
      <c r="AM516" s="95">
        <v>6.9233791748526521</v>
      </c>
      <c r="AN516" s="95">
        <v>6.9233791748526521</v>
      </c>
      <c r="AO516" s="98">
        <v>2.125</v>
      </c>
      <c r="AP516" s="98">
        <v>7.3560903732809431</v>
      </c>
      <c r="AQ516" s="98" t="s">
        <v>107</v>
      </c>
      <c r="AR516" s="98">
        <v>22.883026000000001</v>
      </c>
      <c r="AS516" s="98">
        <v>79.213932833005899</v>
      </c>
      <c r="AT516" s="99" t="s">
        <v>102</v>
      </c>
      <c r="AU516" s="98">
        <v>169.23524544662661</v>
      </c>
      <c r="AV516" s="98">
        <v>585.83988698812584</v>
      </c>
      <c r="AW516" s="98">
        <v>20.843832575454062</v>
      </c>
      <c r="AX516" s="98">
        <v>72.154878188506984</v>
      </c>
      <c r="AY516" s="98">
        <v>30.625000000000011</v>
      </c>
      <c r="AZ516" s="98">
        <v>106.01424361493127</v>
      </c>
      <c r="BA516" s="100">
        <v>2572500</v>
      </c>
      <c r="BB516" s="100">
        <v>8905196.4636542238</v>
      </c>
      <c r="BC516" s="101">
        <v>0.1071875</v>
      </c>
      <c r="BD516" s="101">
        <v>0.37104985265225932</v>
      </c>
      <c r="BE516" s="96">
        <v>0</v>
      </c>
      <c r="BF516" s="96">
        <v>0</v>
      </c>
      <c r="BG516" s="95">
        <v>3.461689587426326</v>
      </c>
      <c r="BH516" s="95">
        <v>3.461689587426326</v>
      </c>
      <c r="BI516" s="96" t="s">
        <v>326</v>
      </c>
      <c r="CA516" s="34"/>
      <c r="CB516" s="34"/>
      <c r="CC516" s="34"/>
      <c r="CD516" s="34"/>
      <c r="CE516" s="34"/>
      <c r="CF516" s="34"/>
      <c r="CG516" s="34"/>
      <c r="CH516" s="34"/>
      <c r="CI516" s="34"/>
      <c r="CJ516" s="34"/>
      <c r="CK516" s="34"/>
      <c r="CL516" s="34"/>
      <c r="CM516" s="34"/>
      <c r="CN516" s="34"/>
      <c r="CO516" s="34"/>
      <c r="CP516" s="34"/>
      <c r="CQ516" s="34"/>
    </row>
    <row r="517" spans="2:95" x14ac:dyDescent="0.3">
      <c r="B517" s="34">
        <v>515</v>
      </c>
      <c r="C517" s="34">
        <v>2023</v>
      </c>
      <c r="D517" s="34" t="s">
        <v>109</v>
      </c>
      <c r="E517" s="34">
        <v>41</v>
      </c>
      <c r="F517" s="34" t="s">
        <v>79</v>
      </c>
      <c r="G517" s="34" t="s">
        <v>152</v>
      </c>
      <c r="H517" s="34" t="s">
        <v>151</v>
      </c>
      <c r="I517" s="34" t="s">
        <v>86</v>
      </c>
      <c r="J517" s="34" t="s">
        <v>93</v>
      </c>
      <c r="K517" s="34" t="s">
        <v>325</v>
      </c>
      <c r="L517" s="34" t="s">
        <v>167</v>
      </c>
      <c r="M517" s="34" t="s">
        <v>471</v>
      </c>
      <c r="N517" s="123">
        <v>0.29166666666666669</v>
      </c>
      <c r="O517" s="123">
        <v>0.32291666666666669</v>
      </c>
      <c r="P517" s="123" t="s">
        <v>59</v>
      </c>
      <c r="Q517" s="123">
        <v>0.75</v>
      </c>
      <c r="R517" s="123" t="s">
        <v>70</v>
      </c>
      <c r="S517" s="123">
        <v>0.79166666666666663</v>
      </c>
      <c r="T517" s="34" t="s">
        <v>28</v>
      </c>
      <c r="U517" s="34" t="s">
        <v>48</v>
      </c>
      <c r="V517" s="34" t="s">
        <v>43</v>
      </c>
      <c r="W517" s="34" t="s">
        <v>326</v>
      </c>
      <c r="X517" s="34" t="s">
        <v>326</v>
      </c>
      <c r="Y517" s="34" t="s">
        <v>326</v>
      </c>
      <c r="Z517" s="34" t="s">
        <v>26</v>
      </c>
      <c r="AA517" s="34" t="s">
        <v>43</v>
      </c>
      <c r="AB517" s="95">
        <v>3.461689587426326</v>
      </c>
      <c r="AC517" s="34" t="s">
        <v>28</v>
      </c>
      <c r="AD517" s="34" t="s">
        <v>43</v>
      </c>
      <c r="AE517" s="95">
        <v>0</v>
      </c>
      <c r="AF517" s="96">
        <v>10.25</v>
      </c>
      <c r="AG517" s="97">
        <v>0</v>
      </c>
      <c r="AH517" s="96">
        <v>0</v>
      </c>
      <c r="AI517" s="97" t="s">
        <v>326</v>
      </c>
      <c r="AJ517" s="96">
        <v>52.499999999999972</v>
      </c>
      <c r="AK517" s="96">
        <v>181.73870333988202</v>
      </c>
      <c r="AL517" s="96" t="s">
        <v>95</v>
      </c>
      <c r="AM517" s="95">
        <v>6.9233791748526521</v>
      </c>
      <c r="AN517" s="95">
        <v>0</v>
      </c>
      <c r="AO517" s="98" t="s">
        <v>326</v>
      </c>
      <c r="AP517" s="98">
        <v>0</v>
      </c>
      <c r="AQ517" s="98" t="s">
        <v>326</v>
      </c>
      <c r="AR517" s="98">
        <v>14.600259999999992</v>
      </c>
      <c r="AS517" s="98">
        <v>50.541568015717061</v>
      </c>
      <c r="AT517" s="99" t="s">
        <v>101</v>
      </c>
      <c r="AU517" s="98">
        <v>1397.4578960497429</v>
      </c>
      <c r="AV517" s="98">
        <v>4837.5654476220961</v>
      </c>
      <c r="AW517" s="98">
        <v>183.43916410256401</v>
      </c>
      <c r="AX517" s="98">
        <v>635.00944430003494</v>
      </c>
      <c r="AY517" s="98">
        <v>17.864583333333325</v>
      </c>
      <c r="AZ517" s="98">
        <v>61.841642108709856</v>
      </c>
      <c r="BA517" s="100">
        <v>4547602.7397260284</v>
      </c>
      <c r="BB517" s="100">
        <v>15742389.051861025</v>
      </c>
      <c r="BC517" s="101">
        <v>3.0317351598173524E-2</v>
      </c>
      <c r="BD517" s="101">
        <v>0.10494926034574018</v>
      </c>
      <c r="BE517" s="96">
        <v>0</v>
      </c>
      <c r="BF517" s="96">
        <v>0</v>
      </c>
      <c r="BG517" s="95">
        <v>3.461689587426326</v>
      </c>
      <c r="BH517" s="95">
        <v>3.461689587426326</v>
      </c>
      <c r="BI517" s="96" t="s">
        <v>326</v>
      </c>
      <c r="CA517" s="34"/>
      <c r="CB517" s="34"/>
      <c r="CC517" s="34"/>
      <c r="CD517" s="34"/>
      <c r="CE517" s="34"/>
      <c r="CF517" s="34"/>
      <c r="CG517" s="34"/>
      <c r="CH517" s="34"/>
      <c r="CI517" s="34"/>
      <c r="CJ517" s="34"/>
      <c r="CK517" s="34"/>
      <c r="CL517" s="34"/>
      <c r="CM517" s="34"/>
      <c r="CN517" s="34"/>
      <c r="CO517" s="34"/>
      <c r="CP517" s="34"/>
      <c r="CQ517" s="34"/>
    </row>
    <row r="518" spans="2:95" x14ac:dyDescent="0.3">
      <c r="B518" s="34">
        <v>516</v>
      </c>
      <c r="C518" s="34">
        <v>2023</v>
      </c>
      <c r="D518" s="34" t="s">
        <v>109</v>
      </c>
      <c r="E518" s="34">
        <v>49</v>
      </c>
      <c r="F518" s="34" t="s">
        <v>79</v>
      </c>
      <c r="G518" s="34" t="s">
        <v>152</v>
      </c>
      <c r="H518" s="34" t="s">
        <v>151</v>
      </c>
      <c r="I518" s="34" t="s">
        <v>84</v>
      </c>
      <c r="J518" s="34" t="s">
        <v>91</v>
      </c>
      <c r="K518" s="34" t="s">
        <v>325</v>
      </c>
      <c r="L518" s="34" t="s">
        <v>168</v>
      </c>
      <c r="M518" s="34" t="s">
        <v>471</v>
      </c>
      <c r="N518" s="123">
        <v>0.30208333333333331</v>
      </c>
      <c r="O518" s="123">
        <v>0.33333333333333331</v>
      </c>
      <c r="P518" s="123" t="s">
        <v>60</v>
      </c>
      <c r="Q518" s="123">
        <v>0.72916666666666663</v>
      </c>
      <c r="R518" s="123" t="s">
        <v>69</v>
      </c>
      <c r="S518" s="123">
        <v>0.77083333333333337</v>
      </c>
      <c r="T518" s="34" t="s">
        <v>24</v>
      </c>
      <c r="U518" s="34" t="s">
        <v>326</v>
      </c>
      <c r="V518" s="34" t="s">
        <v>42</v>
      </c>
      <c r="W518" s="34" t="s">
        <v>326</v>
      </c>
      <c r="X518" s="34" t="s">
        <v>326</v>
      </c>
      <c r="Y518" s="34" t="s">
        <v>326</v>
      </c>
      <c r="Z518" s="34" t="s">
        <v>24</v>
      </c>
      <c r="AA518" s="34" t="s">
        <v>42</v>
      </c>
      <c r="AB518" s="95">
        <v>0</v>
      </c>
      <c r="AC518" s="34" t="s">
        <v>24</v>
      </c>
      <c r="AD518" s="34" t="s">
        <v>42</v>
      </c>
      <c r="AE518" s="95">
        <v>0</v>
      </c>
      <c r="AF518" s="96">
        <v>9.5</v>
      </c>
      <c r="AG518" s="97">
        <v>0</v>
      </c>
      <c r="AH518" s="96">
        <v>0</v>
      </c>
      <c r="AI518" s="97" t="s">
        <v>326</v>
      </c>
      <c r="AJ518" s="96">
        <v>52.500000000000057</v>
      </c>
      <c r="AK518" s="96">
        <v>181.73870333988231</v>
      </c>
      <c r="AL518" s="96" t="s">
        <v>95</v>
      </c>
      <c r="AM518" s="95">
        <v>6.9233791748526521</v>
      </c>
      <c r="AN518" s="95">
        <v>0</v>
      </c>
      <c r="AO518" s="98" t="s">
        <v>326</v>
      </c>
      <c r="AP518" s="98">
        <v>0</v>
      </c>
      <c r="AQ518" s="98" t="s">
        <v>326</v>
      </c>
      <c r="AR518" s="98">
        <v>9.6757879999999972</v>
      </c>
      <c r="AS518" s="98">
        <v>33.494574569744586</v>
      </c>
      <c r="AT518" s="99" t="s">
        <v>100</v>
      </c>
      <c r="AU518" s="98">
        <v>57.833882790721134</v>
      </c>
      <c r="AV518" s="98">
        <v>200.20294985707395</v>
      </c>
      <c r="AW518" s="98">
        <v>7.123101141826921</v>
      </c>
      <c r="AX518" s="98">
        <v>24.657965052846826</v>
      </c>
      <c r="AY518" s="98">
        <v>17.864583333333353</v>
      </c>
      <c r="AZ518" s="98">
        <v>61.841642108709955</v>
      </c>
      <c r="BA518" s="100">
        <v>1470000</v>
      </c>
      <c r="BB518" s="100">
        <v>5088683.6935166996</v>
      </c>
      <c r="BC518" s="101">
        <v>1.8846153846153846E-2</v>
      </c>
      <c r="BD518" s="101">
        <v>6.5239534532265372E-2</v>
      </c>
      <c r="BE518" s="96">
        <v>0</v>
      </c>
      <c r="BF518" s="96">
        <v>0</v>
      </c>
      <c r="BG518" s="95">
        <v>3.461689587426326</v>
      </c>
      <c r="BH518" s="95">
        <v>3.461689587426326</v>
      </c>
      <c r="BI518" s="96" t="s">
        <v>326</v>
      </c>
      <c r="CA518" s="34"/>
      <c r="CB518" s="34"/>
      <c r="CC518" s="34"/>
      <c r="CD518" s="34"/>
      <c r="CE518" s="34"/>
      <c r="CF518" s="34"/>
      <c r="CG518" s="34"/>
      <c r="CH518" s="34"/>
      <c r="CI518" s="34"/>
      <c r="CJ518" s="34"/>
      <c r="CK518" s="34"/>
      <c r="CL518" s="34"/>
      <c r="CM518" s="34"/>
      <c r="CN518" s="34"/>
      <c r="CO518" s="34"/>
      <c r="CP518" s="34"/>
      <c r="CQ518" s="34"/>
    </row>
    <row r="519" spans="2:95" x14ac:dyDescent="0.3">
      <c r="B519" s="34">
        <v>517</v>
      </c>
      <c r="C519" s="34">
        <v>2023</v>
      </c>
      <c r="D519" s="34" t="s">
        <v>109</v>
      </c>
      <c r="E519" s="34">
        <v>43</v>
      </c>
      <c r="F519" s="34" t="s">
        <v>79</v>
      </c>
      <c r="G519" s="34" t="s">
        <v>152</v>
      </c>
      <c r="H519" s="34" t="s">
        <v>151</v>
      </c>
      <c r="I519" s="34" t="s">
        <v>85</v>
      </c>
      <c r="J519" s="34" t="s">
        <v>92</v>
      </c>
      <c r="K519" s="34" t="s">
        <v>325</v>
      </c>
      <c r="L519" s="34" t="s">
        <v>172</v>
      </c>
      <c r="M519" s="34" t="s">
        <v>471</v>
      </c>
      <c r="N519" s="123">
        <v>0.3125</v>
      </c>
      <c r="O519" s="123">
        <v>0.33333333333333331</v>
      </c>
      <c r="P519" s="123" t="s">
        <v>60</v>
      </c>
      <c r="Q519" s="123">
        <v>0.77083333333333337</v>
      </c>
      <c r="R519" s="123" t="s">
        <v>70</v>
      </c>
      <c r="S519" s="123">
        <v>0.79166666666666663</v>
      </c>
      <c r="T519" s="34" t="s">
        <v>32</v>
      </c>
      <c r="U519" s="34" t="s">
        <v>47</v>
      </c>
      <c r="V519" s="34" t="s">
        <v>45</v>
      </c>
      <c r="W519" s="34" t="s">
        <v>326</v>
      </c>
      <c r="X519" s="34" t="s">
        <v>326</v>
      </c>
      <c r="Y519" s="34" t="s">
        <v>326</v>
      </c>
      <c r="Z519" s="34" t="s">
        <v>32</v>
      </c>
      <c r="AA519" s="34" t="s">
        <v>45</v>
      </c>
      <c r="AB519" s="95">
        <v>0</v>
      </c>
      <c r="AC519" s="34" t="s">
        <v>32</v>
      </c>
      <c r="AD519" s="34" t="s">
        <v>45</v>
      </c>
      <c r="AE519" s="95">
        <v>0</v>
      </c>
      <c r="AF519" s="96">
        <v>10.500000000000002</v>
      </c>
      <c r="AG519" s="97">
        <v>0</v>
      </c>
      <c r="AH519" s="96">
        <v>0</v>
      </c>
      <c r="AI519" s="97" t="s">
        <v>326</v>
      </c>
      <c r="AJ519" s="96">
        <v>29.999999999999932</v>
      </c>
      <c r="AK519" s="96">
        <v>103.85068762278955</v>
      </c>
      <c r="AL519" s="96" t="s">
        <v>94</v>
      </c>
      <c r="AM519" s="95">
        <v>6.9233791748526521</v>
      </c>
      <c r="AN519" s="95">
        <v>0</v>
      </c>
      <c r="AO519" s="98" t="s">
        <v>326</v>
      </c>
      <c r="AP519" s="98">
        <v>0</v>
      </c>
      <c r="AQ519" s="98" t="s">
        <v>326</v>
      </c>
      <c r="AR519" s="98">
        <v>7.4999999999999822</v>
      </c>
      <c r="AS519" s="98">
        <v>25.962671905697384</v>
      </c>
      <c r="AT519" s="99" t="s">
        <v>100</v>
      </c>
      <c r="AU519" s="98">
        <v>0</v>
      </c>
      <c r="AV519" s="98">
        <v>0</v>
      </c>
      <c r="AW519" s="98">
        <v>0</v>
      </c>
      <c r="AX519" s="98">
        <v>0</v>
      </c>
      <c r="AY519" s="98">
        <v>10.208333333333311</v>
      </c>
      <c r="AZ519" s="98">
        <v>35.338081204977001</v>
      </c>
      <c r="BA519" s="100">
        <v>100595.43378995433</v>
      </c>
      <c r="BB519" s="100">
        <v>348230.16569331929</v>
      </c>
      <c r="BC519" s="101">
        <v>9.3143920175883636E-4</v>
      </c>
      <c r="BD519" s="101">
        <v>3.2243533860492526E-3</v>
      </c>
      <c r="BE519" s="96">
        <v>59.999999999999865</v>
      </c>
      <c r="BF519" s="96">
        <v>207.7013752455791</v>
      </c>
      <c r="BG519" s="95">
        <v>0</v>
      </c>
      <c r="BH519" s="95">
        <v>3.461689587426326</v>
      </c>
      <c r="BI519" s="96" t="s">
        <v>326</v>
      </c>
      <c r="CA519" s="34"/>
      <c r="CB519" s="34"/>
      <c r="CC519" s="34"/>
      <c r="CD519" s="34"/>
      <c r="CE519" s="34"/>
      <c r="CF519" s="34"/>
      <c r="CG519" s="34"/>
      <c r="CH519" s="34"/>
      <c r="CI519" s="34"/>
      <c r="CJ519" s="34"/>
      <c r="CK519" s="34"/>
      <c r="CL519" s="34"/>
      <c r="CM519" s="34"/>
      <c r="CN519" s="34"/>
      <c r="CO519" s="34"/>
      <c r="CP519" s="34"/>
      <c r="CQ519" s="34"/>
    </row>
    <row r="520" spans="2:95" x14ac:dyDescent="0.3">
      <c r="B520" s="34">
        <v>518</v>
      </c>
      <c r="C520" s="34">
        <v>2023</v>
      </c>
      <c r="D520" s="34" t="s">
        <v>110</v>
      </c>
      <c r="E520" s="34">
        <v>29</v>
      </c>
      <c r="F520" s="34" t="s">
        <v>77</v>
      </c>
      <c r="G520" s="34" t="s">
        <v>152</v>
      </c>
      <c r="H520" s="34" t="s">
        <v>151</v>
      </c>
      <c r="I520" s="34" t="s">
        <v>83</v>
      </c>
      <c r="J520" s="34" t="s">
        <v>90</v>
      </c>
      <c r="K520" s="34" t="s">
        <v>325</v>
      </c>
      <c r="L520" s="34" t="s">
        <v>167</v>
      </c>
      <c r="M520" s="34" t="s">
        <v>473</v>
      </c>
      <c r="N520" s="123">
        <v>0.28819444444444448</v>
      </c>
      <c r="O520" s="123">
        <v>0.34027777777777773</v>
      </c>
      <c r="P520" s="123" t="s">
        <v>60</v>
      </c>
      <c r="Q520" s="123">
        <v>0.70833333333333337</v>
      </c>
      <c r="R520" s="123" t="s">
        <v>69</v>
      </c>
      <c r="S520" s="123">
        <v>0.76388888888888884</v>
      </c>
      <c r="T520" s="34" t="s">
        <v>24</v>
      </c>
      <c r="U520" s="34" t="s">
        <v>326</v>
      </c>
      <c r="V520" s="34" t="s">
        <v>42</v>
      </c>
      <c r="W520" s="34" t="s">
        <v>32</v>
      </c>
      <c r="X520" s="34" t="s">
        <v>45</v>
      </c>
      <c r="Y520" s="34" t="s">
        <v>47</v>
      </c>
      <c r="Z520" s="34" t="s">
        <v>24</v>
      </c>
      <c r="AA520" s="34" t="s">
        <v>42</v>
      </c>
      <c r="AB520" s="95">
        <v>0</v>
      </c>
      <c r="AC520" s="34" t="s">
        <v>24</v>
      </c>
      <c r="AD520" s="34" t="s">
        <v>42</v>
      </c>
      <c r="AE520" s="95">
        <v>0</v>
      </c>
      <c r="AF520" s="96">
        <v>8.8333333333333357</v>
      </c>
      <c r="AG520" s="97">
        <v>8</v>
      </c>
      <c r="AH520" s="96">
        <v>27.693516699410608</v>
      </c>
      <c r="AI520" s="97" t="s">
        <v>148</v>
      </c>
      <c r="AJ520" s="96">
        <v>77.499999999999886</v>
      </c>
      <c r="AK520" s="96">
        <v>268.2809430255399</v>
      </c>
      <c r="AL520" s="96" t="s">
        <v>96</v>
      </c>
      <c r="AM520" s="95">
        <v>6.9233791748526521</v>
      </c>
      <c r="AN520" s="95">
        <v>6.9233791748526521</v>
      </c>
      <c r="AO520" s="98">
        <v>1.9999999999999998</v>
      </c>
      <c r="AP520" s="98">
        <v>6.9233791748526512</v>
      </c>
      <c r="AQ520" s="98" t="s">
        <v>107</v>
      </c>
      <c r="AR520" s="98">
        <v>24.811846000000003</v>
      </c>
      <c r="AS520" s="98">
        <v>85.890908943025551</v>
      </c>
      <c r="AT520" s="99" t="s">
        <v>102</v>
      </c>
      <c r="AU520" s="98">
        <v>163.62048789874038</v>
      </c>
      <c r="AV520" s="98">
        <v>566.4033392486848</v>
      </c>
      <c r="AW520" s="98">
        <v>20.152291838942311</v>
      </c>
      <c r="AX520" s="98">
        <v>69.760978821643121</v>
      </c>
      <c r="AY520" s="98">
        <v>26.371527777777739</v>
      </c>
      <c r="AZ520" s="98">
        <v>91.290043112857319</v>
      </c>
      <c r="BA520" s="100">
        <v>1734600</v>
      </c>
      <c r="BB520" s="100">
        <v>6004646.7583497055</v>
      </c>
      <c r="BC520" s="101">
        <v>3.6137500000000003E-2</v>
      </c>
      <c r="BD520" s="101">
        <v>0.12509680746561888</v>
      </c>
      <c r="BE520" s="96">
        <v>0</v>
      </c>
      <c r="BF520" s="96">
        <v>0</v>
      </c>
      <c r="BG520" s="95">
        <v>3.461689587426326</v>
      </c>
      <c r="BH520" s="95">
        <v>3.461689587426326</v>
      </c>
      <c r="BI520" s="96" t="s">
        <v>326</v>
      </c>
      <c r="CA520" s="34"/>
      <c r="CB520" s="34"/>
      <c r="CC520" s="34"/>
      <c r="CD520" s="34"/>
      <c r="CE520" s="34"/>
      <c r="CF520" s="34"/>
      <c r="CG520" s="34"/>
      <c r="CH520" s="34"/>
      <c r="CI520" s="34"/>
      <c r="CJ520" s="34"/>
      <c r="CK520" s="34"/>
      <c r="CL520" s="34"/>
      <c r="CM520" s="34"/>
      <c r="CN520" s="34"/>
      <c r="CO520" s="34"/>
      <c r="CP520" s="34"/>
      <c r="CQ520" s="34"/>
    </row>
    <row r="521" spans="2:95" x14ac:dyDescent="0.3">
      <c r="B521" s="34">
        <v>519</v>
      </c>
      <c r="C521" s="34">
        <v>2023</v>
      </c>
      <c r="D521" s="34" t="s">
        <v>109</v>
      </c>
      <c r="E521" s="34">
        <v>51</v>
      </c>
      <c r="F521" s="34" t="s">
        <v>80</v>
      </c>
      <c r="G521" s="34" t="s">
        <v>153</v>
      </c>
      <c r="H521" s="34" t="s">
        <v>151</v>
      </c>
      <c r="I521" s="34" t="s">
        <v>84</v>
      </c>
      <c r="J521" s="34" t="s">
        <v>91</v>
      </c>
      <c r="K521" s="34" t="s">
        <v>325</v>
      </c>
      <c r="L521" s="34" t="s">
        <v>168</v>
      </c>
      <c r="M521" s="34" t="s">
        <v>254</v>
      </c>
      <c r="N521" s="123">
        <v>0.29166666666666669</v>
      </c>
      <c r="O521" s="123">
        <v>0.33333333333333331</v>
      </c>
      <c r="P521" s="123" t="s">
        <v>60</v>
      </c>
      <c r="Q521" s="123">
        <v>0.66666666666666663</v>
      </c>
      <c r="R521" s="123" t="s">
        <v>68</v>
      </c>
      <c r="S521" s="123">
        <v>0.70833333333333337</v>
      </c>
      <c r="T521" s="34" t="s">
        <v>24</v>
      </c>
      <c r="U521" s="34" t="s">
        <v>326</v>
      </c>
      <c r="V521" s="34" t="s">
        <v>42</v>
      </c>
      <c r="W521" s="34" t="s">
        <v>326</v>
      </c>
      <c r="X521" s="34" t="s">
        <v>326</v>
      </c>
      <c r="Y521" s="34" t="s">
        <v>326</v>
      </c>
      <c r="Z521" s="34" t="s">
        <v>24</v>
      </c>
      <c r="AA521" s="34" t="s">
        <v>42</v>
      </c>
      <c r="AB521" s="95">
        <v>0</v>
      </c>
      <c r="AC521" s="34" t="s">
        <v>24</v>
      </c>
      <c r="AD521" s="34" t="s">
        <v>42</v>
      </c>
      <c r="AE521" s="95">
        <v>0</v>
      </c>
      <c r="AF521" s="96">
        <v>8</v>
      </c>
      <c r="AG521" s="97">
        <v>0</v>
      </c>
      <c r="AH521" s="96">
        <v>0</v>
      </c>
      <c r="AI521" s="97" t="s">
        <v>326</v>
      </c>
      <c r="AJ521" s="96">
        <v>60.000000000000028</v>
      </c>
      <c r="AK521" s="96">
        <v>207.70137524557967</v>
      </c>
      <c r="AL521" s="96" t="s">
        <v>96</v>
      </c>
      <c r="AM521" s="95">
        <v>6.9233791748526521</v>
      </c>
      <c r="AN521" s="95">
        <v>0</v>
      </c>
      <c r="AO521" s="98" t="s">
        <v>326</v>
      </c>
      <c r="AP521" s="98">
        <v>0</v>
      </c>
      <c r="AQ521" s="98" t="s">
        <v>326</v>
      </c>
      <c r="AR521" s="98">
        <v>14.4</v>
      </c>
      <c r="AS521" s="98">
        <v>49.848330058939098</v>
      </c>
      <c r="AT521" s="99" t="s">
        <v>101</v>
      </c>
      <c r="AU521" s="98">
        <v>34.428530769230768</v>
      </c>
      <c r="AV521" s="98">
        <v>119.18088647423303</v>
      </c>
      <c r="AW521" s="98">
        <v>4.2403846153846159</v>
      </c>
      <c r="AX521" s="98">
        <v>14.67889526975971</v>
      </c>
      <c r="AY521" s="98">
        <v>20.416666666666675</v>
      </c>
      <c r="AZ521" s="98">
        <v>70.676162409954188</v>
      </c>
      <c r="BA521" s="100">
        <v>578200</v>
      </c>
      <c r="BB521" s="100">
        <v>2001548.9194499017</v>
      </c>
      <c r="BC521" s="101">
        <v>7.4128205128205131E-3</v>
      </c>
      <c r="BD521" s="101">
        <v>2.5660883582691047E-2</v>
      </c>
      <c r="BE521" s="96">
        <v>0</v>
      </c>
      <c r="BF521" s="96">
        <v>0</v>
      </c>
      <c r="BG521" s="95">
        <v>3.461689587426326</v>
      </c>
      <c r="BH521" s="95">
        <v>3.461689587426326</v>
      </c>
      <c r="BI521" s="96" t="s">
        <v>326</v>
      </c>
      <c r="CA521" s="34"/>
      <c r="CB521" s="34"/>
      <c r="CC521" s="34"/>
      <c r="CD521" s="34"/>
      <c r="CE521" s="34"/>
      <c r="CF521" s="34"/>
      <c r="CG521" s="34"/>
      <c r="CH521" s="34"/>
      <c r="CI521" s="34"/>
      <c r="CJ521" s="34"/>
      <c r="CK521" s="34"/>
      <c r="CL521" s="34"/>
      <c r="CM521" s="34"/>
      <c r="CN521" s="34"/>
      <c r="CO521" s="34"/>
      <c r="CP521" s="34"/>
      <c r="CQ521" s="34"/>
    </row>
    <row r="522" spans="2:95" x14ac:dyDescent="0.3">
      <c r="B522" s="34">
        <v>520</v>
      </c>
      <c r="C522" s="34">
        <v>2023</v>
      </c>
      <c r="D522" s="34" t="s">
        <v>109</v>
      </c>
      <c r="E522" s="34">
        <v>57</v>
      </c>
      <c r="F522" s="34" t="s">
        <v>80</v>
      </c>
      <c r="G522" s="34" t="s">
        <v>154</v>
      </c>
      <c r="H522" s="34" t="s">
        <v>151</v>
      </c>
      <c r="I522" s="34" t="s">
        <v>85</v>
      </c>
      <c r="J522" s="34" t="s">
        <v>90</v>
      </c>
      <c r="K522" s="34" t="s">
        <v>325</v>
      </c>
      <c r="L522" s="34" t="s">
        <v>174</v>
      </c>
      <c r="M522" s="34" t="s">
        <v>471</v>
      </c>
      <c r="N522" s="123">
        <v>0.25</v>
      </c>
      <c r="O522" s="123">
        <v>0.29166666666666669</v>
      </c>
      <c r="P522" s="123" t="s">
        <v>59</v>
      </c>
      <c r="Q522" s="123">
        <v>0.70833333333333337</v>
      </c>
      <c r="R522" s="123" t="s">
        <v>69</v>
      </c>
      <c r="S522" s="123">
        <v>0.75</v>
      </c>
      <c r="T522" s="34" t="s">
        <v>24</v>
      </c>
      <c r="U522" s="34" t="s">
        <v>326</v>
      </c>
      <c r="V522" s="34" t="s">
        <v>42</v>
      </c>
      <c r="W522" s="34" t="s">
        <v>326</v>
      </c>
      <c r="X522" s="34" t="s">
        <v>326</v>
      </c>
      <c r="Y522" s="34" t="s">
        <v>326</v>
      </c>
      <c r="Z522" s="34" t="s">
        <v>24</v>
      </c>
      <c r="AA522" s="34" t="s">
        <v>42</v>
      </c>
      <c r="AB522" s="95">
        <v>0</v>
      </c>
      <c r="AC522" s="34" t="s">
        <v>24</v>
      </c>
      <c r="AD522" s="34" t="s">
        <v>42</v>
      </c>
      <c r="AE522" s="95">
        <v>0</v>
      </c>
      <c r="AF522" s="96">
        <v>10</v>
      </c>
      <c r="AG522" s="97">
        <v>0</v>
      </c>
      <c r="AH522" s="96">
        <v>0</v>
      </c>
      <c r="AI522" s="97" t="s">
        <v>326</v>
      </c>
      <c r="AJ522" s="96">
        <v>59.999999999999986</v>
      </c>
      <c r="AK522" s="96">
        <v>207.70137524557953</v>
      </c>
      <c r="AL522" s="96" t="s">
        <v>95</v>
      </c>
      <c r="AM522" s="95">
        <v>6.9233791748526521</v>
      </c>
      <c r="AN522" s="95">
        <v>0</v>
      </c>
      <c r="AO522" s="98" t="s">
        <v>326</v>
      </c>
      <c r="AP522" s="98">
        <v>0</v>
      </c>
      <c r="AQ522" s="98" t="s">
        <v>326</v>
      </c>
      <c r="AR522" s="98">
        <v>6.1</v>
      </c>
      <c r="AS522" s="98">
        <v>21.116306483300587</v>
      </c>
      <c r="AT522" s="99" t="s">
        <v>100</v>
      </c>
      <c r="AU522" s="98">
        <v>14.584308173076922</v>
      </c>
      <c r="AV522" s="98">
        <v>50.486347742557044</v>
      </c>
      <c r="AW522" s="98">
        <v>1.7962740384615385</v>
      </c>
      <c r="AX522" s="98">
        <v>6.2181431351065442</v>
      </c>
      <c r="AY522" s="98">
        <v>20.416666666666661</v>
      </c>
      <c r="AZ522" s="98">
        <v>70.676162409954131</v>
      </c>
      <c r="BA522" s="100">
        <v>578200</v>
      </c>
      <c r="BB522" s="100">
        <v>2001548.9194499017</v>
      </c>
      <c r="BC522" s="101">
        <v>1.2045833333333334E-2</v>
      </c>
      <c r="BD522" s="101">
        <v>4.1698935821872951E-2</v>
      </c>
      <c r="BE522" s="96">
        <v>0</v>
      </c>
      <c r="BF522" s="96">
        <v>0</v>
      </c>
      <c r="BG522" s="95">
        <v>3.461689587426326</v>
      </c>
      <c r="BH522" s="95">
        <v>3.461689587426326</v>
      </c>
      <c r="BI522" s="96" t="s">
        <v>326</v>
      </c>
      <c r="CA522" s="34"/>
      <c r="CB522" s="34"/>
      <c r="CC522" s="34"/>
      <c r="CD522" s="34"/>
      <c r="CE522" s="34"/>
      <c r="CF522" s="34"/>
      <c r="CG522" s="34"/>
      <c r="CH522" s="34"/>
      <c r="CI522" s="34"/>
      <c r="CJ522" s="34"/>
      <c r="CK522" s="34"/>
      <c r="CL522" s="34"/>
      <c r="CM522" s="34"/>
      <c r="CN522" s="34"/>
      <c r="CO522" s="34"/>
      <c r="CP522" s="34"/>
      <c r="CQ522" s="34"/>
    </row>
    <row r="523" spans="2:95" x14ac:dyDescent="0.3">
      <c r="B523" s="34">
        <v>521</v>
      </c>
      <c r="C523" s="34">
        <v>2023</v>
      </c>
      <c r="D523" s="34" t="s">
        <v>110</v>
      </c>
      <c r="E523" s="34">
        <v>48</v>
      </c>
      <c r="F523" s="34" t="s">
        <v>79</v>
      </c>
      <c r="G523" s="34" t="s">
        <v>154</v>
      </c>
      <c r="H523" s="34" t="s">
        <v>151</v>
      </c>
      <c r="I523" s="34" t="s">
        <v>84</v>
      </c>
      <c r="J523" s="34" t="s">
        <v>90</v>
      </c>
      <c r="K523" s="34" t="s">
        <v>325</v>
      </c>
      <c r="L523" s="34" t="s">
        <v>176</v>
      </c>
      <c r="M523" s="34" t="s">
        <v>473</v>
      </c>
      <c r="N523" s="123">
        <v>0.25416666666666665</v>
      </c>
      <c r="O523" s="123">
        <v>0.27083333333333331</v>
      </c>
      <c r="P523" s="123" t="s">
        <v>58</v>
      </c>
      <c r="Q523" s="123">
        <v>0.30486111111111108</v>
      </c>
      <c r="R523" s="123" t="s">
        <v>59</v>
      </c>
      <c r="S523" s="123">
        <v>0.34722222222222227</v>
      </c>
      <c r="T523" s="34" t="s">
        <v>30</v>
      </c>
      <c r="U523" s="34" t="s">
        <v>48</v>
      </c>
      <c r="V523" s="34" t="s">
        <v>44</v>
      </c>
      <c r="W523" s="34" t="s">
        <v>326</v>
      </c>
      <c r="X523" s="34" t="s">
        <v>326</v>
      </c>
      <c r="Y523" s="34" t="s">
        <v>326</v>
      </c>
      <c r="Z523" s="34" t="s">
        <v>30</v>
      </c>
      <c r="AA523" s="34" t="s">
        <v>44</v>
      </c>
      <c r="AB523" s="95">
        <v>0</v>
      </c>
      <c r="AC523" s="34" t="s">
        <v>30</v>
      </c>
      <c r="AD523" s="34" t="s">
        <v>44</v>
      </c>
      <c r="AE523" s="95">
        <v>0</v>
      </c>
      <c r="AF523" s="96">
        <v>0.81666666666666643</v>
      </c>
      <c r="AG523" s="97">
        <v>0</v>
      </c>
      <c r="AH523" s="96">
        <v>0</v>
      </c>
      <c r="AI523" s="97" t="s">
        <v>326</v>
      </c>
      <c r="AJ523" s="96">
        <v>42.500000000000043</v>
      </c>
      <c r="AK523" s="96">
        <v>147.12180746561901</v>
      </c>
      <c r="AL523" s="96" t="s">
        <v>95</v>
      </c>
      <c r="AM523" s="95">
        <v>6.9233791748526521</v>
      </c>
      <c r="AN523" s="95">
        <v>0</v>
      </c>
      <c r="AO523" s="98" t="s">
        <v>326</v>
      </c>
      <c r="AP523" s="98">
        <v>0</v>
      </c>
      <c r="AQ523" s="98" t="s">
        <v>326</v>
      </c>
      <c r="AR523" s="98">
        <v>11.11345</v>
      </c>
      <c r="AS523" s="98">
        <v>38.471314145383104</v>
      </c>
      <c r="AT523" s="99" t="s">
        <v>101</v>
      </c>
      <c r="AU523" s="98">
        <v>493.8696784291667</v>
      </c>
      <c r="AV523" s="98">
        <v>1709.6235233638345</v>
      </c>
      <c r="AW523" s="98">
        <v>64.82845833333333</v>
      </c>
      <c r="AX523" s="98">
        <v>224.41599918140142</v>
      </c>
      <c r="AY523" s="98">
        <v>14.46180555555557</v>
      </c>
      <c r="AZ523" s="98">
        <v>50.062281707050907</v>
      </c>
      <c r="BA523" s="100">
        <v>0</v>
      </c>
      <c r="BB523" s="100">
        <v>0</v>
      </c>
      <c r="BC523" s="101">
        <v>0</v>
      </c>
      <c r="BD523" s="101">
        <v>0</v>
      </c>
      <c r="BE523" s="96">
        <v>0</v>
      </c>
      <c r="BF523" s="96">
        <v>0</v>
      </c>
      <c r="BG523" s="95">
        <v>3.461689587426326</v>
      </c>
      <c r="BH523" s="95">
        <v>3.461689587426326</v>
      </c>
      <c r="BI523" s="96" t="s">
        <v>326</v>
      </c>
      <c r="CA523" s="34"/>
      <c r="CB523" s="34"/>
      <c r="CC523" s="34"/>
      <c r="CD523" s="34"/>
      <c r="CE523" s="34"/>
      <c r="CF523" s="34"/>
      <c r="CG523" s="34"/>
      <c r="CH523" s="34"/>
      <c r="CI523" s="34"/>
      <c r="CJ523" s="34"/>
      <c r="CK523" s="34"/>
      <c r="CL523" s="34"/>
      <c r="CM523" s="34"/>
      <c r="CN523" s="34"/>
      <c r="CO523" s="34"/>
      <c r="CP523" s="34"/>
      <c r="CQ523" s="34"/>
    </row>
    <row r="524" spans="2:95" x14ac:dyDescent="0.3">
      <c r="B524" s="34">
        <v>522</v>
      </c>
      <c r="C524" s="34">
        <v>2023</v>
      </c>
      <c r="D524" s="34" t="s">
        <v>109</v>
      </c>
      <c r="E524" s="34">
        <v>50</v>
      </c>
      <c r="F524" s="34" t="s">
        <v>80</v>
      </c>
      <c r="G524" s="34" t="s">
        <v>154</v>
      </c>
      <c r="H524" s="34" t="s">
        <v>151</v>
      </c>
      <c r="I524" s="34" t="s">
        <v>84</v>
      </c>
      <c r="J524" s="34" t="s">
        <v>90</v>
      </c>
      <c r="K524" s="34" t="s">
        <v>325</v>
      </c>
      <c r="L524" s="34" t="s">
        <v>176</v>
      </c>
      <c r="M524" s="34" t="s">
        <v>473</v>
      </c>
      <c r="N524" s="123">
        <v>0.25416666666666665</v>
      </c>
      <c r="O524" s="123">
        <v>0.25416666666666665</v>
      </c>
      <c r="P524" s="123" t="s">
        <v>58</v>
      </c>
      <c r="Q524" s="123">
        <v>0.80486111111111114</v>
      </c>
      <c r="R524" s="123" t="s">
        <v>71</v>
      </c>
      <c r="S524" s="123">
        <v>0.84722222222222221</v>
      </c>
      <c r="T524" s="34" t="s">
        <v>26</v>
      </c>
      <c r="U524" s="34" t="s">
        <v>48</v>
      </c>
      <c r="V524" s="34" t="s">
        <v>43</v>
      </c>
      <c r="W524" s="34" t="s">
        <v>326</v>
      </c>
      <c r="X524" s="34" t="s">
        <v>326</v>
      </c>
      <c r="Y524" s="34" t="s">
        <v>326</v>
      </c>
      <c r="Z524" s="34" t="s">
        <v>26</v>
      </c>
      <c r="AA524" s="34" t="s">
        <v>43</v>
      </c>
      <c r="AB524" s="95">
        <v>0</v>
      </c>
      <c r="AC524" s="34" t="s">
        <v>26</v>
      </c>
      <c r="AD524" s="34" t="s">
        <v>43</v>
      </c>
      <c r="AE524" s="95">
        <v>0</v>
      </c>
      <c r="AF524" s="96">
        <v>13.216666666666669</v>
      </c>
      <c r="AG524" s="97">
        <v>0</v>
      </c>
      <c r="AH524" s="96">
        <v>0</v>
      </c>
      <c r="AI524" s="97" t="s">
        <v>326</v>
      </c>
      <c r="AJ524" s="96">
        <v>30.499999999999972</v>
      </c>
      <c r="AK524" s="96">
        <v>0</v>
      </c>
      <c r="AL524" s="96" t="s">
        <v>95</v>
      </c>
      <c r="AM524" s="95">
        <v>0</v>
      </c>
      <c r="AN524" s="95">
        <v>0</v>
      </c>
      <c r="AO524" s="98" t="s">
        <v>326</v>
      </c>
      <c r="AP524" s="98">
        <v>0</v>
      </c>
      <c r="AQ524" s="98" t="s">
        <v>326</v>
      </c>
      <c r="AR524" s="98">
        <v>6.2594500000000011</v>
      </c>
      <c r="AS524" s="98">
        <v>0</v>
      </c>
      <c r="AT524" s="99" t="s">
        <v>100</v>
      </c>
      <c r="AU524" s="98">
        <v>370.88423590555561</v>
      </c>
      <c r="AV524" s="98">
        <v>0</v>
      </c>
      <c r="AW524" s="98">
        <v>48.684611111111124</v>
      </c>
      <c r="AX524" s="98">
        <v>0</v>
      </c>
      <c r="AY524" s="98">
        <v>10.378472222222213</v>
      </c>
      <c r="AZ524" s="98">
        <v>0</v>
      </c>
      <c r="BA524" s="100">
        <v>4318264.840182649</v>
      </c>
      <c r="BB524" s="100">
        <v>0</v>
      </c>
      <c r="BC524" s="101">
        <v>8.9963850837138523E-2</v>
      </c>
      <c r="BD524" s="101">
        <v>0</v>
      </c>
      <c r="BE524" s="96">
        <v>0</v>
      </c>
      <c r="BF524" s="96">
        <v>0</v>
      </c>
      <c r="BG524" s="95">
        <v>0</v>
      </c>
      <c r="BH524" s="95">
        <v>0</v>
      </c>
      <c r="BI524" s="96" t="s">
        <v>491</v>
      </c>
      <c r="CA524" s="34"/>
      <c r="CB524" s="34"/>
      <c r="CC524" s="34"/>
      <c r="CD524" s="34"/>
      <c r="CE524" s="34"/>
      <c r="CF524" s="34"/>
      <c r="CG524" s="34"/>
      <c r="CH524" s="34"/>
      <c r="CI524" s="34"/>
      <c r="CJ524" s="34"/>
      <c r="CK524" s="34"/>
      <c r="CL524" s="34"/>
      <c r="CM524" s="34"/>
      <c r="CN524" s="34"/>
      <c r="CO524" s="34"/>
      <c r="CP524" s="34"/>
      <c r="CQ524" s="34"/>
    </row>
    <row r="525" spans="2:95" x14ac:dyDescent="0.3">
      <c r="B525" s="34">
        <v>523</v>
      </c>
      <c r="C525" s="34">
        <v>2023</v>
      </c>
      <c r="D525" s="34" t="s">
        <v>110</v>
      </c>
      <c r="E525" s="34">
        <v>47</v>
      </c>
      <c r="F525" s="34" t="s">
        <v>79</v>
      </c>
      <c r="G525" s="34" t="s">
        <v>153</v>
      </c>
      <c r="H525" s="34" t="s">
        <v>151</v>
      </c>
      <c r="I525" s="34" t="s">
        <v>84</v>
      </c>
      <c r="J525" s="34" t="s">
        <v>91</v>
      </c>
      <c r="K525" s="34" t="s">
        <v>325</v>
      </c>
      <c r="L525" s="34" t="s">
        <v>178</v>
      </c>
      <c r="M525" s="34" t="s">
        <v>471</v>
      </c>
      <c r="N525" s="123">
        <v>0.29166666666666669</v>
      </c>
      <c r="O525" s="123">
        <v>0.34375</v>
      </c>
      <c r="P525" s="123" t="s">
        <v>60</v>
      </c>
      <c r="Q525" s="123">
        <v>0.75</v>
      </c>
      <c r="R525" s="123" t="s">
        <v>70</v>
      </c>
      <c r="S525" s="123">
        <v>0.83333333333333337</v>
      </c>
      <c r="T525" s="34" t="s">
        <v>24</v>
      </c>
      <c r="U525" s="34" t="s">
        <v>326</v>
      </c>
      <c r="V525" s="34" t="s">
        <v>42</v>
      </c>
      <c r="W525" s="34" t="s">
        <v>36</v>
      </c>
      <c r="X525" s="34" t="s">
        <v>42</v>
      </c>
      <c r="Y525" s="34" t="s">
        <v>326</v>
      </c>
      <c r="Z525" s="34" t="s">
        <v>29</v>
      </c>
      <c r="AA525" s="34" t="s">
        <v>42</v>
      </c>
      <c r="AB525" s="95">
        <v>3.461689587426326</v>
      </c>
      <c r="AC525" s="34" t="s">
        <v>24</v>
      </c>
      <c r="AD525" s="34" t="s">
        <v>42</v>
      </c>
      <c r="AE525" s="95">
        <v>0</v>
      </c>
      <c r="AF525" s="96">
        <v>9.75</v>
      </c>
      <c r="AG525" s="97">
        <v>7.5</v>
      </c>
      <c r="AH525" s="96">
        <v>25.962671905697444</v>
      </c>
      <c r="AI525" s="97" t="s">
        <v>148</v>
      </c>
      <c r="AJ525" s="96">
        <v>97.500000000000014</v>
      </c>
      <c r="AK525" s="96">
        <v>337.51473477406682</v>
      </c>
      <c r="AL525" s="96" t="s">
        <v>96</v>
      </c>
      <c r="AM525" s="95">
        <v>6.9233791748526521</v>
      </c>
      <c r="AN525" s="95">
        <v>6.9233791748526521</v>
      </c>
      <c r="AO525" s="98">
        <v>2.25</v>
      </c>
      <c r="AP525" s="98">
        <v>7.788801571709234</v>
      </c>
      <c r="AQ525" s="98" t="s">
        <v>107</v>
      </c>
      <c r="AR525" s="98">
        <v>26.017185000000012</v>
      </c>
      <c r="AS525" s="98">
        <v>90.063418408644438</v>
      </c>
      <c r="AT525" s="99" t="s">
        <v>102</v>
      </c>
      <c r="AU525" s="98">
        <v>155.64328459312506</v>
      </c>
      <c r="AV525" s="98">
        <v>538.78873762885337</v>
      </c>
      <c r="AW525" s="98">
        <v>19.510000781250007</v>
      </c>
      <c r="AX525" s="98">
        <v>67.537566555132628</v>
      </c>
      <c r="AY525" s="98">
        <v>33.177083333333336</v>
      </c>
      <c r="AZ525" s="98">
        <v>114.84876391617551</v>
      </c>
      <c r="BA525" s="100">
        <v>1372000</v>
      </c>
      <c r="BB525" s="100">
        <v>4749438.1139489189</v>
      </c>
      <c r="BC525" s="101">
        <v>1.7589743589743589E-2</v>
      </c>
      <c r="BD525" s="101">
        <v>6.0890232230114347E-2</v>
      </c>
      <c r="BE525" s="96">
        <v>0</v>
      </c>
      <c r="BF525" s="96">
        <v>0</v>
      </c>
      <c r="BG525" s="95">
        <v>3.461689587426326</v>
      </c>
      <c r="BH525" s="95">
        <v>3.461689587426326</v>
      </c>
      <c r="BI525" s="96" t="s">
        <v>326</v>
      </c>
      <c r="CA525" s="34"/>
      <c r="CB525" s="34"/>
      <c r="CC525" s="34"/>
      <c r="CD525" s="34"/>
      <c r="CE525" s="34"/>
      <c r="CF525" s="34"/>
      <c r="CG525" s="34"/>
      <c r="CH525" s="34"/>
      <c r="CI525" s="34"/>
      <c r="CJ525" s="34"/>
      <c r="CK525" s="34"/>
      <c r="CL525" s="34"/>
      <c r="CM525" s="34"/>
      <c r="CN525" s="34"/>
      <c r="CO525" s="34"/>
      <c r="CP525" s="34"/>
      <c r="CQ525" s="34"/>
    </row>
    <row r="526" spans="2:95" x14ac:dyDescent="0.3">
      <c r="B526" s="34">
        <v>524</v>
      </c>
      <c r="C526" s="34">
        <v>2023</v>
      </c>
      <c r="D526" s="34" t="s">
        <v>110</v>
      </c>
      <c r="E526" s="34">
        <v>44</v>
      </c>
      <c r="F526" s="34" t="s">
        <v>79</v>
      </c>
      <c r="G526" s="34" t="s">
        <v>155</v>
      </c>
      <c r="H526" s="34" t="s">
        <v>151</v>
      </c>
      <c r="I526" s="34" t="s">
        <v>85</v>
      </c>
      <c r="J526" s="34" t="s">
        <v>91</v>
      </c>
      <c r="K526" s="34" t="s">
        <v>325</v>
      </c>
      <c r="L526" s="34" t="s">
        <v>167</v>
      </c>
      <c r="M526" s="34" t="s">
        <v>471</v>
      </c>
      <c r="N526" s="123">
        <v>0.31597222222222221</v>
      </c>
      <c r="O526" s="123">
        <v>0.36458333333333331</v>
      </c>
      <c r="P526" s="123" t="s">
        <v>60</v>
      </c>
      <c r="Q526" s="123">
        <v>0.6875</v>
      </c>
      <c r="R526" s="123" t="s">
        <v>68</v>
      </c>
      <c r="S526" s="123">
        <v>0.74652777777777779</v>
      </c>
      <c r="T526" s="34" t="s">
        <v>24</v>
      </c>
      <c r="U526" s="34" t="s">
        <v>326</v>
      </c>
      <c r="V526" s="34" t="s">
        <v>42</v>
      </c>
      <c r="W526" s="34" t="s">
        <v>326</v>
      </c>
      <c r="X526" s="34" t="s">
        <v>326</v>
      </c>
      <c r="Y526" s="34" t="s">
        <v>326</v>
      </c>
      <c r="Z526" s="34" t="s">
        <v>24</v>
      </c>
      <c r="AA526" s="34" t="s">
        <v>42</v>
      </c>
      <c r="AB526" s="95">
        <v>0</v>
      </c>
      <c r="AC526" s="34" t="s">
        <v>24</v>
      </c>
      <c r="AD526" s="34" t="s">
        <v>42</v>
      </c>
      <c r="AE526" s="95">
        <v>0</v>
      </c>
      <c r="AF526" s="96">
        <v>7.75</v>
      </c>
      <c r="AG526" s="97">
        <v>0</v>
      </c>
      <c r="AH526" s="96">
        <v>0</v>
      </c>
      <c r="AI526" s="97" t="s">
        <v>326</v>
      </c>
      <c r="AJ526" s="96">
        <v>77.5</v>
      </c>
      <c r="AK526" s="96">
        <v>268.2809430255403</v>
      </c>
      <c r="AL526" s="96" t="s">
        <v>96</v>
      </c>
      <c r="AM526" s="95">
        <v>6.9233791748526521</v>
      </c>
      <c r="AN526" s="95">
        <v>0</v>
      </c>
      <c r="AO526" s="98" t="s">
        <v>326</v>
      </c>
      <c r="AP526" s="98">
        <v>0</v>
      </c>
      <c r="AQ526" s="98" t="s">
        <v>326</v>
      </c>
      <c r="AR526" s="98">
        <v>14.600259999999992</v>
      </c>
      <c r="AS526" s="98">
        <v>50.541568015717061</v>
      </c>
      <c r="AT526" s="99" t="s">
        <v>101</v>
      </c>
      <c r="AU526" s="98">
        <v>69.814652867884575</v>
      </c>
      <c r="AV526" s="98">
        <v>241.67665688253953</v>
      </c>
      <c r="AW526" s="98">
        <v>8.5987108173076869</v>
      </c>
      <c r="AX526" s="98">
        <v>29.766067701564133</v>
      </c>
      <c r="AY526" s="98">
        <v>26.371527777777782</v>
      </c>
      <c r="AZ526" s="98">
        <v>91.290043112857461</v>
      </c>
      <c r="BA526" s="100">
        <v>1156400</v>
      </c>
      <c r="BB526" s="100">
        <v>4003097.8388998033</v>
      </c>
      <c r="BC526" s="101">
        <v>1.4825641025641026E-2</v>
      </c>
      <c r="BD526" s="101">
        <v>5.1321767165382094E-2</v>
      </c>
      <c r="BE526" s="96">
        <v>0</v>
      </c>
      <c r="BF526" s="96">
        <v>0</v>
      </c>
      <c r="BG526" s="95">
        <v>3.461689587426326</v>
      </c>
      <c r="BH526" s="95">
        <v>3.461689587426326</v>
      </c>
      <c r="BI526" s="96" t="s">
        <v>326</v>
      </c>
      <c r="CA526" s="34"/>
      <c r="CB526" s="34"/>
      <c r="CC526" s="34"/>
      <c r="CD526" s="34"/>
      <c r="CE526" s="34"/>
      <c r="CF526" s="34"/>
      <c r="CG526" s="34"/>
      <c r="CH526" s="34"/>
      <c r="CI526" s="34"/>
      <c r="CJ526" s="34"/>
      <c r="CK526" s="34"/>
      <c r="CL526" s="34"/>
      <c r="CM526" s="34"/>
      <c r="CN526" s="34"/>
      <c r="CO526" s="34"/>
      <c r="CP526" s="34"/>
      <c r="CQ526" s="34"/>
    </row>
    <row r="527" spans="2:95" x14ac:dyDescent="0.3">
      <c r="B527" s="34">
        <v>525</v>
      </c>
      <c r="C527" s="34">
        <v>2023</v>
      </c>
      <c r="D527" s="34" t="s">
        <v>110</v>
      </c>
      <c r="E527" s="34">
        <v>25</v>
      </c>
      <c r="F527" s="34" t="s">
        <v>77</v>
      </c>
      <c r="G527" s="34" t="s">
        <v>153</v>
      </c>
      <c r="H527" s="34" t="s">
        <v>151</v>
      </c>
      <c r="I527" s="34" t="s">
        <v>83</v>
      </c>
      <c r="J527" s="34" t="s">
        <v>91</v>
      </c>
      <c r="K527" s="34" t="s">
        <v>325</v>
      </c>
      <c r="L527" s="34" t="s">
        <v>175</v>
      </c>
      <c r="M527" s="34" t="s">
        <v>471</v>
      </c>
      <c r="N527" s="123">
        <v>0.29166666666666669</v>
      </c>
      <c r="O527" s="123">
        <v>0.34375</v>
      </c>
      <c r="P527" s="123" t="s">
        <v>60</v>
      </c>
      <c r="Q527" s="123">
        <v>0.70833333333333337</v>
      </c>
      <c r="R527" s="123" t="s">
        <v>69</v>
      </c>
      <c r="S527" s="123">
        <v>0.77083333333333337</v>
      </c>
      <c r="T527" s="34" t="s">
        <v>24</v>
      </c>
      <c r="U527" s="34" t="s">
        <v>326</v>
      </c>
      <c r="V527" s="34" t="s">
        <v>42</v>
      </c>
      <c r="W527" s="34" t="s">
        <v>326</v>
      </c>
      <c r="X527" s="34" t="s">
        <v>326</v>
      </c>
      <c r="Y527" s="34" t="s">
        <v>326</v>
      </c>
      <c r="Z527" s="34" t="s">
        <v>24</v>
      </c>
      <c r="AA527" s="34" t="s">
        <v>42</v>
      </c>
      <c r="AB527" s="95">
        <v>0</v>
      </c>
      <c r="AC527" s="34" t="s">
        <v>24</v>
      </c>
      <c r="AD527" s="34" t="s">
        <v>42</v>
      </c>
      <c r="AE527" s="95">
        <v>0</v>
      </c>
      <c r="AF527" s="96">
        <v>8.75</v>
      </c>
      <c r="AG527" s="97">
        <v>0</v>
      </c>
      <c r="AH527" s="96">
        <v>0</v>
      </c>
      <c r="AI527" s="97" t="s">
        <v>326</v>
      </c>
      <c r="AJ527" s="96">
        <v>82.499999999999986</v>
      </c>
      <c r="AK527" s="96">
        <v>285.58939096267187</v>
      </c>
      <c r="AL527" s="96" t="s">
        <v>96</v>
      </c>
      <c r="AM527" s="95">
        <v>6.9233791748526521</v>
      </c>
      <c r="AN527" s="95">
        <v>0</v>
      </c>
      <c r="AO527" s="98" t="s">
        <v>326</v>
      </c>
      <c r="AP527" s="98">
        <v>0</v>
      </c>
      <c r="AQ527" s="98" t="s">
        <v>326</v>
      </c>
      <c r="AR527" s="98">
        <v>12.411818000000011</v>
      </c>
      <c r="AS527" s="98">
        <v>42.965861131630682</v>
      </c>
      <c r="AT527" s="99" t="s">
        <v>101</v>
      </c>
      <c r="AU527" s="98">
        <v>44.512568532822151</v>
      </c>
      <c r="AV527" s="98">
        <v>154.08869499967116</v>
      </c>
      <c r="AW527" s="98">
        <v>5.4823835516826982</v>
      </c>
      <c r="AX527" s="98">
        <v>18.978310055137356</v>
      </c>
      <c r="AY527" s="98">
        <v>28.072916666666661</v>
      </c>
      <c r="AZ527" s="98">
        <v>97.179723313686949</v>
      </c>
      <c r="BA527" s="100">
        <v>441000</v>
      </c>
      <c r="BB527" s="100">
        <v>1526605.1080550097</v>
      </c>
      <c r="BC527" s="101">
        <v>5.6538461538461543E-3</v>
      </c>
      <c r="BD527" s="101">
        <v>1.9571860359679612E-2</v>
      </c>
      <c r="BE527" s="96">
        <v>0</v>
      </c>
      <c r="BF527" s="96">
        <v>0</v>
      </c>
      <c r="BG527" s="95">
        <v>3.461689587426326</v>
      </c>
      <c r="BH527" s="95">
        <v>3.461689587426326</v>
      </c>
      <c r="BI527" s="96" t="s">
        <v>326</v>
      </c>
      <c r="CA527" s="34"/>
      <c r="CB527" s="34"/>
      <c r="CC527" s="34"/>
      <c r="CD527" s="34"/>
      <c r="CE527" s="34"/>
      <c r="CF527" s="34"/>
      <c r="CG527" s="34"/>
      <c r="CH527" s="34"/>
      <c r="CI527" s="34"/>
      <c r="CJ527" s="34"/>
      <c r="CK527" s="34"/>
      <c r="CL527" s="34"/>
      <c r="CM527" s="34"/>
      <c r="CN527" s="34"/>
      <c r="CO527" s="34"/>
      <c r="CP527" s="34"/>
      <c r="CQ527" s="34"/>
    </row>
    <row r="528" spans="2:95" x14ac:dyDescent="0.3">
      <c r="B528" s="34">
        <v>526</v>
      </c>
      <c r="C528" s="34">
        <v>2023</v>
      </c>
      <c r="D528" s="34" t="s">
        <v>109</v>
      </c>
      <c r="E528" s="34">
        <v>47</v>
      </c>
      <c r="F528" s="34" t="s">
        <v>79</v>
      </c>
      <c r="G528" s="34" t="s">
        <v>152</v>
      </c>
      <c r="H528" s="34" t="s">
        <v>151</v>
      </c>
      <c r="I528" s="34" t="s">
        <v>84</v>
      </c>
      <c r="J528" s="34" t="s">
        <v>90</v>
      </c>
      <c r="K528" s="34" t="s">
        <v>325</v>
      </c>
      <c r="L528" s="34" t="s">
        <v>167</v>
      </c>
      <c r="M528" s="34" t="s">
        <v>471</v>
      </c>
      <c r="N528" s="123">
        <v>0.29166666666666669</v>
      </c>
      <c r="O528" s="123">
        <v>0.41666666666666669</v>
      </c>
      <c r="P528" s="123" t="s">
        <v>62</v>
      </c>
      <c r="Q528" s="123">
        <v>0.79166666666666663</v>
      </c>
      <c r="R528" s="123" t="s">
        <v>71</v>
      </c>
      <c r="S528" s="123">
        <v>0.83333333333333337</v>
      </c>
      <c r="T528" s="34" t="s">
        <v>24</v>
      </c>
      <c r="U528" s="34" t="s">
        <v>326</v>
      </c>
      <c r="V528" s="34" t="s">
        <v>42</v>
      </c>
      <c r="W528" s="34" t="s">
        <v>326</v>
      </c>
      <c r="X528" s="34" t="s">
        <v>326</v>
      </c>
      <c r="Y528" s="34" t="s">
        <v>326</v>
      </c>
      <c r="Z528" s="34" t="s">
        <v>26</v>
      </c>
      <c r="AA528" s="34" t="s">
        <v>43</v>
      </c>
      <c r="AB528" s="95">
        <v>3.461689587426326</v>
      </c>
      <c r="AC528" s="34" t="s">
        <v>26</v>
      </c>
      <c r="AD528" s="34" t="s">
        <v>43</v>
      </c>
      <c r="AE528" s="95">
        <v>3.461689587426326</v>
      </c>
      <c r="AF528" s="96">
        <v>8.9999999999999982</v>
      </c>
      <c r="AG528" s="97">
        <v>0</v>
      </c>
      <c r="AH528" s="96">
        <v>0</v>
      </c>
      <c r="AI528" s="97" t="s">
        <v>326</v>
      </c>
      <c r="AJ528" s="96">
        <v>120.00000000000006</v>
      </c>
      <c r="AK528" s="96">
        <v>415.40275049115934</v>
      </c>
      <c r="AL528" s="96" t="s">
        <v>97</v>
      </c>
      <c r="AM528" s="95">
        <v>6.9233791748526521</v>
      </c>
      <c r="AN528" s="95">
        <v>0</v>
      </c>
      <c r="AO528" s="98" t="s">
        <v>326</v>
      </c>
      <c r="AP528" s="98">
        <v>0</v>
      </c>
      <c r="AQ528" s="98" t="s">
        <v>326</v>
      </c>
      <c r="AR528" s="98">
        <v>14.600259999999992</v>
      </c>
      <c r="AS528" s="98">
        <v>50.541568015717061</v>
      </c>
      <c r="AT528" s="99" t="s">
        <v>101</v>
      </c>
      <c r="AU528" s="98">
        <v>69.814652867884575</v>
      </c>
      <c r="AV528" s="98">
        <v>241.67665688253953</v>
      </c>
      <c r="AW528" s="98">
        <v>8.5987108173076869</v>
      </c>
      <c r="AX528" s="98">
        <v>29.766067701564133</v>
      </c>
      <c r="AY528" s="98">
        <v>40.83333333333335</v>
      </c>
      <c r="AZ528" s="98">
        <v>141.35232481990838</v>
      </c>
      <c r="BA528" s="100">
        <v>2352000</v>
      </c>
      <c r="BB528" s="100">
        <v>8141893.9096267186</v>
      </c>
      <c r="BC528" s="101">
        <v>4.9000000000000002E-2</v>
      </c>
      <c r="BD528" s="101">
        <v>0.16962278978388998</v>
      </c>
      <c r="BE528" s="96">
        <v>0</v>
      </c>
      <c r="BF528" s="96">
        <v>0</v>
      </c>
      <c r="BG528" s="95">
        <v>3.461689587426326</v>
      </c>
      <c r="BH528" s="95">
        <v>3.461689587426326</v>
      </c>
      <c r="BI528" s="96" t="s">
        <v>326</v>
      </c>
      <c r="CA528" s="34"/>
      <c r="CB528" s="34"/>
      <c r="CC528" s="34"/>
      <c r="CD528" s="34"/>
      <c r="CE528" s="34"/>
      <c r="CF528" s="34"/>
      <c r="CG528" s="34"/>
      <c r="CH528" s="34"/>
      <c r="CI528" s="34"/>
      <c r="CJ528" s="34"/>
      <c r="CK528" s="34"/>
      <c r="CL528" s="34"/>
      <c r="CM528" s="34"/>
      <c r="CN528" s="34"/>
      <c r="CO528" s="34"/>
      <c r="CP528" s="34"/>
      <c r="CQ528" s="34"/>
    </row>
    <row r="529" spans="2:95" x14ac:dyDescent="0.3">
      <c r="B529" s="34">
        <v>527</v>
      </c>
      <c r="C529" s="34">
        <v>2023</v>
      </c>
      <c r="D529" s="34" t="s">
        <v>110</v>
      </c>
      <c r="E529" s="34">
        <v>54</v>
      </c>
      <c r="F529" s="34" t="s">
        <v>80</v>
      </c>
      <c r="G529" s="34" t="s">
        <v>154</v>
      </c>
      <c r="H529" s="34" t="s">
        <v>151</v>
      </c>
      <c r="I529" s="34" t="s">
        <v>86</v>
      </c>
      <c r="J529" s="34" t="s">
        <v>91</v>
      </c>
      <c r="K529" s="34" t="s">
        <v>325</v>
      </c>
      <c r="L529" s="34" t="s">
        <v>169</v>
      </c>
      <c r="M529" s="34" t="s">
        <v>471</v>
      </c>
      <c r="N529" s="123">
        <v>0.27777777777777779</v>
      </c>
      <c r="O529" s="123">
        <v>0.3125</v>
      </c>
      <c r="P529" s="123" t="s">
        <v>59</v>
      </c>
      <c r="Q529" s="123">
        <v>0.70833333333333337</v>
      </c>
      <c r="R529" s="123" t="s">
        <v>69</v>
      </c>
      <c r="S529" s="123">
        <v>0.76388888888888884</v>
      </c>
      <c r="T529" s="34" t="s">
        <v>30</v>
      </c>
      <c r="U529" s="34" t="s">
        <v>51</v>
      </c>
      <c r="V529" s="34" t="s">
        <v>44</v>
      </c>
      <c r="W529" s="34" t="s">
        <v>326</v>
      </c>
      <c r="X529" s="34" t="s">
        <v>326</v>
      </c>
      <c r="Y529" s="34" t="s">
        <v>326</v>
      </c>
      <c r="Z529" s="34" t="s">
        <v>30</v>
      </c>
      <c r="AA529" s="34" t="s">
        <v>44</v>
      </c>
      <c r="AB529" s="95">
        <v>0</v>
      </c>
      <c r="AC529" s="34" t="s">
        <v>30</v>
      </c>
      <c r="AD529" s="34" t="s">
        <v>44</v>
      </c>
      <c r="AE529" s="95">
        <v>0</v>
      </c>
      <c r="AF529" s="96">
        <v>9.5</v>
      </c>
      <c r="AG529" s="97">
        <v>0</v>
      </c>
      <c r="AH529" s="96">
        <v>0</v>
      </c>
      <c r="AI529" s="97" t="s">
        <v>326</v>
      </c>
      <c r="AJ529" s="96">
        <v>64.999999999999929</v>
      </c>
      <c r="AK529" s="96">
        <v>225.00982318271096</v>
      </c>
      <c r="AL529" s="96" t="s">
        <v>96</v>
      </c>
      <c r="AM529" s="95">
        <v>6.9233791748526521</v>
      </c>
      <c r="AN529" s="95">
        <v>0</v>
      </c>
      <c r="AO529" s="98" t="s">
        <v>326</v>
      </c>
      <c r="AP529" s="98">
        <v>0</v>
      </c>
      <c r="AQ529" s="98" t="s">
        <v>326</v>
      </c>
      <c r="AR529" s="98">
        <v>17.594754999999992</v>
      </c>
      <c r="AS529" s="98">
        <v>60.907580176817262</v>
      </c>
      <c r="AT529" s="99" t="s">
        <v>102</v>
      </c>
      <c r="AU529" s="98">
        <v>0</v>
      </c>
      <c r="AV529" s="98">
        <v>0</v>
      </c>
      <c r="AW529" s="98">
        <v>0</v>
      </c>
      <c r="AX529" s="98">
        <v>0</v>
      </c>
      <c r="AY529" s="98">
        <v>22.118055555555532</v>
      </c>
      <c r="AZ529" s="98">
        <v>76.565842610783591</v>
      </c>
      <c r="BA529" s="100">
        <v>4508000</v>
      </c>
      <c r="BB529" s="100">
        <v>15605296.660117878</v>
      </c>
      <c r="BC529" s="101">
        <v>5.7794871794871798E-2</v>
      </c>
      <c r="BD529" s="101">
        <v>0.20006790589894716</v>
      </c>
      <c r="BE529" s="96">
        <v>0</v>
      </c>
      <c r="BF529" s="96">
        <v>0</v>
      </c>
      <c r="BG529" s="95">
        <v>3.461689587426326</v>
      </c>
      <c r="BH529" s="95">
        <v>3.461689587426326</v>
      </c>
      <c r="BI529" s="96" t="s">
        <v>326</v>
      </c>
      <c r="CA529" s="34"/>
      <c r="CB529" s="34"/>
      <c r="CC529" s="34"/>
      <c r="CD529" s="34"/>
      <c r="CE529" s="34"/>
      <c r="CF529" s="34"/>
      <c r="CG529" s="34"/>
      <c r="CH529" s="34"/>
      <c r="CI529" s="34"/>
      <c r="CJ529" s="34"/>
      <c r="CK529" s="34"/>
      <c r="CL529" s="34"/>
      <c r="CM529" s="34"/>
      <c r="CN529" s="34"/>
      <c r="CO529" s="34"/>
      <c r="CP529" s="34"/>
      <c r="CQ529" s="34"/>
    </row>
    <row r="530" spans="2:95" x14ac:dyDescent="0.3">
      <c r="B530" s="34">
        <v>528</v>
      </c>
      <c r="C530" s="34">
        <v>2023</v>
      </c>
      <c r="D530" s="34" t="s">
        <v>109</v>
      </c>
      <c r="E530" s="34">
        <v>38</v>
      </c>
      <c r="F530" s="34" t="s">
        <v>78</v>
      </c>
      <c r="G530" s="34" t="s">
        <v>153</v>
      </c>
      <c r="H530" s="34" t="s">
        <v>151</v>
      </c>
      <c r="I530" s="34" t="s">
        <v>85</v>
      </c>
      <c r="J530" s="34" t="s">
        <v>91</v>
      </c>
      <c r="K530" s="34" t="s">
        <v>325</v>
      </c>
      <c r="L530" s="34" t="s">
        <v>169</v>
      </c>
      <c r="M530" s="34" t="s">
        <v>471</v>
      </c>
      <c r="N530" s="123">
        <v>0.29166666666666669</v>
      </c>
      <c r="O530" s="123">
        <v>0.375</v>
      </c>
      <c r="P530" s="123" t="s">
        <v>61</v>
      </c>
      <c r="Q530" s="123">
        <v>0.70833333333333337</v>
      </c>
      <c r="R530" s="123" t="s">
        <v>69</v>
      </c>
      <c r="S530" s="123">
        <v>0.77083333333333337</v>
      </c>
      <c r="T530" s="34" t="s">
        <v>26</v>
      </c>
      <c r="U530" s="34" t="s">
        <v>48</v>
      </c>
      <c r="V530" s="34" t="s">
        <v>43</v>
      </c>
      <c r="W530" s="34" t="s">
        <v>326</v>
      </c>
      <c r="X530" s="34" t="s">
        <v>326</v>
      </c>
      <c r="Y530" s="34" t="s">
        <v>326</v>
      </c>
      <c r="Z530" s="34" t="s">
        <v>26</v>
      </c>
      <c r="AA530" s="34" t="s">
        <v>43</v>
      </c>
      <c r="AB530" s="95">
        <v>0</v>
      </c>
      <c r="AC530" s="34" t="s">
        <v>26</v>
      </c>
      <c r="AD530" s="34" t="s">
        <v>43</v>
      </c>
      <c r="AE530" s="95">
        <v>0</v>
      </c>
      <c r="AF530" s="96">
        <v>8</v>
      </c>
      <c r="AG530" s="97">
        <v>0</v>
      </c>
      <c r="AH530" s="96">
        <v>0</v>
      </c>
      <c r="AI530" s="97" t="s">
        <v>326</v>
      </c>
      <c r="AJ530" s="96">
        <v>104.99999999999999</v>
      </c>
      <c r="AK530" s="96">
        <v>363.47740667976416</v>
      </c>
      <c r="AL530" s="96" t="s">
        <v>96</v>
      </c>
      <c r="AM530" s="95">
        <v>6.9233791748526521</v>
      </c>
      <c r="AN530" s="95">
        <v>0</v>
      </c>
      <c r="AO530" s="98" t="s">
        <v>326</v>
      </c>
      <c r="AP530" s="98">
        <v>0</v>
      </c>
      <c r="AQ530" s="98" t="s">
        <v>326</v>
      </c>
      <c r="AR530" s="98">
        <v>17.594754999999992</v>
      </c>
      <c r="AS530" s="98">
        <v>60.907580176817262</v>
      </c>
      <c r="AT530" s="99" t="s">
        <v>102</v>
      </c>
      <c r="AU530" s="98">
        <v>834.0179746297772</v>
      </c>
      <c r="AV530" s="98">
        <v>2887.1113385022936</v>
      </c>
      <c r="AW530" s="98">
        <v>109.47847555555551</v>
      </c>
      <c r="AX530" s="98">
        <v>378.98049887797407</v>
      </c>
      <c r="AY530" s="98">
        <v>35.729166666666664</v>
      </c>
      <c r="AZ530" s="98">
        <v>123.68328421741977</v>
      </c>
      <c r="BA530" s="100">
        <v>10001369.8630137</v>
      </c>
      <c r="BB530" s="100">
        <v>34621637.914793983</v>
      </c>
      <c r="BC530" s="101">
        <v>0.12822269055145769</v>
      </c>
      <c r="BD530" s="101">
        <v>0.44386715275376903</v>
      </c>
      <c r="BE530" s="96">
        <v>0</v>
      </c>
      <c r="BF530" s="96">
        <v>0</v>
      </c>
      <c r="BG530" s="95">
        <v>3.461689587426326</v>
      </c>
      <c r="BH530" s="95">
        <v>3.461689587426326</v>
      </c>
      <c r="BI530" s="96" t="s">
        <v>326</v>
      </c>
      <c r="CA530" s="34"/>
      <c r="CB530" s="34"/>
      <c r="CC530" s="34"/>
      <c r="CD530" s="34"/>
      <c r="CE530" s="34"/>
      <c r="CF530" s="34"/>
      <c r="CG530" s="34"/>
      <c r="CH530" s="34"/>
      <c r="CI530" s="34"/>
      <c r="CJ530" s="34"/>
      <c r="CK530" s="34"/>
      <c r="CL530" s="34"/>
      <c r="CM530" s="34"/>
      <c r="CN530" s="34"/>
      <c r="CO530" s="34"/>
      <c r="CP530" s="34"/>
      <c r="CQ530" s="34"/>
    </row>
    <row r="531" spans="2:95" x14ac:dyDescent="0.3">
      <c r="B531" s="34">
        <v>529</v>
      </c>
      <c r="C531" s="34">
        <v>2023</v>
      </c>
      <c r="D531" s="34" t="s">
        <v>110</v>
      </c>
      <c r="E531" s="34">
        <v>39</v>
      </c>
      <c r="F531" s="34" t="s">
        <v>78</v>
      </c>
      <c r="G531" s="34" t="s">
        <v>152</v>
      </c>
      <c r="H531" s="34" t="s">
        <v>151</v>
      </c>
      <c r="I531" s="34" t="s">
        <v>84</v>
      </c>
      <c r="J531" s="34" t="s">
        <v>91</v>
      </c>
      <c r="K531" s="34" t="s">
        <v>325</v>
      </c>
      <c r="L531" s="34" t="s">
        <v>172</v>
      </c>
      <c r="M531" s="34" t="s">
        <v>471</v>
      </c>
      <c r="N531" s="123">
        <v>0.29166666666666669</v>
      </c>
      <c r="O531" s="123">
        <v>0.375</v>
      </c>
      <c r="P531" s="123" t="s">
        <v>61</v>
      </c>
      <c r="Q531" s="123">
        <v>0.75</v>
      </c>
      <c r="R531" s="123" t="s">
        <v>70</v>
      </c>
      <c r="S531" s="123">
        <v>0.85416666666666663</v>
      </c>
      <c r="T531" s="34" t="s">
        <v>27</v>
      </c>
      <c r="U531" s="34" t="s">
        <v>326</v>
      </c>
      <c r="V531" s="34" t="s">
        <v>42</v>
      </c>
      <c r="W531" s="34" t="s">
        <v>326</v>
      </c>
      <c r="X531" s="34" t="s">
        <v>326</v>
      </c>
      <c r="Y531" s="34" t="s">
        <v>326</v>
      </c>
      <c r="Z531" s="34" t="s">
        <v>27</v>
      </c>
      <c r="AA531" s="34" t="s">
        <v>42</v>
      </c>
      <c r="AB531" s="95">
        <v>0</v>
      </c>
      <c r="AC531" s="34" t="s">
        <v>27</v>
      </c>
      <c r="AD531" s="34" t="s">
        <v>42</v>
      </c>
      <c r="AE531" s="95">
        <v>0</v>
      </c>
      <c r="AF531" s="96">
        <v>9</v>
      </c>
      <c r="AG531" s="97">
        <v>0</v>
      </c>
      <c r="AH531" s="96">
        <v>0</v>
      </c>
      <c r="AI531" s="97" t="s">
        <v>326</v>
      </c>
      <c r="AJ531" s="96">
        <v>134.99999999999994</v>
      </c>
      <c r="AK531" s="96">
        <v>467.32809430255384</v>
      </c>
      <c r="AL531" s="96" t="s">
        <v>97</v>
      </c>
      <c r="AM531" s="95">
        <v>6.9233791748526521</v>
      </c>
      <c r="AN531" s="95">
        <v>0</v>
      </c>
      <c r="AO531" s="98" t="s">
        <v>326</v>
      </c>
      <c r="AP531" s="98">
        <v>0</v>
      </c>
      <c r="AQ531" s="98" t="s">
        <v>326</v>
      </c>
      <c r="AR531" s="98">
        <v>8.623818</v>
      </c>
      <c r="AS531" s="98">
        <v>29.852980974459726</v>
      </c>
      <c r="AT531" s="99" t="s">
        <v>100</v>
      </c>
      <c r="AU531" s="98">
        <v>207.18035339217388</v>
      </c>
      <c r="AV531" s="98">
        <v>717.19407205699486</v>
      </c>
      <c r="AW531" s="98">
        <v>25.517335869565215</v>
      </c>
      <c r="AX531" s="98">
        <v>88.333095878534195</v>
      </c>
      <c r="AY531" s="98">
        <v>45.937499999999979</v>
      </c>
      <c r="AZ531" s="98">
        <v>159.02136542239677</v>
      </c>
      <c r="BA531" s="100">
        <v>1102500</v>
      </c>
      <c r="BB531" s="100">
        <v>3816512.7701375242</v>
      </c>
      <c r="BC531" s="101">
        <v>1.4134615384615384E-2</v>
      </c>
      <c r="BD531" s="101">
        <v>4.8929650899199033E-2</v>
      </c>
      <c r="BE531" s="96">
        <v>0</v>
      </c>
      <c r="BF531" s="96">
        <v>0</v>
      </c>
      <c r="BG531" s="95">
        <v>3.461689587426326</v>
      </c>
      <c r="BH531" s="95">
        <v>3.461689587426326</v>
      </c>
      <c r="BI531" s="96" t="s">
        <v>326</v>
      </c>
      <c r="CA531" s="34"/>
      <c r="CB531" s="34"/>
      <c r="CC531" s="34"/>
      <c r="CD531" s="34"/>
      <c r="CE531" s="34"/>
      <c r="CF531" s="34"/>
      <c r="CG531" s="34"/>
      <c r="CH531" s="34"/>
      <c r="CI531" s="34"/>
      <c r="CJ531" s="34"/>
      <c r="CK531" s="34"/>
      <c r="CL531" s="34"/>
      <c r="CM531" s="34"/>
      <c r="CN531" s="34"/>
      <c r="CO531" s="34"/>
      <c r="CP531" s="34"/>
      <c r="CQ531" s="34"/>
    </row>
    <row r="532" spans="2:95" x14ac:dyDescent="0.3">
      <c r="B532" s="34">
        <v>530</v>
      </c>
      <c r="C532" s="34">
        <v>2023</v>
      </c>
      <c r="D532" s="34" t="s">
        <v>109</v>
      </c>
      <c r="E532" s="34">
        <v>45</v>
      </c>
      <c r="F532" s="34" t="s">
        <v>79</v>
      </c>
      <c r="G532" s="34" t="s">
        <v>154</v>
      </c>
      <c r="H532" s="34" t="s">
        <v>151</v>
      </c>
      <c r="I532" s="34" t="s">
        <v>84</v>
      </c>
      <c r="J532" s="34" t="s">
        <v>89</v>
      </c>
      <c r="K532" s="34" t="s">
        <v>325</v>
      </c>
      <c r="L532" s="34" t="s">
        <v>172</v>
      </c>
      <c r="M532" s="34" t="s">
        <v>471</v>
      </c>
      <c r="N532" s="123">
        <v>0.33333333333333331</v>
      </c>
      <c r="O532" s="123">
        <v>0.35416666666666669</v>
      </c>
      <c r="P532" s="123" t="s">
        <v>60</v>
      </c>
      <c r="Q532" s="123">
        <v>0.66666666666666663</v>
      </c>
      <c r="R532" s="123" t="s">
        <v>68</v>
      </c>
      <c r="S532" s="123">
        <v>0.6875</v>
      </c>
      <c r="T532" s="34" t="s">
        <v>28</v>
      </c>
      <c r="U532" s="34" t="s">
        <v>48</v>
      </c>
      <c r="V532" s="34" t="s">
        <v>43</v>
      </c>
      <c r="W532" s="34" t="s">
        <v>326</v>
      </c>
      <c r="X532" s="34" t="s">
        <v>326</v>
      </c>
      <c r="Y532" s="34" t="s">
        <v>326</v>
      </c>
      <c r="Z532" s="34" t="s">
        <v>28</v>
      </c>
      <c r="AA532" s="34" t="s">
        <v>43</v>
      </c>
      <c r="AB532" s="95">
        <v>0</v>
      </c>
      <c r="AC532" s="34" t="s">
        <v>28</v>
      </c>
      <c r="AD532" s="34" t="s">
        <v>43</v>
      </c>
      <c r="AE532" s="95">
        <v>0</v>
      </c>
      <c r="AF532" s="96">
        <v>7.4999999999999982</v>
      </c>
      <c r="AG532" s="97">
        <v>0</v>
      </c>
      <c r="AH532" s="96">
        <v>0</v>
      </c>
      <c r="AI532" s="97" t="s">
        <v>326</v>
      </c>
      <c r="AJ532" s="96">
        <v>30.000000000000053</v>
      </c>
      <c r="AK532" s="96">
        <v>103.85068762278996</v>
      </c>
      <c r="AL532" s="96" t="s">
        <v>95</v>
      </c>
      <c r="AM532" s="95">
        <v>6.9233791748526521</v>
      </c>
      <c r="AN532" s="95">
        <v>0</v>
      </c>
      <c r="AO532" s="98" t="s">
        <v>326</v>
      </c>
      <c r="AP532" s="98">
        <v>0</v>
      </c>
      <c r="AQ532" s="98" t="s">
        <v>326</v>
      </c>
      <c r="AR532" s="98">
        <v>8.623818</v>
      </c>
      <c r="AS532" s="98">
        <v>29.852980974459726</v>
      </c>
      <c r="AT532" s="99" t="s">
        <v>100</v>
      </c>
      <c r="AU532" s="98">
        <v>165.08504037867692</v>
      </c>
      <c r="AV532" s="98">
        <v>571.47316531872048</v>
      </c>
      <c r="AW532" s="98">
        <v>21.67010676923077</v>
      </c>
      <c r="AX532" s="98">
        <v>75.015182961462898</v>
      </c>
      <c r="AY532" s="98">
        <v>10.208333333333352</v>
      </c>
      <c r="AZ532" s="98">
        <v>35.338081204977144</v>
      </c>
      <c r="BA532" s="100">
        <v>675036.52968036535</v>
      </c>
      <c r="BB532" s="100">
        <v>2336766.9259269228</v>
      </c>
      <c r="BC532" s="101">
        <v>2.8126522070015224E-2</v>
      </c>
      <c r="BD532" s="101">
        <v>9.736528858028845E-2</v>
      </c>
      <c r="BE532" s="96">
        <v>0</v>
      </c>
      <c r="BF532" s="96">
        <v>0</v>
      </c>
      <c r="BG532" s="95">
        <v>3.461689587426326</v>
      </c>
      <c r="BH532" s="95">
        <v>3.461689587426326</v>
      </c>
      <c r="BI532" s="96" t="s">
        <v>326</v>
      </c>
      <c r="CA532" s="34"/>
      <c r="CB532" s="34"/>
      <c r="CC532" s="34"/>
      <c r="CD532" s="34"/>
      <c r="CE532" s="34"/>
      <c r="CF532" s="34"/>
      <c r="CG532" s="34"/>
      <c r="CH532" s="34"/>
      <c r="CI532" s="34"/>
      <c r="CJ532" s="34"/>
      <c r="CK532" s="34"/>
      <c r="CL532" s="34"/>
      <c r="CM532" s="34"/>
      <c r="CN532" s="34"/>
      <c r="CO532" s="34"/>
      <c r="CP532" s="34"/>
      <c r="CQ532" s="34"/>
    </row>
    <row r="533" spans="2:95" x14ac:dyDescent="0.3">
      <c r="B533" s="34">
        <v>531</v>
      </c>
      <c r="C533" s="34">
        <v>2023</v>
      </c>
      <c r="D533" s="34" t="s">
        <v>109</v>
      </c>
      <c r="E533" s="34">
        <v>48</v>
      </c>
      <c r="F533" s="34" t="s">
        <v>79</v>
      </c>
      <c r="G533" s="34" t="s">
        <v>152</v>
      </c>
      <c r="H533" s="34" t="s">
        <v>151</v>
      </c>
      <c r="I533" s="34" t="s">
        <v>83</v>
      </c>
      <c r="J533" s="34" t="s">
        <v>89</v>
      </c>
      <c r="K533" s="34" t="s">
        <v>325</v>
      </c>
      <c r="L533" s="34" t="s">
        <v>180</v>
      </c>
      <c r="M533" s="34" t="s">
        <v>476</v>
      </c>
      <c r="N533" s="123">
        <v>0.21875</v>
      </c>
      <c r="O533" s="123">
        <v>0.25694444444444448</v>
      </c>
      <c r="P533" s="123" t="s">
        <v>58</v>
      </c>
      <c r="Q533" s="123">
        <v>0.63541666666666663</v>
      </c>
      <c r="R533" s="123" t="s">
        <v>67</v>
      </c>
      <c r="S533" s="123">
        <v>0.69791666666666663</v>
      </c>
      <c r="T533" s="34" t="s">
        <v>28</v>
      </c>
      <c r="U533" s="34" t="s">
        <v>48</v>
      </c>
      <c r="V533" s="34" t="s">
        <v>43</v>
      </c>
      <c r="W533" s="34" t="s">
        <v>32</v>
      </c>
      <c r="X533" s="34" t="s">
        <v>45</v>
      </c>
      <c r="Y533" s="34" t="s">
        <v>47</v>
      </c>
      <c r="Z533" s="34" t="s">
        <v>28</v>
      </c>
      <c r="AA533" s="34" t="s">
        <v>43</v>
      </c>
      <c r="AB533" s="95">
        <v>0</v>
      </c>
      <c r="AC533" s="34" t="s">
        <v>28</v>
      </c>
      <c r="AD533" s="34" t="s">
        <v>43</v>
      </c>
      <c r="AE533" s="95">
        <v>0</v>
      </c>
      <c r="AF533" s="96">
        <v>9.0833333333333321</v>
      </c>
      <c r="AG533" s="97">
        <v>40</v>
      </c>
      <c r="AH533" s="96">
        <v>138.46758349705306</v>
      </c>
      <c r="AI533" s="97" t="s">
        <v>95</v>
      </c>
      <c r="AJ533" s="96">
        <v>72.500000000000028</v>
      </c>
      <c r="AK533" s="96">
        <v>250.97249508840875</v>
      </c>
      <c r="AL533" s="96" t="s">
        <v>96</v>
      </c>
      <c r="AM533" s="95">
        <v>6.9233791748526521</v>
      </c>
      <c r="AN533" s="95">
        <v>6.9233791748526521</v>
      </c>
      <c r="AO533" s="98">
        <v>10</v>
      </c>
      <c r="AP533" s="98">
        <v>34.616895874263264</v>
      </c>
      <c r="AQ533" s="98" t="s">
        <v>108</v>
      </c>
      <c r="AR533" s="98">
        <v>23.146250000000009</v>
      </c>
      <c r="AS533" s="98">
        <v>80.125132612966624</v>
      </c>
      <c r="AT533" s="99" t="s">
        <v>102</v>
      </c>
      <c r="AU533" s="98">
        <v>1258.2879254166676</v>
      </c>
      <c r="AV533" s="98">
        <v>4355.8022093991513</v>
      </c>
      <c r="AW533" s="98">
        <v>165.17083333333346</v>
      </c>
      <c r="AX533" s="98">
        <v>571.77015389652956</v>
      </c>
      <c r="AY533" s="98">
        <v>24.670138888888896</v>
      </c>
      <c r="AZ533" s="98">
        <v>85.400362912027958</v>
      </c>
      <c r="BA533" s="100">
        <v>3010479.4520547944</v>
      </c>
      <c r="BB533" s="100">
        <v>10421345.372338993</v>
      </c>
      <c r="BC533" s="101">
        <v>0.12543664383561642</v>
      </c>
      <c r="BD533" s="101">
        <v>0.43422272384745803</v>
      </c>
      <c r="BE533" s="96">
        <v>0</v>
      </c>
      <c r="BF533" s="96">
        <v>0</v>
      </c>
      <c r="BG533" s="95">
        <v>3.461689587426326</v>
      </c>
      <c r="BH533" s="95">
        <v>3.461689587426326</v>
      </c>
      <c r="BI533" s="96" t="s">
        <v>326</v>
      </c>
      <c r="CA533" s="34"/>
      <c r="CB533" s="34"/>
      <c r="CC533" s="34"/>
      <c r="CD533" s="34"/>
      <c r="CE533" s="34"/>
      <c r="CF533" s="34"/>
      <c r="CG533" s="34"/>
      <c r="CH533" s="34"/>
      <c r="CI533" s="34"/>
      <c r="CJ533" s="34"/>
      <c r="CK533" s="34"/>
      <c r="CL533" s="34"/>
      <c r="CM533" s="34"/>
      <c r="CN533" s="34"/>
      <c r="CO533" s="34"/>
      <c r="CP533" s="34"/>
      <c r="CQ533" s="34"/>
    </row>
    <row r="534" spans="2:95" x14ac:dyDescent="0.3">
      <c r="B534" s="34">
        <v>532</v>
      </c>
      <c r="C534" s="34">
        <v>2023</v>
      </c>
      <c r="D534" s="34" t="s">
        <v>109</v>
      </c>
      <c r="E534" s="34">
        <v>46</v>
      </c>
      <c r="F534" s="34" t="s">
        <v>79</v>
      </c>
      <c r="G534" s="34" t="s">
        <v>154</v>
      </c>
      <c r="H534" s="34" t="s">
        <v>151</v>
      </c>
      <c r="I534" s="34" t="s">
        <v>84</v>
      </c>
      <c r="J534" s="34" t="s">
        <v>89</v>
      </c>
      <c r="K534" s="34" t="s">
        <v>325</v>
      </c>
      <c r="L534" s="34" t="s">
        <v>182</v>
      </c>
      <c r="M534" s="34" t="s">
        <v>254</v>
      </c>
      <c r="N534" s="123">
        <v>0.29166666666666669</v>
      </c>
      <c r="O534" s="123">
        <v>0.30555555555555552</v>
      </c>
      <c r="P534" s="123" t="s">
        <v>59</v>
      </c>
      <c r="Q534" s="123">
        <v>0.625</v>
      </c>
      <c r="R534" s="123" t="s">
        <v>67</v>
      </c>
      <c r="S534" s="123">
        <v>0.64583333333333337</v>
      </c>
      <c r="T534" s="34" t="s">
        <v>28</v>
      </c>
      <c r="U534" s="34" t="s">
        <v>48</v>
      </c>
      <c r="V534" s="34" t="s">
        <v>43</v>
      </c>
      <c r="W534" s="34" t="s">
        <v>24</v>
      </c>
      <c r="X534" s="34" t="s">
        <v>42</v>
      </c>
      <c r="Y534" s="34" t="s">
        <v>326</v>
      </c>
      <c r="Z534" s="34" t="s">
        <v>28</v>
      </c>
      <c r="AA534" s="34" t="s">
        <v>43</v>
      </c>
      <c r="AB534" s="95">
        <v>0</v>
      </c>
      <c r="AC534" s="34" t="s">
        <v>28</v>
      </c>
      <c r="AD534" s="34" t="s">
        <v>43</v>
      </c>
      <c r="AE534" s="95">
        <v>0</v>
      </c>
      <c r="AF534" s="96">
        <v>7.6666666666666679</v>
      </c>
      <c r="AG534" s="97">
        <v>15</v>
      </c>
      <c r="AH534" s="96">
        <v>51.925343811394889</v>
      </c>
      <c r="AI534" s="97" t="s">
        <v>103</v>
      </c>
      <c r="AJ534" s="96">
        <v>24.999999999999993</v>
      </c>
      <c r="AK534" s="96">
        <v>86.542239685658132</v>
      </c>
      <c r="AL534" s="96" t="s">
        <v>94</v>
      </c>
      <c r="AM534" s="95">
        <v>6.9233791748526521</v>
      </c>
      <c r="AN534" s="95">
        <v>6.9233791748526521</v>
      </c>
      <c r="AO534" s="98">
        <v>6.8349999999999991</v>
      </c>
      <c r="AP534" s="98">
        <v>23.660648330058937</v>
      </c>
      <c r="AQ534" s="98" t="s">
        <v>108</v>
      </c>
      <c r="AR534" s="98">
        <v>10.879999999999997</v>
      </c>
      <c r="AS534" s="98">
        <v>37.663182711198417</v>
      </c>
      <c r="AT534" s="99" t="s">
        <v>101</v>
      </c>
      <c r="AU534" s="98">
        <v>428.01950992387805</v>
      </c>
      <c r="AV534" s="98">
        <v>1481.6706807188077</v>
      </c>
      <c r="AW534" s="98">
        <v>55.853570713140996</v>
      </c>
      <c r="AX534" s="98">
        <v>193.34772415826018</v>
      </c>
      <c r="AY534" s="98">
        <v>8.5069444444444429</v>
      </c>
      <c r="AZ534" s="98">
        <v>29.448401004147559</v>
      </c>
      <c r="BA534" s="100">
        <v>6315182.6484018266</v>
      </c>
      <c r="BB534" s="100">
        <v>21861202.016668011</v>
      </c>
      <c r="BC534" s="101">
        <v>0.26313261035007612</v>
      </c>
      <c r="BD534" s="101">
        <v>0.91088341736116718</v>
      </c>
      <c r="BE534" s="96">
        <v>0</v>
      </c>
      <c r="BF534" s="96">
        <v>0</v>
      </c>
      <c r="BG534" s="95">
        <v>3.461689587426326</v>
      </c>
      <c r="BH534" s="95">
        <v>3.461689587426326</v>
      </c>
      <c r="BI534" s="96" t="s">
        <v>326</v>
      </c>
      <c r="CA534" s="34"/>
      <c r="CB534" s="34"/>
      <c r="CC534" s="34"/>
      <c r="CD534" s="34"/>
      <c r="CE534" s="34"/>
      <c r="CF534" s="34"/>
      <c r="CG534" s="34"/>
      <c r="CH534" s="34"/>
      <c r="CI534" s="34"/>
      <c r="CJ534" s="34"/>
      <c r="CK534" s="34"/>
      <c r="CL534" s="34"/>
      <c r="CM534" s="34"/>
      <c r="CN534" s="34"/>
      <c r="CO534" s="34"/>
      <c r="CP534" s="34"/>
      <c r="CQ534" s="34"/>
    </row>
    <row r="535" spans="2:95" x14ac:dyDescent="0.3">
      <c r="B535" s="34">
        <v>533</v>
      </c>
      <c r="C535" s="34">
        <v>2023</v>
      </c>
      <c r="D535" s="34" t="s">
        <v>110</v>
      </c>
      <c r="E535" s="34">
        <v>37</v>
      </c>
      <c r="F535" s="34" t="s">
        <v>78</v>
      </c>
      <c r="G535" s="34" t="s">
        <v>154</v>
      </c>
      <c r="H535" s="34" t="s">
        <v>151</v>
      </c>
      <c r="I535" s="34" t="s">
        <v>83</v>
      </c>
      <c r="J535" s="34" t="s">
        <v>89</v>
      </c>
      <c r="K535" s="34" t="s">
        <v>325</v>
      </c>
      <c r="L535" s="34" t="s">
        <v>178</v>
      </c>
      <c r="M535" s="34" t="s">
        <v>471</v>
      </c>
      <c r="N535" s="123">
        <v>0.29166666666666669</v>
      </c>
      <c r="O535" s="123">
        <v>0.33333333333333331</v>
      </c>
      <c r="P535" s="123" t="s">
        <v>60</v>
      </c>
      <c r="Q535" s="123">
        <v>0.70833333333333337</v>
      </c>
      <c r="R535" s="123" t="s">
        <v>69</v>
      </c>
      <c r="S535" s="123">
        <v>0.75</v>
      </c>
      <c r="T535" s="34" t="s">
        <v>24</v>
      </c>
      <c r="U535" s="34" t="s">
        <v>326</v>
      </c>
      <c r="V535" s="34" t="s">
        <v>42</v>
      </c>
      <c r="W535" s="34" t="s">
        <v>34</v>
      </c>
      <c r="X535" s="34" t="s">
        <v>44</v>
      </c>
      <c r="Y535" s="34" t="s">
        <v>329</v>
      </c>
      <c r="Z535" s="34" t="s">
        <v>24</v>
      </c>
      <c r="AA535" s="34" t="s">
        <v>42</v>
      </c>
      <c r="AB535" s="95">
        <v>0</v>
      </c>
      <c r="AC535" s="34" t="s">
        <v>24</v>
      </c>
      <c r="AD535" s="34" t="s">
        <v>42</v>
      </c>
      <c r="AE535" s="95">
        <v>0</v>
      </c>
      <c r="AF535" s="96">
        <v>9.0000000000000018</v>
      </c>
      <c r="AG535" s="97">
        <v>30</v>
      </c>
      <c r="AH535" s="96">
        <v>103.85068762278978</v>
      </c>
      <c r="AI535" s="97" t="s">
        <v>103</v>
      </c>
      <c r="AJ535" s="96">
        <v>59.999999999999943</v>
      </c>
      <c r="AK535" s="96">
        <v>207.70137524557936</v>
      </c>
      <c r="AL535" s="96" t="s">
        <v>95</v>
      </c>
      <c r="AM535" s="95">
        <v>6.9233791748526521</v>
      </c>
      <c r="AN535" s="95">
        <v>6.9233791748526521</v>
      </c>
      <c r="AO535" s="98">
        <v>12.134999999999998</v>
      </c>
      <c r="AP535" s="98">
        <v>42.007603143418457</v>
      </c>
      <c r="AQ535" s="98" t="s">
        <v>108</v>
      </c>
      <c r="AR535" s="98">
        <v>25.804999999999975</v>
      </c>
      <c r="AS535" s="98">
        <v>89.32889980353626</v>
      </c>
      <c r="AT535" s="99" t="s">
        <v>102</v>
      </c>
      <c r="AU535" s="98">
        <v>662.45626209134593</v>
      </c>
      <c r="AV535" s="98">
        <v>2293.2179446069772</v>
      </c>
      <c r="AW535" s="98">
        <v>86.296243990384582</v>
      </c>
      <c r="AX535" s="98">
        <v>298.73080925551596</v>
      </c>
      <c r="AY535" s="98">
        <v>20.416666666666647</v>
      </c>
      <c r="AZ535" s="98">
        <v>70.676162409954088</v>
      </c>
      <c r="BA535" s="100">
        <v>5390000</v>
      </c>
      <c r="BB535" s="100">
        <v>18658506.876227897</v>
      </c>
      <c r="BC535" s="101">
        <v>0.22458333333333333</v>
      </c>
      <c r="BD535" s="101">
        <v>0.77743778650949569</v>
      </c>
      <c r="BE535" s="96">
        <v>0</v>
      </c>
      <c r="BF535" s="96">
        <v>0</v>
      </c>
      <c r="BG535" s="95">
        <v>3.461689587426326</v>
      </c>
      <c r="BH535" s="95">
        <v>3.461689587426326</v>
      </c>
      <c r="BI535" s="96" t="s">
        <v>326</v>
      </c>
      <c r="CA535" s="34"/>
      <c r="CB535" s="34"/>
      <c r="CC535" s="34"/>
      <c r="CD535" s="34"/>
      <c r="CE535" s="34"/>
      <c r="CF535" s="34"/>
      <c r="CG535" s="34"/>
      <c r="CH535" s="34"/>
      <c r="CI535" s="34"/>
      <c r="CJ535" s="34"/>
      <c r="CK535" s="34"/>
      <c r="CL535" s="34"/>
      <c r="CM535" s="34"/>
      <c r="CN535" s="34"/>
      <c r="CO535" s="34"/>
      <c r="CP535" s="34"/>
      <c r="CQ535" s="34"/>
    </row>
    <row r="536" spans="2:95" x14ac:dyDescent="0.3">
      <c r="B536" s="34">
        <v>534</v>
      </c>
      <c r="C536" s="34">
        <v>2023</v>
      </c>
      <c r="D536" s="34" t="s">
        <v>109</v>
      </c>
      <c r="E536" s="34">
        <v>47</v>
      </c>
      <c r="F536" s="34" t="s">
        <v>79</v>
      </c>
      <c r="G536" s="34" t="s">
        <v>154</v>
      </c>
      <c r="H536" s="34" t="s">
        <v>151</v>
      </c>
      <c r="I536" s="34" t="s">
        <v>84</v>
      </c>
      <c r="J536" s="34" t="s">
        <v>89</v>
      </c>
      <c r="K536" s="34" t="s">
        <v>325</v>
      </c>
      <c r="L536" s="34" t="s">
        <v>181</v>
      </c>
      <c r="M536" s="34" t="s">
        <v>253</v>
      </c>
      <c r="N536" s="123">
        <v>0.29166666666666669</v>
      </c>
      <c r="O536" s="123">
        <v>0.33333333333333331</v>
      </c>
      <c r="P536" s="123" t="s">
        <v>60</v>
      </c>
      <c r="Q536" s="123">
        <v>0.625</v>
      </c>
      <c r="R536" s="123" t="s">
        <v>67</v>
      </c>
      <c r="S536" s="123">
        <v>0.66666666666666663</v>
      </c>
      <c r="T536" s="34" t="s">
        <v>24</v>
      </c>
      <c r="U536" s="34" t="s">
        <v>326</v>
      </c>
      <c r="V536" s="34" t="s">
        <v>42</v>
      </c>
      <c r="W536" s="34" t="s">
        <v>34</v>
      </c>
      <c r="X536" s="34" t="s">
        <v>44</v>
      </c>
      <c r="Y536" s="34" t="s">
        <v>329</v>
      </c>
      <c r="Z536" s="34" t="s">
        <v>26</v>
      </c>
      <c r="AA536" s="34" t="s">
        <v>43</v>
      </c>
      <c r="AB536" s="95">
        <v>3.461689587426326</v>
      </c>
      <c r="AC536" s="34" t="s">
        <v>28</v>
      </c>
      <c r="AD536" s="34" t="s">
        <v>43</v>
      </c>
      <c r="AE536" s="95">
        <v>3.461689587426326</v>
      </c>
      <c r="AF536" s="96">
        <v>7</v>
      </c>
      <c r="AG536" s="97">
        <v>15</v>
      </c>
      <c r="AH536" s="96">
        <v>51.925343811394889</v>
      </c>
      <c r="AI536" s="97" t="s">
        <v>103</v>
      </c>
      <c r="AJ536" s="96">
        <v>59.999999999999943</v>
      </c>
      <c r="AK536" s="96">
        <v>207.70137524557936</v>
      </c>
      <c r="AL536" s="96" t="s">
        <v>95</v>
      </c>
      <c r="AM536" s="95">
        <v>6.9233791748526521</v>
      </c>
      <c r="AN536" s="95">
        <v>6.9233791748526521</v>
      </c>
      <c r="AO536" s="98">
        <v>6.067499999999999</v>
      </c>
      <c r="AP536" s="98">
        <v>21.003801571709229</v>
      </c>
      <c r="AQ536" s="98" t="s">
        <v>108</v>
      </c>
      <c r="AR536" s="98">
        <v>7.991810000000001</v>
      </c>
      <c r="AS536" s="98">
        <v>27.66516546168959</v>
      </c>
      <c r="AT536" s="99" t="s">
        <v>100</v>
      </c>
      <c r="AU536" s="98">
        <v>301.87607518401438</v>
      </c>
      <c r="AV536" s="98">
        <v>1045.0012661576293</v>
      </c>
      <c r="AW536" s="98">
        <v>39.532980618990386</v>
      </c>
      <c r="AX536" s="98">
        <v>136.85090736868577</v>
      </c>
      <c r="AY536" s="98">
        <v>20.416666666666647</v>
      </c>
      <c r="AZ536" s="98">
        <v>70.676162409954088</v>
      </c>
      <c r="BA536" s="100">
        <v>5390000</v>
      </c>
      <c r="BB536" s="100">
        <v>18658506.876227897</v>
      </c>
      <c r="BC536" s="101">
        <v>0.22458333333333333</v>
      </c>
      <c r="BD536" s="101">
        <v>0.77743778650949569</v>
      </c>
      <c r="BE536" s="96">
        <v>0</v>
      </c>
      <c r="BF536" s="96">
        <v>0</v>
      </c>
      <c r="BG536" s="95">
        <v>3.461689587426326</v>
      </c>
      <c r="BH536" s="95">
        <v>3.461689587426326</v>
      </c>
      <c r="BI536" s="96" t="s">
        <v>326</v>
      </c>
      <c r="CA536" s="34"/>
      <c r="CB536" s="34"/>
      <c r="CC536" s="34"/>
      <c r="CD536" s="34"/>
      <c r="CE536" s="34"/>
      <c r="CF536" s="34"/>
      <c r="CG536" s="34"/>
      <c r="CH536" s="34"/>
      <c r="CI536" s="34"/>
      <c r="CJ536" s="34"/>
      <c r="CK536" s="34"/>
      <c r="CL536" s="34"/>
      <c r="CM536" s="34"/>
      <c r="CN536" s="34"/>
      <c r="CO536" s="34"/>
      <c r="CP536" s="34"/>
      <c r="CQ536" s="34"/>
    </row>
    <row r="537" spans="2:95" x14ac:dyDescent="0.3">
      <c r="B537" s="34">
        <v>535</v>
      </c>
      <c r="C537" s="34">
        <v>2023</v>
      </c>
      <c r="D537" s="34" t="s">
        <v>110</v>
      </c>
      <c r="E537" s="34">
        <v>42</v>
      </c>
      <c r="F537" s="34" t="s">
        <v>79</v>
      </c>
      <c r="G537" s="34" t="s">
        <v>152</v>
      </c>
      <c r="H537" s="34" t="s">
        <v>151</v>
      </c>
      <c r="I537" s="34" t="s">
        <v>84</v>
      </c>
      <c r="J537" s="34" t="s">
        <v>90</v>
      </c>
      <c r="K537" s="34" t="s">
        <v>325</v>
      </c>
      <c r="L537" s="34" t="s">
        <v>183</v>
      </c>
      <c r="M537" s="34" t="s">
        <v>473</v>
      </c>
      <c r="N537" s="123">
        <v>0.22916666666666666</v>
      </c>
      <c r="O537" s="123">
        <v>0.25</v>
      </c>
      <c r="P537" s="123" t="s">
        <v>58</v>
      </c>
      <c r="Q537" s="123">
        <v>0.6875</v>
      </c>
      <c r="R537" s="123" t="s">
        <v>68</v>
      </c>
      <c r="S537" s="123">
        <v>0.73611111111111116</v>
      </c>
      <c r="T537" s="34" t="s">
        <v>27</v>
      </c>
      <c r="U537" s="34" t="s">
        <v>326</v>
      </c>
      <c r="V537" s="34" t="s">
        <v>42</v>
      </c>
      <c r="W537" s="34" t="s">
        <v>149</v>
      </c>
      <c r="X537" s="34" t="s">
        <v>149</v>
      </c>
      <c r="Y537" s="34" t="s">
        <v>326</v>
      </c>
      <c r="Z537" s="34" t="s">
        <v>24</v>
      </c>
      <c r="AA537" s="34" t="s">
        <v>42</v>
      </c>
      <c r="AB537" s="95">
        <v>3.461689587426326</v>
      </c>
      <c r="AC537" s="34" t="s">
        <v>27</v>
      </c>
      <c r="AD537" s="34" t="s">
        <v>42</v>
      </c>
      <c r="AE537" s="95">
        <v>0</v>
      </c>
      <c r="AF537" s="96">
        <v>10.5</v>
      </c>
      <c r="AG537" s="97">
        <v>10</v>
      </c>
      <c r="AH537" s="96">
        <v>34.616895874263264</v>
      </c>
      <c r="AI537" s="97" t="s">
        <v>148</v>
      </c>
      <c r="AJ537" s="96">
        <v>50.000000000000043</v>
      </c>
      <c r="AK537" s="96">
        <v>173.08447937131646</v>
      </c>
      <c r="AL537" s="96" t="s">
        <v>95</v>
      </c>
      <c r="AM537" s="95">
        <v>6.9233791748526521</v>
      </c>
      <c r="AN537" s="95">
        <v>6.9233791748526521</v>
      </c>
      <c r="AO537" s="98">
        <v>0.56666666666666665</v>
      </c>
      <c r="AP537" s="98">
        <v>1.9616240995415848</v>
      </c>
      <c r="AQ537" s="98" t="s">
        <v>106</v>
      </c>
      <c r="AR537" s="98">
        <v>7.9350715000000065</v>
      </c>
      <c r="AS537" s="98">
        <v>27.468754387033421</v>
      </c>
      <c r="AT537" s="99" t="s">
        <v>100</v>
      </c>
      <c r="AU537" s="98">
        <v>177.02005275466198</v>
      </c>
      <c r="AV537" s="98">
        <v>612.78847338647233</v>
      </c>
      <c r="AW537" s="98">
        <v>21.802647151771353</v>
      </c>
      <c r="AX537" s="98">
        <v>75.47399662361714</v>
      </c>
      <c r="AY537" s="98">
        <v>17.013888888888903</v>
      </c>
      <c r="AZ537" s="98">
        <v>58.896802008295182</v>
      </c>
      <c r="BA537" s="100">
        <v>2205000</v>
      </c>
      <c r="BB537" s="100">
        <v>7633025.5402750485</v>
      </c>
      <c r="BC537" s="101">
        <v>4.5937499999999999E-2</v>
      </c>
      <c r="BD537" s="101">
        <v>0.15902136542239684</v>
      </c>
      <c r="BE537" s="96">
        <v>20</v>
      </c>
      <c r="BF537" s="96">
        <v>69.233791748526528</v>
      </c>
      <c r="BG537" s="95">
        <v>3.461689587426326</v>
      </c>
      <c r="BH537" s="95">
        <v>3.461689587426326</v>
      </c>
      <c r="BI537" s="96" t="s">
        <v>326</v>
      </c>
      <c r="CA537" s="34"/>
      <c r="CB537" s="34"/>
      <c r="CC537" s="34"/>
      <c r="CD537" s="34"/>
      <c r="CE537" s="34"/>
      <c r="CF537" s="34"/>
      <c r="CG537" s="34"/>
      <c r="CH537" s="34"/>
      <c r="CI537" s="34"/>
      <c r="CJ537" s="34"/>
      <c r="CK537" s="34"/>
      <c r="CL537" s="34"/>
      <c r="CM537" s="34"/>
      <c r="CN537" s="34"/>
      <c r="CO537" s="34"/>
      <c r="CP537" s="34"/>
      <c r="CQ537" s="34"/>
    </row>
    <row r="538" spans="2:95" x14ac:dyDescent="0.3">
      <c r="B538" s="34">
        <v>536</v>
      </c>
      <c r="C538" s="34">
        <v>2023</v>
      </c>
      <c r="D538" s="34" t="s">
        <v>110</v>
      </c>
      <c r="E538" s="34">
        <v>39</v>
      </c>
      <c r="F538" s="34" t="s">
        <v>78</v>
      </c>
      <c r="G538" s="34" t="s">
        <v>152</v>
      </c>
      <c r="H538" s="34" t="s">
        <v>151</v>
      </c>
      <c r="I538" s="34" t="s">
        <v>84</v>
      </c>
      <c r="J538" s="34" t="s">
        <v>90</v>
      </c>
      <c r="K538" s="34" t="s">
        <v>327</v>
      </c>
      <c r="L538" s="34" t="s">
        <v>170</v>
      </c>
      <c r="M538" s="34" t="s">
        <v>471</v>
      </c>
      <c r="N538" s="123">
        <v>0.23611111111111113</v>
      </c>
      <c r="O538" s="123">
        <v>0.29166666666666669</v>
      </c>
      <c r="P538" s="123" t="s">
        <v>59</v>
      </c>
      <c r="Q538" s="123">
        <v>0.6875</v>
      </c>
      <c r="R538" s="123" t="s">
        <v>68</v>
      </c>
      <c r="S538" s="123">
        <v>0.75</v>
      </c>
      <c r="T538" s="34" t="s">
        <v>24</v>
      </c>
      <c r="U538" s="34" t="s">
        <v>326</v>
      </c>
      <c r="V538" s="34" t="s">
        <v>42</v>
      </c>
      <c r="W538" s="34" t="s">
        <v>33</v>
      </c>
      <c r="X538" s="34" t="s">
        <v>42</v>
      </c>
      <c r="Y538" s="34" t="s">
        <v>326</v>
      </c>
      <c r="Z538" s="34" t="s">
        <v>24</v>
      </c>
      <c r="AA538" s="34" t="s">
        <v>42</v>
      </c>
      <c r="AB538" s="95">
        <v>0</v>
      </c>
      <c r="AC538" s="34" t="s">
        <v>24</v>
      </c>
      <c r="AD538" s="34" t="s">
        <v>42</v>
      </c>
      <c r="AE538" s="95">
        <v>0</v>
      </c>
      <c r="AF538" s="96">
        <v>9.5</v>
      </c>
      <c r="AG538" s="97">
        <v>15</v>
      </c>
      <c r="AH538" s="96">
        <v>51.925343811394889</v>
      </c>
      <c r="AI538" s="97" t="s">
        <v>103</v>
      </c>
      <c r="AJ538" s="96">
        <v>85</v>
      </c>
      <c r="AK538" s="96">
        <v>294.24361493123769</v>
      </c>
      <c r="AL538" s="96" t="s">
        <v>96</v>
      </c>
      <c r="AM538" s="95">
        <v>6.9233791748526521</v>
      </c>
      <c r="AN538" s="95">
        <v>6.9233791748526521</v>
      </c>
      <c r="AO538" s="98">
        <v>4.25</v>
      </c>
      <c r="AP538" s="98">
        <v>14.712180746561886</v>
      </c>
      <c r="AQ538" s="98" t="s">
        <v>99</v>
      </c>
      <c r="AR538" s="98">
        <v>30.919868000000008</v>
      </c>
      <c r="AS538" s="98">
        <v>107.03498510019649</v>
      </c>
      <c r="AT538" s="99" t="s">
        <v>102</v>
      </c>
      <c r="AU538" s="98">
        <v>261.51334340379253</v>
      </c>
      <c r="AV538" s="98">
        <v>905.27801783395364</v>
      </c>
      <c r="AW538" s="98">
        <v>32.209250098998986</v>
      </c>
      <c r="AX538" s="98">
        <v>111.49842568651515</v>
      </c>
      <c r="AY538" s="98">
        <v>28.923611111111114</v>
      </c>
      <c r="AZ538" s="98">
        <v>100.12456341410173</v>
      </c>
      <c r="BA538" s="100">
        <v>2180500</v>
      </c>
      <c r="BB538" s="100">
        <v>7548214.1453831038</v>
      </c>
      <c r="BC538" s="101">
        <v>4.5427083333333333E-2</v>
      </c>
      <c r="BD538" s="101">
        <v>0.15725446136214799</v>
      </c>
      <c r="BE538" s="96">
        <v>0</v>
      </c>
      <c r="BF538" s="96">
        <v>0</v>
      </c>
      <c r="BG538" s="95">
        <v>3.461689587426326</v>
      </c>
      <c r="BH538" s="95">
        <v>3.461689587426326</v>
      </c>
      <c r="BI538" s="96" t="s">
        <v>326</v>
      </c>
      <c r="CA538" s="34"/>
      <c r="CB538" s="34"/>
      <c r="CC538" s="34"/>
      <c r="CD538" s="34"/>
      <c r="CE538" s="34"/>
      <c r="CF538" s="34"/>
      <c r="CG538" s="34"/>
      <c r="CH538" s="34"/>
      <c r="CI538" s="34"/>
      <c r="CJ538" s="34"/>
      <c r="CK538" s="34"/>
      <c r="CL538" s="34"/>
      <c r="CM538" s="34"/>
      <c r="CN538" s="34"/>
      <c r="CO538" s="34"/>
      <c r="CP538" s="34"/>
      <c r="CQ538" s="34"/>
    </row>
    <row r="539" spans="2:95" x14ac:dyDescent="0.3">
      <c r="B539" s="34">
        <v>537</v>
      </c>
      <c r="C539" s="34">
        <v>2023</v>
      </c>
      <c r="D539" s="34" t="s">
        <v>109</v>
      </c>
      <c r="E539" s="34">
        <v>46</v>
      </c>
      <c r="F539" s="34" t="s">
        <v>79</v>
      </c>
      <c r="G539" s="34" t="s">
        <v>154</v>
      </c>
      <c r="H539" s="34" t="s">
        <v>151</v>
      </c>
      <c r="I539" s="34" t="s">
        <v>84</v>
      </c>
      <c r="J539" s="34" t="s">
        <v>91</v>
      </c>
      <c r="K539" s="34" t="s">
        <v>325</v>
      </c>
      <c r="L539" s="34" t="s">
        <v>171</v>
      </c>
      <c r="M539" s="34" t="s">
        <v>471</v>
      </c>
      <c r="N539" s="123">
        <v>0.25</v>
      </c>
      <c r="O539" s="123">
        <v>0.33333333333333331</v>
      </c>
      <c r="P539" s="123" t="s">
        <v>60</v>
      </c>
      <c r="Q539" s="123">
        <v>0.70833333333333337</v>
      </c>
      <c r="R539" s="123" t="s">
        <v>69</v>
      </c>
      <c r="S539" s="123">
        <v>0.8125</v>
      </c>
      <c r="T539" s="34" t="s">
        <v>27</v>
      </c>
      <c r="U539" s="34" t="s">
        <v>326</v>
      </c>
      <c r="V539" s="34" t="s">
        <v>42</v>
      </c>
      <c r="W539" s="34" t="s">
        <v>326</v>
      </c>
      <c r="X539" s="34" t="s">
        <v>326</v>
      </c>
      <c r="Y539" s="34" t="s">
        <v>326</v>
      </c>
      <c r="Z539" s="34" t="s">
        <v>27</v>
      </c>
      <c r="AA539" s="34" t="s">
        <v>42</v>
      </c>
      <c r="AB539" s="95">
        <v>0</v>
      </c>
      <c r="AC539" s="34" t="s">
        <v>27</v>
      </c>
      <c r="AD539" s="34" t="s">
        <v>42</v>
      </c>
      <c r="AE539" s="95">
        <v>0</v>
      </c>
      <c r="AF539" s="96">
        <v>9.0000000000000018</v>
      </c>
      <c r="AG539" s="97">
        <v>0</v>
      </c>
      <c r="AH539" s="96">
        <v>0</v>
      </c>
      <c r="AI539" s="97" t="s">
        <v>326</v>
      </c>
      <c r="AJ539" s="96">
        <v>134.99999999999994</v>
      </c>
      <c r="AK539" s="96">
        <v>467.32809430255384</v>
      </c>
      <c r="AL539" s="96" t="s">
        <v>97</v>
      </c>
      <c r="AM539" s="95">
        <v>6.9233791748526521</v>
      </c>
      <c r="AN539" s="95">
        <v>0</v>
      </c>
      <c r="AO539" s="98" t="s">
        <v>326</v>
      </c>
      <c r="AP539" s="98">
        <v>0</v>
      </c>
      <c r="AQ539" s="98" t="s">
        <v>326</v>
      </c>
      <c r="AR539" s="98">
        <v>10.130378999999991</v>
      </c>
      <c r="AS539" s="98">
        <v>35.068227500982282</v>
      </c>
      <c r="AT539" s="99" t="s">
        <v>101</v>
      </c>
      <c r="AU539" s="98">
        <v>48.674856107043432</v>
      </c>
      <c r="AV539" s="98">
        <v>168.49724255522696</v>
      </c>
      <c r="AW539" s="98">
        <v>5.9950310507246325</v>
      </c>
      <c r="AX539" s="98">
        <v>20.752936564590968</v>
      </c>
      <c r="AY539" s="98">
        <v>45.937499999999979</v>
      </c>
      <c r="AZ539" s="98">
        <v>159.02136542239677</v>
      </c>
      <c r="BA539" s="100">
        <v>343000</v>
      </c>
      <c r="BB539" s="100">
        <v>1187359.5284872297</v>
      </c>
      <c r="BC539" s="101">
        <v>4.3974358974358972E-3</v>
      </c>
      <c r="BD539" s="101">
        <v>1.5222558057528587E-2</v>
      </c>
      <c r="BE539" s="96">
        <v>0</v>
      </c>
      <c r="BF539" s="96">
        <v>0</v>
      </c>
      <c r="BG539" s="95">
        <v>3.461689587426326</v>
      </c>
      <c r="BH539" s="95">
        <v>3.461689587426326</v>
      </c>
      <c r="BI539" s="96" t="s">
        <v>326</v>
      </c>
      <c r="CA539" s="34"/>
      <c r="CB539" s="34"/>
      <c r="CC539" s="34"/>
      <c r="CD539" s="34"/>
      <c r="CE539" s="34"/>
      <c r="CF539" s="34"/>
      <c r="CG539" s="34"/>
      <c r="CH539" s="34"/>
      <c r="CI539" s="34"/>
      <c r="CJ539" s="34"/>
      <c r="CK539" s="34"/>
      <c r="CL539" s="34"/>
      <c r="CM539" s="34"/>
      <c r="CN539" s="34"/>
      <c r="CO539" s="34"/>
      <c r="CP539" s="34"/>
      <c r="CQ539" s="34"/>
    </row>
    <row r="540" spans="2:95" x14ac:dyDescent="0.3">
      <c r="B540" s="34">
        <v>538</v>
      </c>
      <c r="C540" s="34">
        <v>2023</v>
      </c>
      <c r="D540" s="34" t="s">
        <v>109</v>
      </c>
      <c r="E540" s="34">
        <v>40</v>
      </c>
      <c r="F540" s="34" t="s">
        <v>79</v>
      </c>
      <c r="G540" s="34" t="s">
        <v>152</v>
      </c>
      <c r="H540" s="34" t="s">
        <v>151</v>
      </c>
      <c r="I540" s="34" t="s">
        <v>85</v>
      </c>
      <c r="J540" s="34" t="s">
        <v>91</v>
      </c>
      <c r="K540" s="34" t="s">
        <v>325</v>
      </c>
      <c r="L540" s="34" t="s">
        <v>179</v>
      </c>
      <c r="M540" s="34" t="s">
        <v>471</v>
      </c>
      <c r="N540" s="123">
        <v>0.27083333333333331</v>
      </c>
      <c r="O540" s="123">
        <v>0.29166666666666669</v>
      </c>
      <c r="P540" s="123" t="s">
        <v>59</v>
      </c>
      <c r="Q540" s="123">
        <v>0.75</v>
      </c>
      <c r="R540" s="123" t="s">
        <v>70</v>
      </c>
      <c r="S540" s="123">
        <v>0.77083333333333337</v>
      </c>
      <c r="T540" s="34" t="s">
        <v>26</v>
      </c>
      <c r="U540" s="34" t="s">
        <v>48</v>
      </c>
      <c r="V540" s="34" t="s">
        <v>43</v>
      </c>
      <c r="W540" s="34" t="s">
        <v>326</v>
      </c>
      <c r="X540" s="34" t="s">
        <v>326</v>
      </c>
      <c r="Y540" s="34" t="s">
        <v>326</v>
      </c>
      <c r="Z540" s="34" t="s">
        <v>26</v>
      </c>
      <c r="AA540" s="34" t="s">
        <v>43</v>
      </c>
      <c r="AB540" s="95">
        <v>0</v>
      </c>
      <c r="AC540" s="34" t="s">
        <v>26</v>
      </c>
      <c r="AD540" s="34" t="s">
        <v>43</v>
      </c>
      <c r="AE540" s="95">
        <v>0</v>
      </c>
      <c r="AF540" s="96">
        <v>11</v>
      </c>
      <c r="AG540" s="97">
        <v>0</v>
      </c>
      <c r="AH540" s="96">
        <v>0</v>
      </c>
      <c r="AI540" s="97" t="s">
        <v>326</v>
      </c>
      <c r="AJ540" s="96">
        <v>30.000000000000053</v>
      </c>
      <c r="AK540" s="96">
        <v>103.85068762278996</v>
      </c>
      <c r="AL540" s="96" t="s">
        <v>95</v>
      </c>
      <c r="AM540" s="95">
        <v>6.9233791748526521</v>
      </c>
      <c r="AN540" s="95">
        <v>0</v>
      </c>
      <c r="AO540" s="98" t="s">
        <v>326</v>
      </c>
      <c r="AP540" s="98">
        <v>0</v>
      </c>
      <c r="AQ540" s="98" t="s">
        <v>326</v>
      </c>
      <c r="AR540" s="98">
        <v>4.4969639999999913</v>
      </c>
      <c r="AS540" s="98">
        <v>15.56709345383101</v>
      </c>
      <c r="AT540" s="99" t="s">
        <v>99</v>
      </c>
      <c r="AU540" s="98">
        <v>799.36083379599836</v>
      </c>
      <c r="AV540" s="98">
        <v>2767.1390749480333</v>
      </c>
      <c r="AW540" s="98">
        <v>104.9291599999998</v>
      </c>
      <c r="AX540" s="98">
        <v>363.23218058939023</v>
      </c>
      <c r="AY540" s="98">
        <v>10.208333333333352</v>
      </c>
      <c r="AZ540" s="98">
        <v>35.338081204977144</v>
      </c>
      <c r="BA540" s="100">
        <v>2830365.2968036528</v>
      </c>
      <c r="BB540" s="100">
        <v>9797846.0765580274</v>
      </c>
      <c r="BC540" s="101">
        <v>3.6286734574405802E-2</v>
      </c>
      <c r="BD540" s="101">
        <v>0.12561341123792341</v>
      </c>
      <c r="BE540" s="96">
        <v>0</v>
      </c>
      <c r="BF540" s="96">
        <v>0</v>
      </c>
      <c r="BG540" s="95">
        <v>3.461689587426326</v>
      </c>
      <c r="BH540" s="95">
        <v>3.461689587426326</v>
      </c>
      <c r="BI540" s="96" t="s">
        <v>326</v>
      </c>
      <c r="CA540" s="34"/>
      <c r="CB540" s="34"/>
      <c r="CC540" s="34"/>
      <c r="CD540" s="34"/>
      <c r="CE540" s="34"/>
      <c r="CF540" s="34"/>
      <c r="CG540" s="34"/>
      <c r="CH540" s="34"/>
      <c r="CI540" s="34"/>
      <c r="CJ540" s="34"/>
      <c r="CK540" s="34"/>
      <c r="CL540" s="34"/>
      <c r="CM540" s="34"/>
      <c r="CN540" s="34"/>
      <c r="CO540" s="34"/>
      <c r="CP540" s="34"/>
      <c r="CQ540" s="34"/>
    </row>
    <row r="541" spans="2:95" x14ac:dyDescent="0.3">
      <c r="B541" s="34">
        <v>539</v>
      </c>
      <c r="C541" s="34">
        <v>2023</v>
      </c>
      <c r="D541" s="34" t="s">
        <v>109</v>
      </c>
      <c r="E541" s="34">
        <v>52</v>
      </c>
      <c r="F541" s="34" t="s">
        <v>80</v>
      </c>
      <c r="G541" s="34" t="s">
        <v>154</v>
      </c>
      <c r="H541" s="34" t="s">
        <v>151</v>
      </c>
      <c r="I541" s="34" t="s">
        <v>84</v>
      </c>
      <c r="J541" s="34" t="s">
        <v>91</v>
      </c>
      <c r="K541" s="34" t="s">
        <v>325</v>
      </c>
      <c r="L541" s="34" t="s">
        <v>174</v>
      </c>
      <c r="M541" s="34" t="s">
        <v>471</v>
      </c>
      <c r="N541" s="123">
        <v>0.33333333333333331</v>
      </c>
      <c r="O541" s="123">
        <v>0.35416666666666669</v>
      </c>
      <c r="P541" s="123" t="s">
        <v>60</v>
      </c>
      <c r="Q541" s="123">
        <v>0.70833333333333337</v>
      </c>
      <c r="R541" s="123" t="s">
        <v>69</v>
      </c>
      <c r="S541" s="123">
        <v>0.72916666666666663</v>
      </c>
      <c r="T541" s="34" t="s">
        <v>149</v>
      </c>
      <c r="U541" s="34" t="s">
        <v>326</v>
      </c>
      <c r="V541" s="34" t="s">
        <v>149</v>
      </c>
      <c r="W541" s="34" t="s">
        <v>326</v>
      </c>
      <c r="X541" s="34" t="s">
        <v>326</v>
      </c>
      <c r="Y541" s="34" t="s">
        <v>326</v>
      </c>
      <c r="Z541" s="34" t="s">
        <v>149</v>
      </c>
      <c r="AA541" s="34" t="s">
        <v>149</v>
      </c>
      <c r="AB541" s="95">
        <v>0</v>
      </c>
      <c r="AC541" s="34" t="s">
        <v>24</v>
      </c>
      <c r="AD541" s="34" t="s">
        <v>42</v>
      </c>
      <c r="AE541" s="95">
        <v>3.461689587426326</v>
      </c>
      <c r="AF541" s="96">
        <v>8.5</v>
      </c>
      <c r="AG541" s="97">
        <v>0</v>
      </c>
      <c r="AH541" s="96">
        <v>0</v>
      </c>
      <c r="AI541" s="97" t="s">
        <v>326</v>
      </c>
      <c r="AJ541" s="96">
        <v>29.999999999999972</v>
      </c>
      <c r="AK541" s="96">
        <v>103.85068762278968</v>
      </c>
      <c r="AL541" s="96" t="s">
        <v>94</v>
      </c>
      <c r="AM541" s="95">
        <v>6.9233791748526521</v>
      </c>
      <c r="AN541" s="95">
        <v>0</v>
      </c>
      <c r="AO541" s="98" t="s">
        <v>326</v>
      </c>
      <c r="AP541" s="98">
        <v>0</v>
      </c>
      <c r="AQ541" s="98" t="s">
        <v>326</v>
      </c>
      <c r="AR541" s="98">
        <v>1.6999999999999984</v>
      </c>
      <c r="AS541" s="98">
        <v>5.8848722986247486</v>
      </c>
      <c r="AT541" s="99" t="s">
        <v>98</v>
      </c>
      <c r="AU541" s="98">
        <v>0</v>
      </c>
      <c r="AV541" s="98">
        <v>0</v>
      </c>
      <c r="AW541" s="98">
        <v>0</v>
      </c>
      <c r="AX541" s="98">
        <v>0</v>
      </c>
      <c r="AY541" s="98">
        <v>10.208333333333323</v>
      </c>
      <c r="AZ541" s="98">
        <v>35.338081204977044</v>
      </c>
      <c r="BA541" s="100">
        <v>0</v>
      </c>
      <c r="BB541" s="100">
        <v>0</v>
      </c>
      <c r="BC541" s="101">
        <v>0</v>
      </c>
      <c r="BD541" s="101">
        <v>0</v>
      </c>
      <c r="BE541" s="96">
        <v>59.999999999999943</v>
      </c>
      <c r="BF541" s="96">
        <v>207.70137524557936</v>
      </c>
      <c r="BG541" s="95">
        <v>0</v>
      </c>
      <c r="BH541" s="95">
        <v>3.461689587426326</v>
      </c>
      <c r="BI541" s="96" t="s">
        <v>326</v>
      </c>
      <c r="CA541" s="34"/>
      <c r="CB541" s="34"/>
      <c r="CC541" s="34"/>
      <c r="CD541" s="34"/>
      <c r="CE541" s="34"/>
      <c r="CF541" s="34"/>
      <c r="CG541" s="34"/>
      <c r="CH541" s="34"/>
      <c r="CI541" s="34"/>
      <c r="CJ541" s="34"/>
      <c r="CK541" s="34"/>
      <c r="CL541" s="34"/>
      <c r="CM541" s="34"/>
      <c r="CN541" s="34"/>
      <c r="CO541" s="34"/>
      <c r="CP541" s="34"/>
      <c r="CQ541" s="34"/>
    </row>
    <row r="542" spans="2:95" x14ac:dyDescent="0.3">
      <c r="B542" s="34">
        <v>540</v>
      </c>
      <c r="C542" s="34">
        <v>2023</v>
      </c>
      <c r="D542" s="34" t="s">
        <v>109</v>
      </c>
      <c r="E542" s="34">
        <v>40</v>
      </c>
      <c r="F542" s="34" t="s">
        <v>79</v>
      </c>
      <c r="G542" s="34" t="s">
        <v>152</v>
      </c>
      <c r="H542" s="34" t="s">
        <v>151</v>
      </c>
      <c r="I542" s="34" t="s">
        <v>85</v>
      </c>
      <c r="J542" s="34" t="s">
        <v>91</v>
      </c>
      <c r="K542" s="34" t="s">
        <v>325</v>
      </c>
      <c r="L542" s="34" t="s">
        <v>179</v>
      </c>
      <c r="M542" s="34" t="s">
        <v>471</v>
      </c>
      <c r="N542" s="123">
        <v>0.27083333333333331</v>
      </c>
      <c r="O542" s="123">
        <v>0.29166666666666669</v>
      </c>
      <c r="P542" s="123" t="s">
        <v>59</v>
      </c>
      <c r="Q542" s="123">
        <v>0.66666666666666663</v>
      </c>
      <c r="R542" s="123" t="s">
        <v>68</v>
      </c>
      <c r="S542" s="123">
        <v>0.6875</v>
      </c>
      <c r="T542" s="34" t="s">
        <v>26</v>
      </c>
      <c r="U542" s="34" t="s">
        <v>48</v>
      </c>
      <c r="V542" s="34" t="s">
        <v>43</v>
      </c>
      <c r="W542" s="34" t="s">
        <v>326</v>
      </c>
      <c r="X542" s="34" t="s">
        <v>326</v>
      </c>
      <c r="Y542" s="34" t="s">
        <v>326</v>
      </c>
      <c r="Z542" s="34" t="s">
        <v>26</v>
      </c>
      <c r="AA542" s="34" t="s">
        <v>43</v>
      </c>
      <c r="AB542" s="95">
        <v>0</v>
      </c>
      <c r="AC542" s="34" t="s">
        <v>26</v>
      </c>
      <c r="AD542" s="34" t="s">
        <v>43</v>
      </c>
      <c r="AE542" s="95">
        <v>0</v>
      </c>
      <c r="AF542" s="96">
        <v>8.9999999999999982</v>
      </c>
      <c r="AG542" s="97">
        <v>0</v>
      </c>
      <c r="AH542" s="96">
        <v>0</v>
      </c>
      <c r="AI542" s="97" t="s">
        <v>326</v>
      </c>
      <c r="AJ542" s="96">
        <v>30.000000000000053</v>
      </c>
      <c r="AK542" s="96">
        <v>103.85068762278996</v>
      </c>
      <c r="AL542" s="96" t="s">
        <v>95</v>
      </c>
      <c r="AM542" s="95">
        <v>6.9233791748526521</v>
      </c>
      <c r="AN542" s="95">
        <v>0</v>
      </c>
      <c r="AO542" s="98" t="s">
        <v>326</v>
      </c>
      <c r="AP542" s="98">
        <v>0</v>
      </c>
      <c r="AQ542" s="98" t="s">
        <v>326</v>
      </c>
      <c r="AR542" s="98">
        <v>4.4969639999999913</v>
      </c>
      <c r="AS542" s="98">
        <v>15.56709345383101</v>
      </c>
      <c r="AT542" s="99" t="s">
        <v>99</v>
      </c>
      <c r="AU542" s="98">
        <v>799.36083379599836</v>
      </c>
      <c r="AV542" s="98">
        <v>2767.1390749480333</v>
      </c>
      <c r="AW542" s="98">
        <v>104.9291599999998</v>
      </c>
      <c r="AX542" s="98">
        <v>363.23218058939023</v>
      </c>
      <c r="AY542" s="98">
        <v>10.208333333333352</v>
      </c>
      <c r="AZ542" s="98">
        <v>35.338081204977144</v>
      </c>
      <c r="BA542" s="100">
        <v>2830365.2968036528</v>
      </c>
      <c r="BB542" s="100">
        <v>9797846.0765580274</v>
      </c>
      <c r="BC542" s="101">
        <v>3.6286734574405802E-2</v>
      </c>
      <c r="BD542" s="101">
        <v>0.12561341123792341</v>
      </c>
      <c r="BE542" s="96">
        <v>0</v>
      </c>
      <c r="BF542" s="96">
        <v>0</v>
      </c>
      <c r="BG542" s="95">
        <v>3.461689587426326</v>
      </c>
      <c r="BH542" s="95">
        <v>3.461689587426326</v>
      </c>
      <c r="BI542" s="96" t="s">
        <v>326</v>
      </c>
      <c r="CA542" s="34"/>
      <c r="CB542" s="34"/>
      <c r="CC542" s="34"/>
      <c r="CD542" s="34"/>
      <c r="CE542" s="34"/>
      <c r="CF542" s="34"/>
      <c r="CG542" s="34"/>
      <c r="CH542" s="34"/>
      <c r="CI542" s="34"/>
      <c r="CJ542" s="34"/>
      <c r="CK542" s="34"/>
      <c r="CL542" s="34"/>
      <c r="CM542" s="34"/>
      <c r="CN542" s="34"/>
      <c r="CO542" s="34"/>
      <c r="CP542" s="34"/>
      <c r="CQ542" s="34"/>
    </row>
    <row r="543" spans="2:95" x14ac:dyDescent="0.3">
      <c r="B543" s="34">
        <v>541</v>
      </c>
      <c r="C543" s="34">
        <v>2023</v>
      </c>
      <c r="D543" s="34" t="s">
        <v>110</v>
      </c>
      <c r="E543" s="34">
        <v>28</v>
      </c>
      <c r="F543" s="34" t="s">
        <v>77</v>
      </c>
      <c r="G543" s="34" t="s">
        <v>152</v>
      </c>
      <c r="H543" s="34" t="s">
        <v>151</v>
      </c>
      <c r="I543" s="34" t="s">
        <v>83</v>
      </c>
      <c r="J543" s="34" t="s">
        <v>89</v>
      </c>
      <c r="K543" s="34" t="s">
        <v>325</v>
      </c>
      <c r="L543" s="34" t="s">
        <v>171</v>
      </c>
      <c r="M543" s="34" t="s">
        <v>473</v>
      </c>
      <c r="N543" s="123">
        <v>0.25</v>
      </c>
      <c r="O543" s="123">
        <v>0.33333333333333331</v>
      </c>
      <c r="P543" s="123" t="s">
        <v>60</v>
      </c>
      <c r="Q543" s="123">
        <v>0.58333333333333337</v>
      </c>
      <c r="R543" s="123" t="s">
        <v>66</v>
      </c>
      <c r="S543" s="123">
        <v>0.79166666666666663</v>
      </c>
      <c r="T543" s="34" t="s">
        <v>27</v>
      </c>
      <c r="U543" s="34" t="s">
        <v>326</v>
      </c>
      <c r="V543" s="34" t="s">
        <v>42</v>
      </c>
      <c r="W543" s="34" t="s">
        <v>149</v>
      </c>
      <c r="X543" s="34" t="s">
        <v>149</v>
      </c>
      <c r="Y543" s="34" t="s">
        <v>326</v>
      </c>
      <c r="Z543" s="34" t="s">
        <v>27</v>
      </c>
      <c r="AA543" s="34" t="s">
        <v>42</v>
      </c>
      <c r="AB543" s="95">
        <v>0</v>
      </c>
      <c r="AC543" s="34" t="s">
        <v>27</v>
      </c>
      <c r="AD543" s="34" t="s">
        <v>42</v>
      </c>
      <c r="AE543" s="95">
        <v>0</v>
      </c>
      <c r="AF543" s="96">
        <v>6.0000000000000018</v>
      </c>
      <c r="AG543" s="97">
        <v>10</v>
      </c>
      <c r="AH543" s="96">
        <v>34.616895874263264</v>
      </c>
      <c r="AI543" s="97" t="s">
        <v>148</v>
      </c>
      <c r="AJ543" s="96">
        <v>209.99999999999994</v>
      </c>
      <c r="AK543" s="96">
        <v>726.95481335952832</v>
      </c>
      <c r="AL543" s="96" t="s">
        <v>97</v>
      </c>
      <c r="AM543" s="95">
        <v>6.9233791748526521</v>
      </c>
      <c r="AN543" s="95">
        <v>6.9233791748526521</v>
      </c>
      <c r="AO543" s="98">
        <v>0.56666666666666665</v>
      </c>
      <c r="AP543" s="98">
        <v>1.9616240995415848</v>
      </c>
      <c r="AQ543" s="98" t="s">
        <v>106</v>
      </c>
      <c r="AR543" s="98">
        <v>22.542197000000002</v>
      </c>
      <c r="AS543" s="98">
        <v>78.034088632612963</v>
      </c>
      <c r="AT543" s="99" t="s">
        <v>102</v>
      </c>
      <c r="AU543" s="98">
        <v>527.94459953125602</v>
      </c>
      <c r="AV543" s="98">
        <v>1827.5803229353105</v>
      </c>
      <c r="AW543" s="98">
        <v>65.024214150563608</v>
      </c>
      <c r="AX543" s="98">
        <v>225.0936450555856</v>
      </c>
      <c r="AY543" s="98">
        <v>71.458333333333314</v>
      </c>
      <c r="AZ543" s="98">
        <v>247.36656843483948</v>
      </c>
      <c r="BA543" s="100">
        <v>1470000</v>
      </c>
      <c r="BB543" s="100">
        <v>5088683.6935166996</v>
      </c>
      <c r="BC543" s="101">
        <v>6.1249999999999999E-2</v>
      </c>
      <c r="BD543" s="101">
        <v>0.21202848722986248</v>
      </c>
      <c r="BE543" s="96">
        <v>20</v>
      </c>
      <c r="BF543" s="96">
        <v>69.233791748526528</v>
      </c>
      <c r="BG543" s="95">
        <v>3.461689587426326</v>
      </c>
      <c r="BH543" s="95">
        <v>3.461689587426326</v>
      </c>
      <c r="BI543" s="96" t="s">
        <v>326</v>
      </c>
      <c r="CA543" s="34"/>
      <c r="CB543" s="34"/>
      <c r="CC543" s="34"/>
      <c r="CD543" s="34"/>
      <c r="CE543" s="34"/>
      <c r="CF543" s="34"/>
      <c r="CG543" s="34"/>
      <c r="CH543" s="34"/>
      <c r="CI543" s="34"/>
      <c r="CJ543" s="34"/>
      <c r="CK543" s="34"/>
      <c r="CL543" s="34"/>
      <c r="CM543" s="34"/>
      <c r="CN543" s="34"/>
      <c r="CO543" s="34"/>
      <c r="CP543" s="34"/>
      <c r="CQ543" s="34"/>
    </row>
    <row r="544" spans="2:95" x14ac:dyDescent="0.3">
      <c r="B544" s="34">
        <v>542</v>
      </c>
      <c r="C544" s="34">
        <v>2023</v>
      </c>
      <c r="D544" s="34" t="s">
        <v>110</v>
      </c>
      <c r="E544" s="34">
        <v>32</v>
      </c>
      <c r="F544" s="34" t="s">
        <v>78</v>
      </c>
      <c r="G544" s="34" t="s">
        <v>152</v>
      </c>
      <c r="H544" s="34" t="s">
        <v>151</v>
      </c>
      <c r="I544" s="34" t="s">
        <v>83</v>
      </c>
      <c r="J544" s="34" t="s">
        <v>89</v>
      </c>
      <c r="K544" s="34" t="s">
        <v>325</v>
      </c>
      <c r="L544" s="34" t="s">
        <v>175</v>
      </c>
      <c r="M544" s="34" t="s">
        <v>471</v>
      </c>
      <c r="N544" s="123">
        <v>0.22916666666666666</v>
      </c>
      <c r="O544" s="123">
        <v>0.29166666666666669</v>
      </c>
      <c r="P544" s="123" t="s">
        <v>59</v>
      </c>
      <c r="Q544" s="123">
        <v>0.66666666666666663</v>
      </c>
      <c r="R544" s="123" t="s">
        <v>68</v>
      </c>
      <c r="S544" s="123">
        <v>0.73611111111111116</v>
      </c>
      <c r="T544" s="34" t="s">
        <v>24</v>
      </c>
      <c r="U544" s="34" t="s">
        <v>326</v>
      </c>
      <c r="V544" s="34" t="s">
        <v>42</v>
      </c>
      <c r="W544" s="34" t="s">
        <v>27</v>
      </c>
      <c r="X544" s="34" t="s">
        <v>42</v>
      </c>
      <c r="Y544" s="34" t="s">
        <v>326</v>
      </c>
      <c r="Z544" s="34" t="s">
        <v>27</v>
      </c>
      <c r="AA544" s="34" t="s">
        <v>42</v>
      </c>
      <c r="AB544" s="95">
        <v>3.461689587426326</v>
      </c>
      <c r="AC544" s="34" t="s">
        <v>24</v>
      </c>
      <c r="AD544" s="34" t="s">
        <v>42</v>
      </c>
      <c r="AE544" s="95">
        <v>0</v>
      </c>
      <c r="AF544" s="96">
        <v>8.9999999999999982</v>
      </c>
      <c r="AG544" s="97">
        <v>22.5</v>
      </c>
      <c r="AH544" s="96">
        <v>77.88801571709233</v>
      </c>
      <c r="AI544" s="97" t="s">
        <v>103</v>
      </c>
      <c r="AJ544" s="96">
        <v>95.000000000000085</v>
      </c>
      <c r="AK544" s="96">
        <v>328.86051080550129</v>
      </c>
      <c r="AL544" s="96" t="s">
        <v>96</v>
      </c>
      <c r="AM544" s="95">
        <v>6.9233791748526521</v>
      </c>
      <c r="AN544" s="95">
        <v>6.9233791748526521</v>
      </c>
      <c r="AO544" s="98">
        <v>6.2250000000000014</v>
      </c>
      <c r="AP544" s="98">
        <v>21.549017681728884</v>
      </c>
      <c r="AQ544" s="98" t="s">
        <v>108</v>
      </c>
      <c r="AR544" s="98">
        <v>12.411818000000011</v>
      </c>
      <c r="AS544" s="98">
        <v>42.965861131630682</v>
      </c>
      <c r="AT544" s="99" t="s">
        <v>101</v>
      </c>
      <c r="AU544" s="98">
        <v>186.53035989706007</v>
      </c>
      <c r="AV544" s="98">
        <v>645.71020459453803</v>
      </c>
      <c r="AW544" s="98">
        <v>22.973982645711413</v>
      </c>
      <c r="AX544" s="98">
        <v>79.528796506372316</v>
      </c>
      <c r="AY544" s="98">
        <v>32.326388888888921</v>
      </c>
      <c r="AZ544" s="98">
        <v>111.90392381576086</v>
      </c>
      <c r="BA544" s="100">
        <v>2891000</v>
      </c>
      <c r="BB544" s="100">
        <v>10007744.597249508</v>
      </c>
      <c r="BC544" s="101">
        <v>0.12045833333333333</v>
      </c>
      <c r="BD544" s="101">
        <v>0.41698935821872951</v>
      </c>
      <c r="BE544" s="96">
        <v>0</v>
      </c>
      <c r="BF544" s="96">
        <v>0</v>
      </c>
      <c r="BG544" s="95">
        <v>3.461689587426326</v>
      </c>
      <c r="BH544" s="95">
        <v>3.461689587426326</v>
      </c>
      <c r="BI544" s="96" t="s">
        <v>326</v>
      </c>
      <c r="CA544" s="34"/>
      <c r="CB544" s="34"/>
      <c r="CC544" s="34"/>
      <c r="CD544" s="34"/>
      <c r="CE544" s="34"/>
      <c r="CF544" s="34"/>
      <c r="CG544" s="34"/>
      <c r="CH544" s="34"/>
      <c r="CI544" s="34"/>
      <c r="CJ544" s="34"/>
      <c r="CK544" s="34"/>
      <c r="CL544" s="34"/>
      <c r="CM544" s="34"/>
      <c r="CN544" s="34"/>
      <c r="CO544" s="34"/>
      <c r="CP544" s="34"/>
      <c r="CQ544" s="34"/>
    </row>
    <row r="545" spans="2:95" x14ac:dyDescent="0.3">
      <c r="B545" s="34">
        <v>543</v>
      </c>
      <c r="C545" s="34">
        <v>2023</v>
      </c>
      <c r="D545" s="34" t="s">
        <v>110</v>
      </c>
      <c r="E545" s="34">
        <v>55</v>
      </c>
      <c r="F545" s="34" t="s">
        <v>80</v>
      </c>
      <c r="G545" s="34" t="s">
        <v>154</v>
      </c>
      <c r="H545" s="34" t="s">
        <v>151</v>
      </c>
      <c r="I545" s="34" t="s">
        <v>84</v>
      </c>
      <c r="J545" s="34" t="s">
        <v>89</v>
      </c>
      <c r="K545" s="34" t="s">
        <v>325</v>
      </c>
      <c r="L545" s="34" t="s">
        <v>168</v>
      </c>
      <c r="M545" s="34" t="s">
        <v>473</v>
      </c>
      <c r="N545" s="123">
        <v>0.19791666666666666</v>
      </c>
      <c r="O545" s="123">
        <v>0.32291666666666669</v>
      </c>
      <c r="P545" s="123" t="s">
        <v>59</v>
      </c>
      <c r="Q545" s="123">
        <v>0.70833333333333337</v>
      </c>
      <c r="R545" s="123" t="s">
        <v>69</v>
      </c>
      <c r="S545" s="123">
        <v>0.76388888888888884</v>
      </c>
      <c r="T545" s="34" t="s">
        <v>24</v>
      </c>
      <c r="U545" s="34" t="s">
        <v>326</v>
      </c>
      <c r="V545" s="34" t="s">
        <v>42</v>
      </c>
      <c r="W545" s="34" t="s">
        <v>149</v>
      </c>
      <c r="X545" s="34" t="s">
        <v>149</v>
      </c>
      <c r="Y545" s="34" t="s">
        <v>326</v>
      </c>
      <c r="Z545" s="34" t="s">
        <v>24</v>
      </c>
      <c r="AA545" s="34" t="s">
        <v>42</v>
      </c>
      <c r="AB545" s="95">
        <v>0</v>
      </c>
      <c r="AC545" s="34" t="s">
        <v>24</v>
      </c>
      <c r="AD545" s="34" t="s">
        <v>42</v>
      </c>
      <c r="AE545" s="95">
        <v>0</v>
      </c>
      <c r="AF545" s="96">
        <v>9.25</v>
      </c>
      <c r="AG545" s="97">
        <v>10</v>
      </c>
      <c r="AH545" s="96">
        <v>34.616895874263264</v>
      </c>
      <c r="AI545" s="97" t="s">
        <v>148</v>
      </c>
      <c r="AJ545" s="96">
        <v>129.99999999999997</v>
      </c>
      <c r="AK545" s="96">
        <v>450.01964636542226</v>
      </c>
      <c r="AL545" s="96" t="s">
        <v>97</v>
      </c>
      <c r="AM545" s="95">
        <v>6.9233791748526521</v>
      </c>
      <c r="AN545" s="95">
        <v>6.9233791748526521</v>
      </c>
      <c r="AO545" s="98">
        <v>0.56666666666666665</v>
      </c>
      <c r="AP545" s="98">
        <v>1.9616240995415848</v>
      </c>
      <c r="AQ545" s="98" t="s">
        <v>106</v>
      </c>
      <c r="AR545" s="98">
        <v>22.087606000000008</v>
      </c>
      <c r="AS545" s="98">
        <v>76.460435701375275</v>
      </c>
      <c r="AT545" s="99" t="s">
        <v>102</v>
      </c>
      <c r="AU545" s="98">
        <v>154.36131708758657</v>
      </c>
      <c r="AV545" s="98">
        <v>534.35096406351181</v>
      </c>
      <c r="AW545" s="98">
        <v>19.011887512019239</v>
      </c>
      <c r="AX545" s="98">
        <v>65.813253037677597</v>
      </c>
      <c r="AY545" s="98">
        <v>44.236111111111093</v>
      </c>
      <c r="AZ545" s="98">
        <v>153.13168522156727</v>
      </c>
      <c r="BA545" s="100">
        <v>1705200</v>
      </c>
      <c r="BB545" s="100">
        <v>5902873.0844793711</v>
      </c>
      <c r="BC545" s="101">
        <v>7.1050000000000002E-2</v>
      </c>
      <c r="BD545" s="101">
        <v>0.24595304518664046</v>
      </c>
      <c r="BE545" s="96">
        <v>20</v>
      </c>
      <c r="BF545" s="96">
        <v>69.233791748526528</v>
      </c>
      <c r="BG545" s="95">
        <v>3.461689587426326</v>
      </c>
      <c r="BH545" s="95">
        <v>3.461689587426326</v>
      </c>
      <c r="BI545" s="96" t="s">
        <v>326</v>
      </c>
      <c r="CA545" s="34"/>
      <c r="CB545" s="34"/>
      <c r="CC545" s="34"/>
      <c r="CD545" s="34"/>
      <c r="CE545" s="34"/>
      <c r="CF545" s="34"/>
      <c r="CG545" s="34"/>
      <c r="CH545" s="34"/>
      <c r="CI545" s="34"/>
      <c r="CJ545" s="34"/>
      <c r="CK545" s="34"/>
      <c r="CL545" s="34"/>
      <c r="CM545" s="34"/>
      <c r="CN545" s="34"/>
      <c r="CO545" s="34"/>
      <c r="CP545" s="34"/>
      <c r="CQ545" s="34"/>
    </row>
    <row r="546" spans="2:95" x14ac:dyDescent="0.3">
      <c r="B546" s="34">
        <v>544</v>
      </c>
      <c r="C546" s="34">
        <v>2023</v>
      </c>
      <c r="D546" s="34" t="s">
        <v>502</v>
      </c>
      <c r="E546" s="34">
        <v>47</v>
      </c>
      <c r="F546" s="34" t="s">
        <v>79</v>
      </c>
      <c r="G546" s="34" t="s">
        <v>154</v>
      </c>
      <c r="H546" s="34" t="s">
        <v>151</v>
      </c>
      <c r="I546" s="34" t="s">
        <v>83</v>
      </c>
      <c r="J546" s="34" t="s">
        <v>90</v>
      </c>
      <c r="K546" s="34" t="s">
        <v>325</v>
      </c>
      <c r="L546" s="34" t="s">
        <v>168</v>
      </c>
      <c r="M546" s="34" t="s">
        <v>471</v>
      </c>
      <c r="N546" s="123">
        <v>0.33333333333333331</v>
      </c>
      <c r="O546" s="123">
        <v>0.375</v>
      </c>
      <c r="P546" s="123" t="s">
        <v>61</v>
      </c>
      <c r="Q546" s="123">
        <v>0.75</v>
      </c>
      <c r="R546" s="123" t="s">
        <v>70</v>
      </c>
      <c r="S546" s="123">
        <v>0.79166666666666663</v>
      </c>
      <c r="T546" s="34" t="s">
        <v>24</v>
      </c>
      <c r="U546" s="34" t="s">
        <v>326</v>
      </c>
      <c r="V546" s="34" t="s">
        <v>42</v>
      </c>
      <c r="W546" s="34" t="s">
        <v>31</v>
      </c>
      <c r="X546" s="34" t="s">
        <v>42</v>
      </c>
      <c r="Y546" s="34" t="s">
        <v>326</v>
      </c>
      <c r="Z546" s="34" t="s">
        <v>28</v>
      </c>
      <c r="AA546" s="34" t="s">
        <v>43</v>
      </c>
      <c r="AB546" s="95">
        <v>3.461689587426326</v>
      </c>
      <c r="AC546" s="34" t="s">
        <v>28</v>
      </c>
      <c r="AD546" s="34" t="s">
        <v>43</v>
      </c>
      <c r="AE546" s="95">
        <v>3.461689587426326</v>
      </c>
      <c r="AF546" s="96">
        <v>9</v>
      </c>
      <c r="AG546" s="97">
        <v>15</v>
      </c>
      <c r="AH546" s="96">
        <v>51.925343811394889</v>
      </c>
      <c r="AI546" s="97" t="s">
        <v>103</v>
      </c>
      <c r="AJ546" s="96">
        <v>59.999999999999986</v>
      </c>
      <c r="AK546" s="96">
        <v>207.70137524557953</v>
      </c>
      <c r="AL546" s="96" t="s">
        <v>95</v>
      </c>
      <c r="AM546" s="95">
        <v>6.9233791748526521</v>
      </c>
      <c r="AN546" s="95">
        <v>6.9233791748526521</v>
      </c>
      <c r="AO546" s="98">
        <v>4.0724999999999998</v>
      </c>
      <c r="AP546" s="98">
        <v>14.097730844793713</v>
      </c>
      <c r="AQ546" s="98" t="s">
        <v>99</v>
      </c>
      <c r="AR546" s="98">
        <v>9.6757879999999972</v>
      </c>
      <c r="AS546" s="98">
        <v>33.494574569744586</v>
      </c>
      <c r="AT546" s="99" t="s">
        <v>100</v>
      </c>
      <c r="AU546" s="98">
        <v>64.17756780437935</v>
      </c>
      <c r="AV546" s="98">
        <v>222.16281821476701</v>
      </c>
      <c r="AW546" s="98">
        <v>7.9044201158216767</v>
      </c>
      <c r="AX546" s="98">
        <v>27.362648809583092</v>
      </c>
      <c r="AY546" s="98">
        <v>20.416666666666661</v>
      </c>
      <c r="AZ546" s="98">
        <v>70.676162409954131</v>
      </c>
      <c r="BA546" s="100">
        <v>1715000</v>
      </c>
      <c r="BB546" s="100">
        <v>5936797.6424361495</v>
      </c>
      <c r="BC546" s="101">
        <v>3.5729166666666666E-2</v>
      </c>
      <c r="BD546" s="101">
        <v>0.12368328421741977</v>
      </c>
      <c r="BE546" s="96">
        <v>30</v>
      </c>
      <c r="BF546" s="96">
        <v>103.85068762278978</v>
      </c>
      <c r="BG546" s="95">
        <v>0</v>
      </c>
      <c r="BH546" s="95">
        <v>3.461689587426326</v>
      </c>
      <c r="BI546" s="96" t="s">
        <v>326</v>
      </c>
      <c r="CA546" s="34"/>
      <c r="CB546" s="34"/>
      <c r="CC546" s="34"/>
      <c r="CD546" s="34"/>
      <c r="CE546" s="34"/>
      <c r="CF546" s="34"/>
      <c r="CG546" s="34"/>
      <c r="CH546" s="34"/>
      <c r="CI546" s="34"/>
      <c r="CJ546" s="34"/>
      <c r="CK546" s="34"/>
      <c r="CL546" s="34"/>
      <c r="CM546" s="34"/>
      <c r="CN546" s="34"/>
      <c r="CO546" s="34"/>
      <c r="CP546" s="34"/>
      <c r="CQ546" s="34"/>
    </row>
    <row r="547" spans="2:95" x14ac:dyDescent="0.3">
      <c r="B547" s="34">
        <v>545</v>
      </c>
      <c r="C547" s="34">
        <v>2023</v>
      </c>
      <c r="D547" s="34" t="s">
        <v>109</v>
      </c>
      <c r="E547" s="34">
        <v>47</v>
      </c>
      <c r="F547" s="34" t="s">
        <v>79</v>
      </c>
      <c r="G547" s="34" t="s">
        <v>152</v>
      </c>
      <c r="H547" s="34" t="s">
        <v>151</v>
      </c>
      <c r="I547" s="34" t="s">
        <v>84</v>
      </c>
      <c r="J547" s="34" t="s">
        <v>89</v>
      </c>
      <c r="K547" s="34" t="s">
        <v>325</v>
      </c>
      <c r="L547" s="34" t="s">
        <v>167</v>
      </c>
      <c r="M547" s="34" t="s">
        <v>471</v>
      </c>
      <c r="N547" s="123">
        <v>0.33888888888888885</v>
      </c>
      <c r="O547" s="123">
        <v>0.38125000000000003</v>
      </c>
      <c r="P547" s="123" t="s">
        <v>61</v>
      </c>
      <c r="Q547" s="123">
        <v>0.72013888888888899</v>
      </c>
      <c r="R547" s="123" t="s">
        <v>69</v>
      </c>
      <c r="S547" s="123">
        <v>0.80486111111111114</v>
      </c>
      <c r="T547" s="34" t="s">
        <v>24</v>
      </c>
      <c r="U547" s="34" t="s">
        <v>326</v>
      </c>
      <c r="V547" s="34" t="s">
        <v>42</v>
      </c>
      <c r="W547" s="34" t="s">
        <v>326</v>
      </c>
      <c r="X547" s="34" t="s">
        <v>326</v>
      </c>
      <c r="Y547" s="34" t="s">
        <v>326</v>
      </c>
      <c r="Z547" s="34" t="s">
        <v>24</v>
      </c>
      <c r="AA547" s="34" t="s">
        <v>42</v>
      </c>
      <c r="AB547" s="95">
        <v>0</v>
      </c>
      <c r="AC547" s="34" t="s">
        <v>24</v>
      </c>
      <c r="AD547" s="34" t="s">
        <v>42</v>
      </c>
      <c r="AE547" s="95">
        <v>0</v>
      </c>
      <c r="AF547" s="96">
        <v>8.1333333333333346</v>
      </c>
      <c r="AG547" s="97">
        <v>0</v>
      </c>
      <c r="AH547" s="96">
        <v>0</v>
      </c>
      <c r="AI547" s="97" t="s">
        <v>326</v>
      </c>
      <c r="AJ547" s="96">
        <v>91.5</v>
      </c>
      <c r="AK547" s="96">
        <v>316.74459724950884</v>
      </c>
      <c r="AL547" s="96" t="s">
        <v>96</v>
      </c>
      <c r="AM547" s="95">
        <v>6.9233791748526521</v>
      </c>
      <c r="AN547" s="95">
        <v>0</v>
      </c>
      <c r="AO547" s="98" t="s">
        <v>326</v>
      </c>
      <c r="AP547" s="98">
        <v>0</v>
      </c>
      <c r="AQ547" s="98" t="s">
        <v>326</v>
      </c>
      <c r="AR547" s="98">
        <v>14.600259999999992</v>
      </c>
      <c r="AS547" s="98">
        <v>50.541568015717061</v>
      </c>
      <c r="AT547" s="99" t="s">
        <v>101</v>
      </c>
      <c r="AU547" s="98">
        <v>87.268316084855726</v>
      </c>
      <c r="AV547" s="98">
        <v>302.09582110317444</v>
      </c>
      <c r="AW547" s="98">
        <v>10.74838852163461</v>
      </c>
      <c r="AX547" s="98">
        <v>37.207584626955168</v>
      </c>
      <c r="AY547" s="98">
        <v>31.135416666666668</v>
      </c>
      <c r="AZ547" s="98">
        <v>107.78114767518009</v>
      </c>
      <c r="BA547" s="100">
        <v>1445500</v>
      </c>
      <c r="BB547" s="100">
        <v>5003872.298624754</v>
      </c>
      <c r="BC547" s="101">
        <v>6.0229166666666667E-2</v>
      </c>
      <c r="BD547" s="101">
        <v>0.20849467910936476</v>
      </c>
      <c r="BE547" s="96">
        <v>0</v>
      </c>
      <c r="BF547" s="96">
        <v>0</v>
      </c>
      <c r="BG547" s="95">
        <v>3.461689587426326</v>
      </c>
      <c r="BH547" s="95">
        <v>3.461689587426326</v>
      </c>
      <c r="BI547" s="96" t="s">
        <v>326</v>
      </c>
      <c r="CA547" s="34"/>
      <c r="CB547" s="34"/>
      <c r="CC547" s="34"/>
      <c r="CD547" s="34"/>
      <c r="CE547" s="34"/>
      <c r="CF547" s="34"/>
      <c r="CG547" s="34"/>
      <c r="CH547" s="34"/>
      <c r="CI547" s="34"/>
      <c r="CJ547" s="34"/>
      <c r="CK547" s="34"/>
      <c r="CL547" s="34"/>
      <c r="CM547" s="34"/>
      <c r="CN547" s="34"/>
      <c r="CO547" s="34"/>
      <c r="CP547" s="34"/>
      <c r="CQ547" s="34"/>
    </row>
    <row r="548" spans="2:95" x14ac:dyDescent="0.3">
      <c r="B548" s="34">
        <v>546</v>
      </c>
      <c r="C548" s="34">
        <v>2023</v>
      </c>
      <c r="D548" s="34" t="s">
        <v>109</v>
      </c>
      <c r="E548" s="34">
        <v>49</v>
      </c>
      <c r="F548" s="34" t="s">
        <v>79</v>
      </c>
      <c r="G548" s="34" t="s">
        <v>154</v>
      </c>
      <c r="H548" s="34" t="s">
        <v>151</v>
      </c>
      <c r="I548" s="34" t="s">
        <v>84</v>
      </c>
      <c r="J548" s="34" t="s">
        <v>89</v>
      </c>
      <c r="K548" s="34" t="s">
        <v>325</v>
      </c>
      <c r="L548" s="34" t="s">
        <v>172</v>
      </c>
      <c r="M548" s="34" t="s">
        <v>471</v>
      </c>
      <c r="N548" s="123">
        <v>0.29166666666666669</v>
      </c>
      <c r="O548" s="123">
        <v>0.75</v>
      </c>
      <c r="P548" s="123" t="s">
        <v>70</v>
      </c>
      <c r="Q548" s="123">
        <v>0.70833333333333337</v>
      </c>
      <c r="R548" s="123" t="s">
        <v>69</v>
      </c>
      <c r="S548" s="123">
        <v>0.77083333333333337</v>
      </c>
      <c r="T548" s="34" t="s">
        <v>32</v>
      </c>
      <c r="U548" s="34" t="s">
        <v>47</v>
      </c>
      <c r="V548" s="34" t="s">
        <v>45</v>
      </c>
      <c r="W548" s="34" t="s">
        <v>326</v>
      </c>
      <c r="X548" s="34" t="s">
        <v>326</v>
      </c>
      <c r="Y548" s="34" t="s">
        <v>326</v>
      </c>
      <c r="Z548" s="34" t="s">
        <v>32</v>
      </c>
      <c r="AA548" s="34" t="s">
        <v>45</v>
      </c>
      <c r="AB548" s="95">
        <v>0</v>
      </c>
      <c r="AC548" s="34" t="s">
        <v>32</v>
      </c>
      <c r="AD548" s="34" t="s">
        <v>45</v>
      </c>
      <c r="AE548" s="95">
        <v>0</v>
      </c>
      <c r="AF548" s="96">
        <v>23</v>
      </c>
      <c r="AG548" s="97">
        <v>0</v>
      </c>
      <c r="AH548" s="96">
        <v>0</v>
      </c>
      <c r="AI548" s="97" t="s">
        <v>326</v>
      </c>
      <c r="AJ548" s="96">
        <v>375</v>
      </c>
      <c r="AK548" s="96">
        <v>0</v>
      </c>
      <c r="AL548" s="96" t="s">
        <v>97</v>
      </c>
      <c r="AM548" s="95">
        <v>0</v>
      </c>
      <c r="AN548" s="95">
        <v>0</v>
      </c>
      <c r="AO548" s="98" t="s">
        <v>326</v>
      </c>
      <c r="AP548" s="98">
        <v>0</v>
      </c>
      <c r="AQ548" s="98" t="s">
        <v>326</v>
      </c>
      <c r="AR548" s="98">
        <v>8.623818</v>
      </c>
      <c r="AS548" s="98">
        <v>0</v>
      </c>
      <c r="AT548" s="99" t="s">
        <v>100</v>
      </c>
      <c r="AU548" s="98">
        <v>0</v>
      </c>
      <c r="AV548" s="98">
        <v>0</v>
      </c>
      <c r="AW548" s="98">
        <v>0</v>
      </c>
      <c r="AX548" s="98">
        <v>0</v>
      </c>
      <c r="AY548" s="98">
        <v>127.60416666666667</v>
      </c>
      <c r="AZ548" s="98">
        <v>0</v>
      </c>
      <c r="BA548" s="100">
        <v>1340228.3105022833</v>
      </c>
      <c r="BB548" s="100">
        <v>0</v>
      </c>
      <c r="BC548" s="101">
        <v>5.5842846270928469E-2</v>
      </c>
      <c r="BD548" s="101">
        <v>0</v>
      </c>
      <c r="BE548" s="96">
        <v>750</v>
      </c>
      <c r="BF548" s="96">
        <v>0</v>
      </c>
      <c r="BG548" s="95">
        <v>0</v>
      </c>
      <c r="BH548" s="95">
        <v>0</v>
      </c>
      <c r="BI548" s="96" t="s">
        <v>492</v>
      </c>
      <c r="CA548" s="34"/>
      <c r="CB548" s="34"/>
      <c r="CC548" s="34"/>
      <c r="CD548" s="34"/>
      <c r="CE548" s="34"/>
      <c r="CF548" s="34"/>
      <c r="CG548" s="34"/>
      <c r="CH548" s="34"/>
      <c r="CI548" s="34"/>
      <c r="CJ548" s="34"/>
      <c r="CK548" s="34"/>
      <c r="CL548" s="34"/>
      <c r="CM548" s="34"/>
      <c r="CN548" s="34"/>
      <c r="CO548" s="34"/>
      <c r="CP548" s="34"/>
      <c r="CQ548" s="34"/>
    </row>
    <row r="549" spans="2:95" x14ac:dyDescent="0.3">
      <c r="B549" s="34">
        <v>547</v>
      </c>
      <c r="C549" s="34">
        <v>2023</v>
      </c>
      <c r="D549" s="34" t="s">
        <v>110</v>
      </c>
      <c r="E549" s="34">
        <v>21</v>
      </c>
      <c r="F549" s="34" t="s">
        <v>77</v>
      </c>
      <c r="G549" s="34" t="s">
        <v>154</v>
      </c>
      <c r="H549" s="34" t="s">
        <v>151</v>
      </c>
      <c r="I549" s="34" t="s">
        <v>84</v>
      </c>
      <c r="J549" s="34" t="s">
        <v>89</v>
      </c>
      <c r="K549" s="34" t="s">
        <v>325</v>
      </c>
      <c r="L549" s="34" t="s">
        <v>168</v>
      </c>
      <c r="M549" s="34" t="s">
        <v>473</v>
      </c>
      <c r="N549" s="123">
        <v>0.25694444444444448</v>
      </c>
      <c r="O549" s="123">
        <v>0.33680555555555558</v>
      </c>
      <c r="P549" s="123" t="s">
        <v>60</v>
      </c>
      <c r="Q549" s="123">
        <v>0.66666666666666663</v>
      </c>
      <c r="R549" s="123" t="s">
        <v>68</v>
      </c>
      <c r="S549" s="123">
        <v>0.76041666666666663</v>
      </c>
      <c r="T549" s="34" t="s">
        <v>24</v>
      </c>
      <c r="U549" s="34" t="s">
        <v>326</v>
      </c>
      <c r="V549" s="34" t="s">
        <v>42</v>
      </c>
      <c r="W549" s="34" t="s">
        <v>31</v>
      </c>
      <c r="X549" s="34" t="s">
        <v>42</v>
      </c>
      <c r="Y549" s="34" t="s">
        <v>326</v>
      </c>
      <c r="Z549" s="34" t="s">
        <v>24</v>
      </c>
      <c r="AA549" s="34" t="s">
        <v>42</v>
      </c>
      <c r="AB549" s="95">
        <v>0</v>
      </c>
      <c r="AC549" s="34" t="s">
        <v>24</v>
      </c>
      <c r="AD549" s="34" t="s">
        <v>42</v>
      </c>
      <c r="AE549" s="95">
        <v>0</v>
      </c>
      <c r="AF549" s="96">
        <v>7.9166666666666652</v>
      </c>
      <c r="AG549" s="97">
        <v>10</v>
      </c>
      <c r="AH549" s="96">
        <v>34.616895874263264</v>
      </c>
      <c r="AI549" s="97" t="s">
        <v>148</v>
      </c>
      <c r="AJ549" s="96">
        <v>125</v>
      </c>
      <c r="AK549" s="96">
        <v>432.71119842829074</v>
      </c>
      <c r="AL549" s="96" t="s">
        <v>97</v>
      </c>
      <c r="AM549" s="95">
        <v>6.9233791748526521</v>
      </c>
      <c r="AN549" s="95">
        <v>6.9233791748526521</v>
      </c>
      <c r="AO549" s="98">
        <v>2.7149999999999994</v>
      </c>
      <c r="AP549" s="98">
        <v>9.3984872298624733</v>
      </c>
      <c r="AQ549" s="98" t="s">
        <v>107</v>
      </c>
      <c r="AR549" s="98">
        <v>22.087606000000008</v>
      </c>
      <c r="AS549" s="98">
        <v>76.460435701375275</v>
      </c>
      <c r="AT549" s="99" t="s">
        <v>102</v>
      </c>
      <c r="AU549" s="98">
        <v>136.25062035453018</v>
      </c>
      <c r="AV549" s="98">
        <v>471.65735376165458</v>
      </c>
      <c r="AW549" s="98">
        <v>16.781286377294588</v>
      </c>
      <c r="AX549" s="98">
        <v>58.091604315899929</v>
      </c>
      <c r="AY549" s="98">
        <v>42.534722222222221</v>
      </c>
      <c r="AZ549" s="98">
        <v>147.24200502073782</v>
      </c>
      <c r="BA549" s="100">
        <v>1445500</v>
      </c>
      <c r="BB549" s="100">
        <v>5003872.298624754</v>
      </c>
      <c r="BC549" s="101">
        <v>6.0229166666666667E-2</v>
      </c>
      <c r="BD549" s="101">
        <v>0.20849467910936476</v>
      </c>
      <c r="BE549" s="96">
        <v>20</v>
      </c>
      <c r="BF549" s="96">
        <v>69.233791748526528</v>
      </c>
      <c r="BG549" s="95">
        <v>3.461689587426326</v>
      </c>
      <c r="BH549" s="95">
        <v>3.461689587426326</v>
      </c>
      <c r="BI549" s="96" t="s">
        <v>326</v>
      </c>
      <c r="CA549" s="34"/>
      <c r="CB549" s="34"/>
      <c r="CC549" s="34"/>
      <c r="CD549" s="34"/>
      <c r="CE549" s="34"/>
      <c r="CF549" s="34"/>
      <c r="CG549" s="34"/>
      <c r="CH549" s="34"/>
      <c r="CI549" s="34"/>
      <c r="CJ549" s="34"/>
      <c r="CK549" s="34"/>
      <c r="CL549" s="34"/>
      <c r="CM549" s="34"/>
      <c r="CN549" s="34"/>
      <c r="CO549" s="34"/>
      <c r="CP549" s="34"/>
      <c r="CQ549" s="34"/>
    </row>
    <row r="550" spans="2:95" x14ac:dyDescent="0.3">
      <c r="B550" s="34">
        <v>548</v>
      </c>
      <c r="C550" s="34">
        <v>2023</v>
      </c>
      <c r="D550" s="34" t="s">
        <v>109</v>
      </c>
      <c r="E550" s="34">
        <v>25</v>
      </c>
      <c r="F550" s="34" t="s">
        <v>77</v>
      </c>
      <c r="G550" s="34" t="s">
        <v>152</v>
      </c>
      <c r="H550" s="34" t="s">
        <v>151</v>
      </c>
      <c r="I550" s="34" t="s">
        <v>87</v>
      </c>
      <c r="J550" s="34" t="s">
        <v>90</v>
      </c>
      <c r="K550" s="34" t="s">
        <v>325</v>
      </c>
      <c r="L550" s="34" t="s">
        <v>169</v>
      </c>
      <c r="M550" s="34" t="s">
        <v>471</v>
      </c>
      <c r="N550" s="123">
        <v>0.30208333333333331</v>
      </c>
      <c r="O550" s="123">
        <v>0.33333333333333331</v>
      </c>
      <c r="P550" s="123" t="s">
        <v>60</v>
      </c>
      <c r="Q550" s="123">
        <v>0.66666666666666663</v>
      </c>
      <c r="R550" s="123" t="s">
        <v>68</v>
      </c>
      <c r="S550" s="123">
        <v>0.70833333333333337</v>
      </c>
      <c r="T550" s="34" t="s">
        <v>26</v>
      </c>
      <c r="U550" s="34" t="s">
        <v>48</v>
      </c>
      <c r="V550" s="34" t="s">
        <v>43</v>
      </c>
      <c r="W550" s="34" t="s">
        <v>326</v>
      </c>
      <c r="X550" s="34" t="s">
        <v>326</v>
      </c>
      <c r="Y550" s="34" t="s">
        <v>326</v>
      </c>
      <c r="Z550" s="34" t="s">
        <v>26</v>
      </c>
      <c r="AA550" s="34" t="s">
        <v>43</v>
      </c>
      <c r="AB550" s="95">
        <v>0</v>
      </c>
      <c r="AC550" s="34" t="s">
        <v>26</v>
      </c>
      <c r="AD550" s="34" t="s">
        <v>43</v>
      </c>
      <c r="AE550" s="95">
        <v>0</v>
      </c>
      <c r="AF550" s="96">
        <v>8</v>
      </c>
      <c r="AG550" s="97">
        <v>0</v>
      </c>
      <c r="AH550" s="96">
        <v>0</v>
      </c>
      <c r="AI550" s="97" t="s">
        <v>326</v>
      </c>
      <c r="AJ550" s="96">
        <v>52.500000000000057</v>
      </c>
      <c r="AK550" s="96">
        <v>181.73870333988231</v>
      </c>
      <c r="AL550" s="96" t="s">
        <v>95</v>
      </c>
      <c r="AM550" s="95">
        <v>6.9233791748526521</v>
      </c>
      <c r="AN550" s="95">
        <v>0</v>
      </c>
      <c r="AO550" s="98" t="s">
        <v>326</v>
      </c>
      <c r="AP550" s="98">
        <v>0</v>
      </c>
      <c r="AQ550" s="98" t="s">
        <v>326</v>
      </c>
      <c r="AR550" s="98">
        <v>17.594754999999992</v>
      </c>
      <c r="AS550" s="98">
        <v>60.907580176817262</v>
      </c>
      <c r="AT550" s="99" t="s">
        <v>102</v>
      </c>
      <c r="AU550" s="98">
        <v>3127.5674048616647</v>
      </c>
      <c r="AV550" s="98">
        <v>10826.667519383602</v>
      </c>
      <c r="AW550" s="98">
        <v>410.54428333333311</v>
      </c>
      <c r="AX550" s="98">
        <v>1421.1768707924025</v>
      </c>
      <c r="AY550" s="98">
        <v>17.864583333333353</v>
      </c>
      <c r="AZ550" s="98">
        <v>61.841642108709955</v>
      </c>
      <c r="BA550" s="100">
        <v>10515981.735159818</v>
      </c>
      <c r="BB550" s="100">
        <v>36403064.474168174</v>
      </c>
      <c r="BC550" s="101">
        <v>0.21908295281582954</v>
      </c>
      <c r="BD550" s="101">
        <v>0.75839717654517025</v>
      </c>
      <c r="BE550" s="96">
        <v>0</v>
      </c>
      <c r="BF550" s="96">
        <v>0</v>
      </c>
      <c r="BG550" s="95">
        <v>3.461689587426326</v>
      </c>
      <c r="BH550" s="95">
        <v>3.461689587426326</v>
      </c>
      <c r="BI550" s="96" t="s">
        <v>326</v>
      </c>
      <c r="CA550" s="34"/>
      <c r="CB550" s="34"/>
      <c r="CC550" s="34"/>
      <c r="CD550" s="34"/>
      <c r="CE550" s="34"/>
      <c r="CF550" s="34"/>
      <c r="CG550" s="34"/>
      <c r="CH550" s="34"/>
      <c r="CI550" s="34"/>
      <c r="CJ550" s="34"/>
      <c r="CK550" s="34"/>
      <c r="CL550" s="34"/>
      <c r="CM550" s="34"/>
      <c r="CN550" s="34"/>
      <c r="CO550" s="34"/>
      <c r="CP550" s="34"/>
      <c r="CQ550" s="34"/>
    </row>
    <row r="551" spans="2:95" x14ac:dyDescent="0.3">
      <c r="B551" s="34">
        <v>549</v>
      </c>
      <c r="C551" s="34">
        <v>2023</v>
      </c>
      <c r="D551" s="34" t="s">
        <v>109</v>
      </c>
      <c r="E551" s="34">
        <v>23</v>
      </c>
      <c r="F551" s="34" t="s">
        <v>77</v>
      </c>
      <c r="G551" s="34" t="s">
        <v>153</v>
      </c>
      <c r="H551" s="34" t="s">
        <v>151</v>
      </c>
      <c r="I551" s="34" t="s">
        <v>82</v>
      </c>
      <c r="J551" s="34" t="s">
        <v>88</v>
      </c>
      <c r="K551" s="34" t="s">
        <v>325</v>
      </c>
      <c r="L551" s="34" t="s">
        <v>185</v>
      </c>
      <c r="M551" s="34" t="s">
        <v>473</v>
      </c>
      <c r="N551" s="123">
        <v>0.25</v>
      </c>
      <c r="O551" s="123">
        <v>0.33333333333333331</v>
      </c>
      <c r="P551" s="123" t="s">
        <v>60</v>
      </c>
      <c r="Q551" s="123">
        <v>0.66666666666666663</v>
      </c>
      <c r="R551" s="123" t="s">
        <v>68</v>
      </c>
      <c r="S551" s="123">
        <v>0.75</v>
      </c>
      <c r="T551" s="34" t="s">
        <v>28</v>
      </c>
      <c r="U551" s="34" t="s">
        <v>48</v>
      </c>
      <c r="V551" s="34" t="s">
        <v>43</v>
      </c>
      <c r="W551" s="34" t="s">
        <v>326</v>
      </c>
      <c r="X551" s="34" t="s">
        <v>326</v>
      </c>
      <c r="Y551" s="34" t="s">
        <v>326</v>
      </c>
      <c r="Z551" s="34" t="s">
        <v>24</v>
      </c>
      <c r="AA551" s="34" t="s">
        <v>42</v>
      </c>
      <c r="AB551" s="95">
        <v>3.461689587426326</v>
      </c>
      <c r="AC551" s="34" t="s">
        <v>28</v>
      </c>
      <c r="AD551" s="34" t="s">
        <v>43</v>
      </c>
      <c r="AE551" s="95">
        <v>0</v>
      </c>
      <c r="AF551" s="96">
        <v>8</v>
      </c>
      <c r="AG551" s="97">
        <v>0</v>
      </c>
      <c r="AH551" s="96">
        <v>0</v>
      </c>
      <c r="AI551" s="97" t="s">
        <v>326</v>
      </c>
      <c r="AJ551" s="96">
        <v>120.00000000000001</v>
      </c>
      <c r="AK551" s="96">
        <v>415.40275049115917</v>
      </c>
      <c r="AL551" s="96" t="s">
        <v>97</v>
      </c>
      <c r="AM551" s="95">
        <v>6.9233791748526521</v>
      </c>
      <c r="AN551" s="95">
        <v>0</v>
      </c>
      <c r="AO551" s="98" t="s">
        <v>326</v>
      </c>
      <c r="AP551" s="98">
        <v>0</v>
      </c>
      <c r="AQ551" s="98" t="s">
        <v>326</v>
      </c>
      <c r="AR551" s="98">
        <v>26.079206999999997</v>
      </c>
      <c r="AS551" s="98">
        <v>90.278119320235746</v>
      </c>
      <c r="AT551" s="99" t="s">
        <v>102</v>
      </c>
      <c r="AU551" s="98">
        <v>1248.0802994215769</v>
      </c>
      <c r="AV551" s="98">
        <v>4320.4665767796041</v>
      </c>
      <c r="AW551" s="98">
        <v>163.83091576923073</v>
      </c>
      <c r="AX551" s="98">
        <v>567.13177521686555</v>
      </c>
      <c r="AY551" s="98">
        <v>40.833333333333343</v>
      </c>
      <c r="AZ551" s="98">
        <v>141.35232481990835</v>
      </c>
      <c r="BA551" s="100">
        <v>2485799.086757991</v>
      </c>
      <c r="BB551" s="100">
        <v>8605064.8150640074</v>
      </c>
      <c r="BC551" s="101">
        <v>0.4142998477929985</v>
      </c>
      <c r="BD551" s="101">
        <v>1.4341774691773346</v>
      </c>
      <c r="BE551" s="96">
        <v>0</v>
      </c>
      <c r="BF551" s="96">
        <v>0</v>
      </c>
      <c r="BG551" s="95">
        <v>3.461689587426326</v>
      </c>
      <c r="BH551" s="95">
        <v>3.461689587426326</v>
      </c>
      <c r="BI551" s="96" t="s">
        <v>326</v>
      </c>
      <c r="CA551" s="34"/>
      <c r="CB551" s="34"/>
      <c r="CC551" s="34"/>
      <c r="CD551" s="34"/>
      <c r="CE551" s="34"/>
      <c r="CF551" s="34"/>
      <c r="CG551" s="34"/>
      <c r="CH551" s="34"/>
      <c r="CI551" s="34"/>
      <c r="CJ551" s="34"/>
      <c r="CK551" s="34"/>
      <c r="CL551" s="34"/>
      <c r="CM551" s="34"/>
      <c r="CN551" s="34"/>
      <c r="CO551" s="34"/>
      <c r="CP551" s="34"/>
      <c r="CQ551" s="34"/>
    </row>
    <row r="552" spans="2:95" x14ac:dyDescent="0.3">
      <c r="B552" s="34">
        <v>550</v>
      </c>
      <c r="C552" s="34">
        <v>2023</v>
      </c>
      <c r="D552" s="34" t="s">
        <v>109</v>
      </c>
      <c r="E552" s="34">
        <v>40</v>
      </c>
      <c r="F552" s="34" t="s">
        <v>79</v>
      </c>
      <c r="G552" s="34" t="s">
        <v>154</v>
      </c>
      <c r="H552" s="34" t="s">
        <v>151</v>
      </c>
      <c r="I552" s="34" t="s">
        <v>84</v>
      </c>
      <c r="J552" s="34" t="s">
        <v>89</v>
      </c>
      <c r="K552" s="34" t="s">
        <v>325</v>
      </c>
      <c r="L552" s="34" t="s">
        <v>181</v>
      </c>
      <c r="M552" s="34" t="s">
        <v>471</v>
      </c>
      <c r="N552" s="123">
        <v>0.33333333333333331</v>
      </c>
      <c r="O552" s="123">
        <v>0.375</v>
      </c>
      <c r="P552" s="123" t="s">
        <v>61</v>
      </c>
      <c r="Q552" s="123">
        <v>0.70833333333333337</v>
      </c>
      <c r="R552" s="123" t="s">
        <v>69</v>
      </c>
      <c r="S552" s="123">
        <v>0.75</v>
      </c>
      <c r="T552" s="34" t="s">
        <v>30</v>
      </c>
      <c r="U552" s="34" t="s">
        <v>48</v>
      </c>
      <c r="V552" s="34" t="s">
        <v>44</v>
      </c>
      <c r="W552" s="34" t="s">
        <v>326</v>
      </c>
      <c r="X552" s="34" t="s">
        <v>326</v>
      </c>
      <c r="Y552" s="34" t="s">
        <v>326</v>
      </c>
      <c r="Z552" s="34" t="s">
        <v>30</v>
      </c>
      <c r="AA552" s="34" t="s">
        <v>44</v>
      </c>
      <c r="AB552" s="95">
        <v>0</v>
      </c>
      <c r="AC552" s="34" t="s">
        <v>30</v>
      </c>
      <c r="AD552" s="34" t="s">
        <v>44</v>
      </c>
      <c r="AE552" s="95">
        <v>0</v>
      </c>
      <c r="AF552" s="96">
        <v>8</v>
      </c>
      <c r="AG552" s="97">
        <v>0</v>
      </c>
      <c r="AH552" s="96">
        <v>0</v>
      </c>
      <c r="AI552" s="97" t="s">
        <v>326</v>
      </c>
      <c r="AJ552" s="96">
        <v>59.999999999999986</v>
      </c>
      <c r="AK552" s="96">
        <v>207.70137524557953</v>
      </c>
      <c r="AL552" s="96" t="s">
        <v>95</v>
      </c>
      <c r="AM552" s="95">
        <v>6.9233791748526521</v>
      </c>
      <c r="AN552" s="95">
        <v>0</v>
      </c>
      <c r="AO552" s="98" t="s">
        <v>326</v>
      </c>
      <c r="AP552" s="98">
        <v>0</v>
      </c>
      <c r="AQ552" s="98" t="s">
        <v>326</v>
      </c>
      <c r="AR552" s="98">
        <v>12.912758000000011</v>
      </c>
      <c r="AS552" s="98">
        <v>44.699959913556029</v>
      </c>
      <c r="AT552" s="99" t="s">
        <v>101</v>
      </c>
      <c r="AU552" s="98">
        <v>1147.6579533976674</v>
      </c>
      <c r="AV552" s="98">
        <v>3972.8355872037127</v>
      </c>
      <c r="AW552" s="98">
        <v>150.64884333333345</v>
      </c>
      <c r="AX552" s="98">
        <v>521.49953232482028</v>
      </c>
      <c r="AY552" s="98">
        <v>20.416666666666661</v>
      </c>
      <c r="AZ552" s="98">
        <v>70.676162409954131</v>
      </c>
      <c r="BA552" s="100">
        <v>4900</v>
      </c>
      <c r="BB552" s="100">
        <v>16962.278978388997</v>
      </c>
      <c r="BC552" s="101">
        <v>2.0416666666666668E-4</v>
      </c>
      <c r="BD552" s="101">
        <v>7.0676162409954156E-4</v>
      </c>
      <c r="BE552" s="96">
        <v>0</v>
      </c>
      <c r="BF552" s="96">
        <v>0</v>
      </c>
      <c r="BG552" s="95">
        <v>3.461689587426326</v>
      </c>
      <c r="BH552" s="95">
        <v>3.461689587426326</v>
      </c>
      <c r="BI552" s="96" t="s">
        <v>326</v>
      </c>
      <c r="CA552" s="34"/>
      <c r="CB552" s="34"/>
      <c r="CC552" s="34"/>
      <c r="CD552" s="34"/>
      <c r="CE552" s="34"/>
      <c r="CF552" s="34"/>
      <c r="CG552" s="34"/>
      <c r="CH552" s="34"/>
      <c r="CI552" s="34"/>
      <c r="CJ552" s="34"/>
      <c r="CK552" s="34"/>
      <c r="CL552" s="34"/>
      <c r="CM552" s="34"/>
      <c r="CN552" s="34"/>
      <c r="CO552" s="34"/>
      <c r="CP552" s="34"/>
      <c r="CQ552" s="34"/>
    </row>
    <row r="553" spans="2:95" x14ac:dyDescent="0.3">
      <c r="B553" s="34">
        <v>551</v>
      </c>
      <c r="C553" s="34">
        <v>2023</v>
      </c>
      <c r="D553" s="34" t="s">
        <v>109</v>
      </c>
      <c r="E553" s="34">
        <v>43</v>
      </c>
      <c r="F553" s="34" t="s">
        <v>79</v>
      </c>
      <c r="G553" s="34" t="s">
        <v>154</v>
      </c>
      <c r="H553" s="34" t="s">
        <v>151</v>
      </c>
      <c r="I553" s="34" t="s">
        <v>84</v>
      </c>
      <c r="J553" s="34" t="s">
        <v>89</v>
      </c>
      <c r="K553" s="34" t="s">
        <v>325</v>
      </c>
      <c r="L553" s="34" t="s">
        <v>181</v>
      </c>
      <c r="M553" s="34" t="s">
        <v>471</v>
      </c>
      <c r="N553" s="123">
        <v>0.33333333333333331</v>
      </c>
      <c r="O553" s="123">
        <v>0.375</v>
      </c>
      <c r="P553" s="123" t="s">
        <v>61</v>
      </c>
      <c r="Q553" s="123">
        <v>0.6875</v>
      </c>
      <c r="R553" s="123" t="s">
        <v>68</v>
      </c>
      <c r="S553" s="123">
        <v>0.75</v>
      </c>
      <c r="T553" s="34" t="s">
        <v>30</v>
      </c>
      <c r="U553" s="34" t="s">
        <v>48</v>
      </c>
      <c r="V553" s="34" t="s">
        <v>44</v>
      </c>
      <c r="W553" s="34" t="s">
        <v>326</v>
      </c>
      <c r="X553" s="34" t="s">
        <v>326</v>
      </c>
      <c r="Y553" s="34" t="s">
        <v>326</v>
      </c>
      <c r="Z553" s="34" t="s">
        <v>30</v>
      </c>
      <c r="AA553" s="34" t="s">
        <v>44</v>
      </c>
      <c r="AB553" s="95">
        <v>0</v>
      </c>
      <c r="AC553" s="34" t="s">
        <v>30</v>
      </c>
      <c r="AD553" s="34" t="s">
        <v>44</v>
      </c>
      <c r="AE553" s="95">
        <v>0</v>
      </c>
      <c r="AF553" s="96">
        <v>7.5</v>
      </c>
      <c r="AG553" s="97">
        <v>0</v>
      </c>
      <c r="AH553" s="96">
        <v>0</v>
      </c>
      <c r="AI553" s="97" t="s">
        <v>326</v>
      </c>
      <c r="AJ553" s="96">
        <v>75.000000000000014</v>
      </c>
      <c r="AK553" s="96">
        <v>259.62671905697448</v>
      </c>
      <c r="AL553" s="96" t="s">
        <v>96</v>
      </c>
      <c r="AM553" s="95">
        <v>6.9233791748526521</v>
      </c>
      <c r="AN553" s="95">
        <v>0</v>
      </c>
      <c r="AO553" s="98" t="s">
        <v>326</v>
      </c>
      <c r="AP553" s="98">
        <v>0</v>
      </c>
      <c r="AQ553" s="98" t="s">
        <v>326</v>
      </c>
      <c r="AR553" s="98">
        <v>12.912758000000011</v>
      </c>
      <c r="AS553" s="98">
        <v>44.699959913556029</v>
      </c>
      <c r="AT553" s="99" t="s">
        <v>101</v>
      </c>
      <c r="AU553" s="98">
        <v>1147.6579533976674</v>
      </c>
      <c r="AV553" s="98">
        <v>3972.8355872037127</v>
      </c>
      <c r="AW553" s="98">
        <v>150.64884333333345</v>
      </c>
      <c r="AX553" s="98">
        <v>521.49953232482028</v>
      </c>
      <c r="AY553" s="98">
        <v>25.520833333333339</v>
      </c>
      <c r="AZ553" s="98">
        <v>88.34520301244271</v>
      </c>
      <c r="BA553" s="100">
        <v>7350000</v>
      </c>
      <c r="BB553" s="100">
        <v>25443418.467583496</v>
      </c>
      <c r="BC553" s="101">
        <v>0.30625000000000002</v>
      </c>
      <c r="BD553" s="101">
        <v>1.0601424361493124</v>
      </c>
      <c r="BE553" s="96">
        <v>0</v>
      </c>
      <c r="BF553" s="96">
        <v>0</v>
      </c>
      <c r="BG553" s="95">
        <v>3.461689587426326</v>
      </c>
      <c r="BH553" s="95">
        <v>3.461689587426326</v>
      </c>
      <c r="BI553" s="96" t="s">
        <v>326</v>
      </c>
      <c r="CA553" s="34"/>
      <c r="CB553" s="34"/>
      <c r="CC553" s="34"/>
      <c r="CD553" s="34"/>
      <c r="CE553" s="34"/>
      <c r="CF553" s="34"/>
      <c r="CG553" s="34"/>
      <c r="CH553" s="34"/>
      <c r="CI553" s="34"/>
      <c r="CJ553" s="34"/>
      <c r="CK553" s="34"/>
      <c r="CL553" s="34"/>
      <c r="CM553" s="34"/>
      <c r="CN553" s="34"/>
      <c r="CO553" s="34"/>
      <c r="CP553" s="34"/>
      <c r="CQ553" s="34"/>
    </row>
    <row r="554" spans="2:95" x14ac:dyDescent="0.3">
      <c r="B554" s="34">
        <v>552</v>
      </c>
      <c r="C554" s="34">
        <v>2023</v>
      </c>
      <c r="D554" s="34" t="s">
        <v>110</v>
      </c>
      <c r="E554" s="34">
        <v>48</v>
      </c>
      <c r="F554" s="34" t="s">
        <v>79</v>
      </c>
      <c r="G554" s="34" t="s">
        <v>153</v>
      </c>
      <c r="H554" s="34" t="s">
        <v>151</v>
      </c>
      <c r="I554" s="34" t="s">
        <v>84</v>
      </c>
      <c r="J554" s="34" t="s">
        <v>90</v>
      </c>
      <c r="K554" s="34" t="s">
        <v>325</v>
      </c>
      <c r="L554" s="34" t="s">
        <v>177</v>
      </c>
      <c r="M554" s="34" t="s">
        <v>473</v>
      </c>
      <c r="N554" s="123">
        <v>0.22916666666666666</v>
      </c>
      <c r="O554" s="123">
        <v>0.29166666666666669</v>
      </c>
      <c r="P554" s="123" t="s">
        <v>59</v>
      </c>
      <c r="Q554" s="123">
        <v>0.72916666666666663</v>
      </c>
      <c r="R554" s="123" t="s">
        <v>69</v>
      </c>
      <c r="S554" s="123">
        <v>0.83333333333333337</v>
      </c>
      <c r="T554" s="34" t="s">
        <v>27</v>
      </c>
      <c r="U554" s="34" t="s">
        <v>326</v>
      </c>
      <c r="V554" s="34" t="s">
        <v>42</v>
      </c>
      <c r="W554" s="34" t="s">
        <v>29</v>
      </c>
      <c r="X554" s="34" t="s">
        <v>42</v>
      </c>
      <c r="Y554" s="34" t="s">
        <v>326</v>
      </c>
      <c r="Z554" s="34" t="s">
        <v>27</v>
      </c>
      <c r="AA554" s="34" t="s">
        <v>42</v>
      </c>
      <c r="AB554" s="95">
        <v>0</v>
      </c>
      <c r="AC554" s="34" t="s">
        <v>27</v>
      </c>
      <c r="AD554" s="34" t="s">
        <v>42</v>
      </c>
      <c r="AE554" s="95">
        <v>0</v>
      </c>
      <c r="AF554" s="96">
        <v>10.499999999999998</v>
      </c>
      <c r="AG554" s="97">
        <v>15</v>
      </c>
      <c r="AH554" s="96">
        <v>51.925343811394889</v>
      </c>
      <c r="AI554" s="97" t="s">
        <v>103</v>
      </c>
      <c r="AJ554" s="96">
        <v>120.00000000000009</v>
      </c>
      <c r="AK554" s="96">
        <v>415.4027504911594</v>
      </c>
      <c r="AL554" s="96" t="s">
        <v>97</v>
      </c>
      <c r="AM554" s="95">
        <v>6.9233791748526521</v>
      </c>
      <c r="AN554" s="95">
        <v>6.9233791748526521</v>
      </c>
      <c r="AO554" s="98">
        <v>6.0674999999999999</v>
      </c>
      <c r="AP554" s="98">
        <v>21.003801571709232</v>
      </c>
      <c r="AQ554" s="98" t="s">
        <v>108</v>
      </c>
      <c r="AR554" s="98">
        <v>22.322901000000002</v>
      </c>
      <c r="AS554" s="98">
        <v>77.274953952848733</v>
      </c>
      <c r="AT554" s="99" t="s">
        <v>102</v>
      </c>
      <c r="AU554" s="98">
        <v>1334.2389958838046</v>
      </c>
      <c r="AV554" s="98">
        <v>4618.7212391891235</v>
      </c>
      <c r="AW554" s="98">
        <v>171.97683568840583</v>
      </c>
      <c r="AX554" s="98">
        <v>595.3304213810826</v>
      </c>
      <c r="AY554" s="98">
        <v>40.833333333333364</v>
      </c>
      <c r="AZ554" s="98">
        <v>141.35232481990843</v>
      </c>
      <c r="BA554" s="100">
        <v>4385500</v>
      </c>
      <c r="BB554" s="100">
        <v>15181239.685658153</v>
      </c>
      <c r="BC554" s="101">
        <v>9.1364583333333332E-2</v>
      </c>
      <c r="BD554" s="101">
        <v>0.31627582678454486</v>
      </c>
      <c r="BE554" s="96">
        <v>0</v>
      </c>
      <c r="BF554" s="96">
        <v>0</v>
      </c>
      <c r="BG554" s="95">
        <v>3.461689587426326</v>
      </c>
      <c r="BH554" s="95">
        <v>3.461689587426326</v>
      </c>
      <c r="BI554" s="96" t="s">
        <v>326</v>
      </c>
      <c r="CA554" s="34"/>
      <c r="CB554" s="34"/>
      <c r="CC554" s="34"/>
      <c r="CD554" s="34"/>
      <c r="CE554" s="34"/>
      <c r="CF554" s="34"/>
      <c r="CG554" s="34"/>
      <c r="CH554" s="34"/>
      <c r="CI554" s="34"/>
      <c r="CJ554" s="34"/>
      <c r="CK554" s="34"/>
      <c r="CL554" s="34"/>
      <c r="CM554" s="34"/>
      <c r="CN554" s="34"/>
      <c r="CO554" s="34"/>
      <c r="CP554" s="34"/>
      <c r="CQ554" s="34"/>
    </row>
    <row r="555" spans="2:95" x14ac:dyDescent="0.3">
      <c r="B555" s="34">
        <v>553</v>
      </c>
      <c r="C555" s="34">
        <v>2023</v>
      </c>
      <c r="D555" s="34" t="s">
        <v>110</v>
      </c>
      <c r="E555" s="34">
        <v>42</v>
      </c>
      <c r="F555" s="34" t="s">
        <v>79</v>
      </c>
      <c r="G555" s="34" t="s">
        <v>155</v>
      </c>
      <c r="H555" s="34" t="s">
        <v>151</v>
      </c>
      <c r="I555" s="34" t="s">
        <v>85</v>
      </c>
      <c r="J555" s="34" t="s">
        <v>90</v>
      </c>
      <c r="K555" s="34" t="s">
        <v>325</v>
      </c>
      <c r="L555" s="34" t="s">
        <v>171</v>
      </c>
      <c r="M555" s="34" t="s">
        <v>471</v>
      </c>
      <c r="N555" s="123">
        <v>0.25</v>
      </c>
      <c r="O555" s="123">
        <v>0.30208333333333331</v>
      </c>
      <c r="P555" s="123" t="s">
        <v>59</v>
      </c>
      <c r="Q555" s="123">
        <v>0.6875</v>
      </c>
      <c r="R555" s="123" t="s">
        <v>68</v>
      </c>
      <c r="S555" s="123">
        <v>0.75</v>
      </c>
      <c r="T555" s="34" t="s">
        <v>27</v>
      </c>
      <c r="U555" s="34" t="s">
        <v>326</v>
      </c>
      <c r="V555" s="34" t="s">
        <v>42</v>
      </c>
      <c r="W555" s="34" t="s">
        <v>326</v>
      </c>
      <c r="X555" s="34" t="s">
        <v>326</v>
      </c>
      <c r="Y555" s="34" t="s">
        <v>326</v>
      </c>
      <c r="Z555" s="34" t="s">
        <v>27</v>
      </c>
      <c r="AA555" s="34" t="s">
        <v>42</v>
      </c>
      <c r="AB555" s="95">
        <v>0</v>
      </c>
      <c r="AC555" s="34" t="s">
        <v>27</v>
      </c>
      <c r="AD555" s="34" t="s">
        <v>42</v>
      </c>
      <c r="AE555" s="95">
        <v>0</v>
      </c>
      <c r="AF555" s="96">
        <v>9.25</v>
      </c>
      <c r="AG555" s="97">
        <v>0</v>
      </c>
      <c r="AH555" s="96">
        <v>0</v>
      </c>
      <c r="AI555" s="97" t="s">
        <v>326</v>
      </c>
      <c r="AJ555" s="96">
        <v>82.499999999999986</v>
      </c>
      <c r="AK555" s="96">
        <v>285.58939096267187</v>
      </c>
      <c r="AL555" s="96" t="s">
        <v>96</v>
      </c>
      <c r="AM555" s="95">
        <v>6.9233791748526521</v>
      </c>
      <c r="AN555" s="95">
        <v>0</v>
      </c>
      <c r="AO555" s="98" t="s">
        <v>326</v>
      </c>
      <c r="AP555" s="98">
        <v>0</v>
      </c>
      <c r="AQ555" s="98" t="s">
        <v>326</v>
      </c>
      <c r="AR555" s="98">
        <v>10.130378999999991</v>
      </c>
      <c r="AS555" s="98">
        <v>35.068227500982282</v>
      </c>
      <c r="AT555" s="99" t="s">
        <v>101</v>
      </c>
      <c r="AU555" s="98">
        <v>97.349712214086864</v>
      </c>
      <c r="AV555" s="98">
        <v>336.99448511045392</v>
      </c>
      <c r="AW555" s="98">
        <v>11.990062101449265</v>
      </c>
      <c r="AX555" s="98">
        <v>41.505873129181936</v>
      </c>
      <c r="AY555" s="98">
        <v>28.072916666666661</v>
      </c>
      <c r="AZ555" s="98">
        <v>97.179723313686949</v>
      </c>
      <c r="BA555" s="100">
        <v>578200</v>
      </c>
      <c r="BB555" s="100">
        <v>2001548.9194499017</v>
      </c>
      <c r="BC555" s="101">
        <v>1.2045833333333334E-2</v>
      </c>
      <c r="BD555" s="101">
        <v>4.1698935821872951E-2</v>
      </c>
      <c r="BE555" s="96">
        <v>0</v>
      </c>
      <c r="BF555" s="96">
        <v>0</v>
      </c>
      <c r="BG555" s="95">
        <v>3.461689587426326</v>
      </c>
      <c r="BH555" s="95">
        <v>3.461689587426326</v>
      </c>
      <c r="BI555" s="96" t="s">
        <v>326</v>
      </c>
      <c r="CA555" s="34"/>
      <c r="CB555" s="34"/>
      <c r="CC555" s="34"/>
      <c r="CD555" s="34"/>
      <c r="CE555" s="34"/>
      <c r="CF555" s="34"/>
      <c r="CG555" s="34"/>
      <c r="CH555" s="34"/>
      <c r="CI555" s="34"/>
      <c r="CJ555" s="34"/>
      <c r="CK555" s="34"/>
      <c r="CL555" s="34"/>
      <c r="CM555" s="34"/>
      <c r="CN555" s="34"/>
      <c r="CO555" s="34"/>
      <c r="CP555" s="34"/>
      <c r="CQ555" s="34"/>
    </row>
    <row r="556" spans="2:95" x14ac:dyDescent="0.3">
      <c r="B556" s="34">
        <v>554</v>
      </c>
      <c r="C556" s="34">
        <v>2023</v>
      </c>
      <c r="D556" s="34" t="s">
        <v>109</v>
      </c>
      <c r="E556" s="34">
        <v>49</v>
      </c>
      <c r="F556" s="34" t="s">
        <v>79</v>
      </c>
      <c r="G556" s="34" t="s">
        <v>152</v>
      </c>
      <c r="H556" s="34" t="s">
        <v>151</v>
      </c>
      <c r="I556" s="34" t="s">
        <v>84</v>
      </c>
      <c r="J556" s="34" t="s">
        <v>89</v>
      </c>
      <c r="K556" s="34" t="s">
        <v>327</v>
      </c>
      <c r="L556" s="34" t="s">
        <v>170</v>
      </c>
      <c r="M556" s="34" t="s">
        <v>471</v>
      </c>
      <c r="N556" s="123">
        <v>0.20833333333333334</v>
      </c>
      <c r="O556" s="123">
        <v>0.2986111111111111</v>
      </c>
      <c r="P556" s="123" t="s">
        <v>59</v>
      </c>
      <c r="Q556" s="123">
        <v>0.70833333333333337</v>
      </c>
      <c r="R556" s="123" t="s">
        <v>69</v>
      </c>
      <c r="S556" s="123">
        <v>0.79166666666666663</v>
      </c>
      <c r="T556" s="34" t="s">
        <v>24</v>
      </c>
      <c r="U556" s="34" t="s">
        <v>326</v>
      </c>
      <c r="V556" s="34" t="s">
        <v>42</v>
      </c>
      <c r="W556" s="34" t="s">
        <v>326</v>
      </c>
      <c r="X556" s="34" t="s">
        <v>326</v>
      </c>
      <c r="Y556" s="34" t="s">
        <v>326</v>
      </c>
      <c r="Z556" s="34" t="s">
        <v>24</v>
      </c>
      <c r="AA556" s="34" t="s">
        <v>42</v>
      </c>
      <c r="AB556" s="95">
        <v>0</v>
      </c>
      <c r="AC556" s="34" t="s">
        <v>24</v>
      </c>
      <c r="AD556" s="34" t="s">
        <v>42</v>
      </c>
      <c r="AE556" s="95">
        <v>0</v>
      </c>
      <c r="AF556" s="96">
        <v>9.8333333333333339</v>
      </c>
      <c r="AG556" s="97">
        <v>0</v>
      </c>
      <c r="AH556" s="96">
        <v>0</v>
      </c>
      <c r="AI556" s="97" t="s">
        <v>326</v>
      </c>
      <c r="AJ556" s="96">
        <v>124.99999999999993</v>
      </c>
      <c r="AK556" s="96">
        <v>432.71119842829052</v>
      </c>
      <c r="AL556" s="96" t="s">
        <v>97</v>
      </c>
      <c r="AM556" s="95">
        <v>6.9233791748526521</v>
      </c>
      <c r="AN556" s="95">
        <v>0</v>
      </c>
      <c r="AO556" s="98" t="s">
        <v>326</v>
      </c>
      <c r="AP556" s="98">
        <v>0</v>
      </c>
      <c r="AQ556" s="98" t="s">
        <v>326</v>
      </c>
      <c r="AR556" s="98">
        <v>30.919868000000008</v>
      </c>
      <c r="AS556" s="98">
        <v>107.03498510019649</v>
      </c>
      <c r="AT556" s="99" t="s">
        <v>102</v>
      </c>
      <c r="AU556" s="98">
        <v>36.962695375644238</v>
      </c>
      <c r="AV556" s="98">
        <v>127.95337770507886</v>
      </c>
      <c r="AW556" s="98">
        <v>4.552504603365386</v>
      </c>
      <c r="AX556" s="98">
        <v>15.759357782180373</v>
      </c>
      <c r="AY556" s="98">
        <v>42.5347222222222</v>
      </c>
      <c r="AZ556" s="98">
        <v>147.24200502073774</v>
      </c>
      <c r="BA556" s="100">
        <v>416500</v>
      </c>
      <c r="BB556" s="100">
        <v>1441793.7131630648</v>
      </c>
      <c r="BC556" s="101">
        <v>1.7354166666666667E-2</v>
      </c>
      <c r="BD556" s="101">
        <v>6.0074738048461036E-2</v>
      </c>
      <c r="BE556" s="96">
        <v>0</v>
      </c>
      <c r="BF556" s="96">
        <v>0</v>
      </c>
      <c r="BG556" s="95">
        <v>3.461689587426326</v>
      </c>
      <c r="BH556" s="95">
        <v>3.461689587426326</v>
      </c>
      <c r="BI556" s="96" t="s">
        <v>326</v>
      </c>
      <c r="CA556" s="34"/>
      <c r="CB556" s="34"/>
      <c r="CC556" s="34"/>
      <c r="CD556" s="34"/>
      <c r="CE556" s="34"/>
      <c r="CF556" s="34"/>
      <c r="CG556" s="34"/>
      <c r="CH556" s="34"/>
      <c r="CI556" s="34"/>
      <c r="CJ556" s="34"/>
      <c r="CK556" s="34"/>
      <c r="CL556" s="34"/>
      <c r="CM556" s="34"/>
      <c r="CN556" s="34"/>
      <c r="CO556" s="34"/>
      <c r="CP556" s="34"/>
      <c r="CQ556" s="34"/>
    </row>
    <row r="557" spans="2:95" x14ac:dyDescent="0.3">
      <c r="B557" s="34">
        <v>555</v>
      </c>
      <c r="C557" s="34">
        <v>2023</v>
      </c>
      <c r="D557" s="34" t="s">
        <v>109</v>
      </c>
      <c r="E557" s="34">
        <v>49</v>
      </c>
      <c r="F557" s="34" t="s">
        <v>79</v>
      </c>
      <c r="G557" s="34" t="s">
        <v>152</v>
      </c>
      <c r="H557" s="34" t="s">
        <v>151</v>
      </c>
      <c r="I557" s="34" t="s">
        <v>84</v>
      </c>
      <c r="J557" s="34" t="s">
        <v>90</v>
      </c>
      <c r="K557" s="34" t="s">
        <v>325</v>
      </c>
      <c r="L557" s="34" t="s">
        <v>180</v>
      </c>
      <c r="M557" s="34" t="s">
        <v>471</v>
      </c>
      <c r="N557" s="123">
        <v>0.26041666666666669</v>
      </c>
      <c r="O557" s="123">
        <v>0.29166666666666669</v>
      </c>
      <c r="P557" s="123" t="s">
        <v>59</v>
      </c>
      <c r="Q557" s="123">
        <v>0.6875</v>
      </c>
      <c r="R557" s="123" t="s">
        <v>68</v>
      </c>
      <c r="S557" s="123">
        <v>0.72916666666666663</v>
      </c>
      <c r="T557" s="34" t="s">
        <v>28</v>
      </c>
      <c r="U557" s="34" t="s">
        <v>48</v>
      </c>
      <c r="V557" s="34" t="s">
        <v>43</v>
      </c>
      <c r="W557" s="34" t="s">
        <v>326</v>
      </c>
      <c r="X557" s="34" t="s">
        <v>326</v>
      </c>
      <c r="Y557" s="34" t="s">
        <v>326</v>
      </c>
      <c r="Z557" s="34" t="s">
        <v>28</v>
      </c>
      <c r="AA557" s="34" t="s">
        <v>43</v>
      </c>
      <c r="AB557" s="95">
        <v>0</v>
      </c>
      <c r="AC557" s="34" t="s">
        <v>28</v>
      </c>
      <c r="AD557" s="34" t="s">
        <v>43</v>
      </c>
      <c r="AE557" s="95">
        <v>0</v>
      </c>
      <c r="AF557" s="96">
        <v>9.5</v>
      </c>
      <c r="AG557" s="97">
        <v>0</v>
      </c>
      <c r="AH557" s="96">
        <v>0</v>
      </c>
      <c r="AI557" s="97" t="s">
        <v>326</v>
      </c>
      <c r="AJ557" s="96">
        <v>52.499999999999972</v>
      </c>
      <c r="AK557" s="96">
        <v>181.73870333988202</v>
      </c>
      <c r="AL557" s="96" t="s">
        <v>95</v>
      </c>
      <c r="AM557" s="95">
        <v>6.9233791748526521</v>
      </c>
      <c r="AN557" s="95">
        <v>0</v>
      </c>
      <c r="AO557" s="98" t="s">
        <v>326</v>
      </c>
      <c r="AP557" s="98">
        <v>0</v>
      </c>
      <c r="AQ557" s="98" t="s">
        <v>326</v>
      </c>
      <c r="AR557" s="98">
        <v>11.326204000000004</v>
      </c>
      <c r="AS557" s="98">
        <v>39.207802451866421</v>
      </c>
      <c r="AT557" s="99" t="s">
        <v>101</v>
      </c>
      <c r="AU557" s="98">
        <v>650.44978152732335</v>
      </c>
      <c r="AV557" s="98">
        <v>2251.6552358568638</v>
      </c>
      <c r="AW557" s="98">
        <v>85.382153230769262</v>
      </c>
      <c r="AX557" s="98">
        <v>295.56651079099299</v>
      </c>
      <c r="AY557" s="98">
        <v>17.864583333333325</v>
      </c>
      <c r="AZ557" s="98">
        <v>61.841642108709856</v>
      </c>
      <c r="BA557" s="100">
        <v>794739.72602739721</v>
      </c>
      <c r="BB557" s="100">
        <v>2751142.2343030921</v>
      </c>
      <c r="BC557" s="101">
        <v>1.6557077625570776E-2</v>
      </c>
      <c r="BD557" s="101">
        <v>5.7315463214647755E-2</v>
      </c>
      <c r="BE557" s="96">
        <v>0</v>
      </c>
      <c r="BF557" s="96">
        <v>0</v>
      </c>
      <c r="BG557" s="95">
        <v>3.461689587426326</v>
      </c>
      <c r="BH557" s="95">
        <v>3.461689587426326</v>
      </c>
      <c r="BI557" s="96" t="s">
        <v>326</v>
      </c>
      <c r="CA557" s="34"/>
      <c r="CB557" s="34"/>
      <c r="CC557" s="34"/>
      <c r="CD557" s="34"/>
      <c r="CE557" s="34"/>
      <c r="CF557" s="34"/>
      <c r="CG557" s="34"/>
      <c r="CH557" s="34"/>
      <c r="CI557" s="34"/>
      <c r="CJ557" s="34"/>
      <c r="CK557" s="34"/>
      <c r="CL557" s="34"/>
      <c r="CM557" s="34"/>
      <c r="CN557" s="34"/>
      <c r="CO557" s="34"/>
      <c r="CP557" s="34"/>
      <c r="CQ557" s="34"/>
    </row>
    <row r="558" spans="2:95" x14ac:dyDescent="0.3">
      <c r="B558" s="34">
        <v>556</v>
      </c>
      <c r="C558" s="34">
        <v>2023</v>
      </c>
      <c r="D558" s="34" t="s">
        <v>110</v>
      </c>
      <c r="E558" s="34">
        <v>54</v>
      </c>
      <c r="F558" s="34" t="s">
        <v>80</v>
      </c>
      <c r="G558" s="34" t="s">
        <v>152</v>
      </c>
      <c r="H558" s="34" t="s">
        <v>151</v>
      </c>
      <c r="I558" s="34" t="s">
        <v>84</v>
      </c>
      <c r="J558" s="34" t="s">
        <v>91</v>
      </c>
      <c r="K558" s="34" t="s">
        <v>325</v>
      </c>
      <c r="L558" s="34" t="s">
        <v>176</v>
      </c>
      <c r="M558" s="34" t="s">
        <v>471</v>
      </c>
      <c r="N558" s="123">
        <v>0.35416666666666669</v>
      </c>
      <c r="O558" s="123">
        <v>0.39583333333333331</v>
      </c>
      <c r="P558" s="123" t="s">
        <v>61</v>
      </c>
      <c r="Q558" s="123">
        <v>0.72916666666666663</v>
      </c>
      <c r="R558" s="123" t="s">
        <v>69</v>
      </c>
      <c r="S558" s="123">
        <v>0.8125</v>
      </c>
      <c r="T558" s="34" t="s">
        <v>24</v>
      </c>
      <c r="U558" s="34" t="s">
        <v>326</v>
      </c>
      <c r="V558" s="34" t="s">
        <v>42</v>
      </c>
      <c r="W558" s="34" t="s">
        <v>326</v>
      </c>
      <c r="X558" s="34" t="s">
        <v>326</v>
      </c>
      <c r="Y558" s="34" t="s">
        <v>326</v>
      </c>
      <c r="Z558" s="34" t="s">
        <v>29</v>
      </c>
      <c r="AA558" s="34" t="s">
        <v>42</v>
      </c>
      <c r="AB558" s="95">
        <v>3.461689587426326</v>
      </c>
      <c r="AC558" s="34" t="s">
        <v>24</v>
      </c>
      <c r="AD558" s="34" t="s">
        <v>42</v>
      </c>
      <c r="AE558" s="95">
        <v>0</v>
      </c>
      <c r="AF558" s="96">
        <v>8</v>
      </c>
      <c r="AG558" s="97">
        <v>0</v>
      </c>
      <c r="AH558" s="96">
        <v>0</v>
      </c>
      <c r="AI558" s="97" t="s">
        <v>326</v>
      </c>
      <c r="AJ558" s="96">
        <v>90</v>
      </c>
      <c r="AK558" s="96">
        <v>311.55206286836932</v>
      </c>
      <c r="AL558" s="96" t="s">
        <v>96</v>
      </c>
      <c r="AM558" s="95">
        <v>6.9233791748526521</v>
      </c>
      <c r="AN558" s="95">
        <v>0</v>
      </c>
      <c r="AO558" s="98" t="s">
        <v>326</v>
      </c>
      <c r="AP558" s="98">
        <v>0</v>
      </c>
      <c r="AQ558" s="98" t="s">
        <v>326</v>
      </c>
      <c r="AR558" s="98">
        <v>5.6228680000000111</v>
      </c>
      <c r="AS558" s="98">
        <v>19.464623607072728</v>
      </c>
      <c r="AT558" s="99" t="s">
        <v>100</v>
      </c>
      <c r="AU558" s="98">
        <v>20.165321244721195</v>
      </c>
      <c r="AV558" s="98">
        <v>69.806082579958243</v>
      </c>
      <c r="AW558" s="98">
        <v>2.4836586418269277</v>
      </c>
      <c r="AX558" s="98">
        <v>8.5976552591336866</v>
      </c>
      <c r="AY558" s="98">
        <v>30.625</v>
      </c>
      <c r="AZ558" s="98">
        <v>106.01424361493123</v>
      </c>
      <c r="BA558" s="100">
        <v>867300</v>
      </c>
      <c r="BB558" s="100">
        <v>3002323.3791748527</v>
      </c>
      <c r="BC558" s="101">
        <v>1.1119230769230768E-2</v>
      </c>
      <c r="BD558" s="101">
        <v>3.8491325374036565E-2</v>
      </c>
      <c r="BE558" s="96">
        <v>0</v>
      </c>
      <c r="BF558" s="96">
        <v>0</v>
      </c>
      <c r="BG558" s="95">
        <v>3.461689587426326</v>
      </c>
      <c r="BH558" s="95">
        <v>3.461689587426326</v>
      </c>
      <c r="BI558" s="96" t="s">
        <v>326</v>
      </c>
      <c r="CA558" s="34"/>
      <c r="CB558" s="34"/>
      <c r="CC558" s="34"/>
      <c r="CD558" s="34"/>
      <c r="CE558" s="34"/>
      <c r="CF558" s="34"/>
      <c r="CG558" s="34"/>
      <c r="CH558" s="34"/>
      <c r="CI558" s="34"/>
      <c r="CJ558" s="34"/>
      <c r="CK558" s="34"/>
      <c r="CL558" s="34"/>
      <c r="CM558" s="34"/>
      <c r="CN558" s="34"/>
      <c r="CO558" s="34"/>
      <c r="CP558" s="34"/>
      <c r="CQ558" s="34"/>
    </row>
    <row r="559" spans="2:95" x14ac:dyDescent="0.3">
      <c r="B559" s="34">
        <v>557</v>
      </c>
      <c r="C559" s="34">
        <v>2023</v>
      </c>
      <c r="D559" s="34" t="s">
        <v>110</v>
      </c>
      <c r="E559" s="34">
        <v>42</v>
      </c>
      <c r="F559" s="34" t="s">
        <v>79</v>
      </c>
      <c r="G559" s="34" t="s">
        <v>152</v>
      </c>
      <c r="H559" s="34" t="s">
        <v>151</v>
      </c>
      <c r="I559" s="34" t="s">
        <v>85</v>
      </c>
      <c r="J559" s="34" t="s">
        <v>91</v>
      </c>
      <c r="K559" s="34" t="s">
        <v>325</v>
      </c>
      <c r="L559" s="34" t="s">
        <v>174</v>
      </c>
      <c r="M559" s="34" t="s">
        <v>471</v>
      </c>
      <c r="N559" s="123">
        <v>0.28472222222222221</v>
      </c>
      <c r="O559" s="123">
        <v>0.29166666666666669</v>
      </c>
      <c r="P559" s="123" t="s">
        <v>59</v>
      </c>
      <c r="Q559" s="123">
        <v>0.6875</v>
      </c>
      <c r="R559" s="123" t="s">
        <v>68</v>
      </c>
      <c r="S559" s="123">
        <v>0.70833333333333337</v>
      </c>
      <c r="T559" s="34" t="s">
        <v>149</v>
      </c>
      <c r="U559" s="34" t="s">
        <v>326</v>
      </c>
      <c r="V559" s="34" t="s">
        <v>149</v>
      </c>
      <c r="W559" s="34" t="s">
        <v>326</v>
      </c>
      <c r="X559" s="34" t="s">
        <v>326</v>
      </c>
      <c r="Y559" s="34" t="s">
        <v>326</v>
      </c>
      <c r="Z559" s="34" t="s">
        <v>149</v>
      </c>
      <c r="AA559" s="34" t="s">
        <v>149</v>
      </c>
      <c r="AB559" s="95">
        <v>0</v>
      </c>
      <c r="AC559" s="34" t="s">
        <v>26</v>
      </c>
      <c r="AD559" s="34" t="s">
        <v>43</v>
      </c>
      <c r="AE559" s="95">
        <v>3.461689587426326</v>
      </c>
      <c r="AF559" s="96">
        <v>9.5</v>
      </c>
      <c r="AG559" s="97">
        <v>0</v>
      </c>
      <c r="AH559" s="96">
        <v>0</v>
      </c>
      <c r="AI559" s="97" t="s">
        <v>326</v>
      </c>
      <c r="AJ559" s="96">
        <v>20.00000000000005</v>
      </c>
      <c r="AK559" s="96">
        <v>69.233791748526698</v>
      </c>
      <c r="AL559" s="96" t="s">
        <v>94</v>
      </c>
      <c r="AM559" s="95">
        <v>6.9233791748526521</v>
      </c>
      <c r="AN559" s="95">
        <v>0</v>
      </c>
      <c r="AO559" s="98" t="s">
        <v>326</v>
      </c>
      <c r="AP559" s="98">
        <v>0</v>
      </c>
      <c r="AQ559" s="98" t="s">
        <v>326</v>
      </c>
      <c r="AR559" s="98">
        <v>1.1333333333333362</v>
      </c>
      <c r="AS559" s="98">
        <v>3.9232481990831793</v>
      </c>
      <c r="AT559" s="99" t="s">
        <v>98</v>
      </c>
      <c r="AU559" s="98">
        <v>0</v>
      </c>
      <c r="AV559" s="98">
        <v>0</v>
      </c>
      <c r="AW559" s="98">
        <v>0</v>
      </c>
      <c r="AX559" s="98">
        <v>0</v>
      </c>
      <c r="AY559" s="98">
        <v>6.8055555555555722</v>
      </c>
      <c r="AZ559" s="98">
        <v>23.55872080331811</v>
      </c>
      <c r="BA559" s="100">
        <v>0</v>
      </c>
      <c r="BB559" s="100">
        <v>0</v>
      </c>
      <c r="BC559" s="101">
        <v>0</v>
      </c>
      <c r="BD559" s="101">
        <v>0</v>
      </c>
      <c r="BE559" s="96">
        <v>40.000000000000099</v>
      </c>
      <c r="BF559" s="96">
        <v>138.4675834970534</v>
      </c>
      <c r="BG559" s="95">
        <v>0</v>
      </c>
      <c r="BH559" s="95">
        <v>3.461689587426326</v>
      </c>
      <c r="BI559" s="96" t="s">
        <v>326</v>
      </c>
      <c r="CA559" s="34"/>
      <c r="CB559" s="34"/>
      <c r="CC559" s="34"/>
      <c r="CD559" s="34"/>
      <c r="CE559" s="34"/>
      <c r="CF559" s="34"/>
      <c r="CG559" s="34"/>
      <c r="CH559" s="34"/>
      <c r="CI559" s="34"/>
      <c r="CJ559" s="34"/>
      <c r="CK559" s="34"/>
      <c r="CL559" s="34"/>
      <c r="CM559" s="34"/>
      <c r="CN559" s="34"/>
      <c r="CO559" s="34"/>
      <c r="CP559" s="34"/>
      <c r="CQ559" s="34"/>
    </row>
    <row r="560" spans="2:95" x14ac:dyDescent="0.3">
      <c r="B560" s="34">
        <v>558</v>
      </c>
      <c r="C560" s="34">
        <v>2023</v>
      </c>
      <c r="D560" s="34" t="s">
        <v>109</v>
      </c>
      <c r="E560" s="34">
        <v>38</v>
      </c>
      <c r="F560" s="34" t="s">
        <v>78</v>
      </c>
      <c r="G560" s="34" t="s">
        <v>152</v>
      </c>
      <c r="H560" s="34" t="s">
        <v>151</v>
      </c>
      <c r="I560" s="34" t="s">
        <v>84</v>
      </c>
      <c r="J560" s="34" t="s">
        <v>91</v>
      </c>
      <c r="K560" s="34" t="s">
        <v>325</v>
      </c>
      <c r="L560" s="34" t="s">
        <v>172</v>
      </c>
      <c r="M560" s="34" t="s">
        <v>471</v>
      </c>
      <c r="N560" s="123">
        <v>0.26041666666666669</v>
      </c>
      <c r="O560" s="123">
        <v>0.2951388888888889</v>
      </c>
      <c r="P560" s="123" t="s">
        <v>59</v>
      </c>
      <c r="Q560" s="123">
        <v>0.69444444444444453</v>
      </c>
      <c r="R560" s="123" t="s">
        <v>68</v>
      </c>
      <c r="S560" s="123">
        <v>0.73611111111111116</v>
      </c>
      <c r="T560" s="34" t="s">
        <v>26</v>
      </c>
      <c r="U560" s="34" t="s">
        <v>48</v>
      </c>
      <c r="V560" s="34" t="s">
        <v>43</v>
      </c>
      <c r="W560" s="34" t="s">
        <v>326</v>
      </c>
      <c r="X560" s="34" t="s">
        <v>326</v>
      </c>
      <c r="Y560" s="34" t="s">
        <v>326</v>
      </c>
      <c r="Z560" s="34" t="s">
        <v>26</v>
      </c>
      <c r="AA560" s="34" t="s">
        <v>43</v>
      </c>
      <c r="AB560" s="95">
        <v>0</v>
      </c>
      <c r="AC560" s="34" t="s">
        <v>37</v>
      </c>
      <c r="AD560" s="34" t="s">
        <v>45</v>
      </c>
      <c r="AE560" s="95">
        <v>3.461689587426326</v>
      </c>
      <c r="AF560" s="96">
        <v>9.5833333333333357</v>
      </c>
      <c r="AG560" s="97">
        <v>0</v>
      </c>
      <c r="AH560" s="96">
        <v>0</v>
      </c>
      <c r="AI560" s="97" t="s">
        <v>326</v>
      </c>
      <c r="AJ560" s="96">
        <v>54.999999999999964</v>
      </c>
      <c r="AK560" s="96">
        <v>190.39292730844781</v>
      </c>
      <c r="AL560" s="96" t="s">
        <v>95</v>
      </c>
      <c r="AM560" s="95">
        <v>6.9233791748526521</v>
      </c>
      <c r="AN560" s="95">
        <v>0</v>
      </c>
      <c r="AO560" s="98" t="s">
        <v>326</v>
      </c>
      <c r="AP560" s="98">
        <v>0</v>
      </c>
      <c r="AQ560" s="98" t="s">
        <v>326</v>
      </c>
      <c r="AR560" s="98">
        <v>8.623818</v>
      </c>
      <c r="AS560" s="98">
        <v>29.852980974459726</v>
      </c>
      <c r="AT560" s="99" t="s">
        <v>100</v>
      </c>
      <c r="AU560" s="98">
        <v>1532.9325178019997</v>
      </c>
      <c r="AV560" s="98">
        <v>5306.5365351024038</v>
      </c>
      <c r="AW560" s="98">
        <v>201.22241999999997</v>
      </c>
      <c r="AX560" s="98">
        <v>696.56955607072678</v>
      </c>
      <c r="AY560" s="98">
        <v>18.715277777777768</v>
      </c>
      <c r="AZ560" s="98">
        <v>64.786482209124614</v>
      </c>
      <c r="BA560" s="100">
        <v>1478949.7716894979</v>
      </c>
      <c r="BB560" s="100">
        <v>5119665.0249840766</v>
      </c>
      <c r="BC560" s="101">
        <v>1.8960894508839716E-2</v>
      </c>
      <c r="BD560" s="101">
        <v>6.5636731089539449E-2</v>
      </c>
      <c r="BE560" s="96">
        <v>0</v>
      </c>
      <c r="BF560" s="96">
        <v>0</v>
      </c>
      <c r="BG560" s="95">
        <v>3.461689587426326</v>
      </c>
      <c r="BH560" s="95">
        <v>3.461689587426326</v>
      </c>
      <c r="BI560" s="96" t="s">
        <v>326</v>
      </c>
      <c r="CA560" s="34"/>
      <c r="CB560" s="34"/>
      <c r="CC560" s="34"/>
      <c r="CD560" s="34"/>
      <c r="CE560" s="34"/>
      <c r="CF560" s="34"/>
      <c r="CG560" s="34"/>
      <c r="CH560" s="34"/>
      <c r="CI560" s="34"/>
      <c r="CJ560" s="34"/>
      <c r="CK560" s="34"/>
      <c r="CL560" s="34"/>
      <c r="CM560" s="34"/>
      <c r="CN560" s="34"/>
      <c r="CO560" s="34"/>
      <c r="CP560" s="34"/>
      <c r="CQ560" s="34"/>
    </row>
    <row r="561" spans="2:95" x14ac:dyDescent="0.3">
      <c r="B561" s="34">
        <v>559</v>
      </c>
      <c r="C561" s="34">
        <v>2023</v>
      </c>
      <c r="D561" s="34" t="s">
        <v>110</v>
      </c>
      <c r="E561" s="34">
        <v>40</v>
      </c>
      <c r="F561" s="34" t="s">
        <v>79</v>
      </c>
      <c r="G561" s="34" t="s">
        <v>154</v>
      </c>
      <c r="H561" s="34" t="s">
        <v>151</v>
      </c>
      <c r="I561" s="34" t="s">
        <v>84</v>
      </c>
      <c r="J561" s="34" t="s">
        <v>89</v>
      </c>
      <c r="K561" s="34" t="s">
        <v>325</v>
      </c>
      <c r="L561" s="34" t="s">
        <v>171</v>
      </c>
      <c r="M561" s="34" t="s">
        <v>471</v>
      </c>
      <c r="N561" s="123">
        <v>0.25</v>
      </c>
      <c r="O561" s="123">
        <v>0.33333333333333331</v>
      </c>
      <c r="P561" s="123" t="s">
        <v>60</v>
      </c>
      <c r="Q561" s="123">
        <v>0.70833333333333337</v>
      </c>
      <c r="R561" s="123" t="s">
        <v>69</v>
      </c>
      <c r="S561" s="123">
        <v>0.75</v>
      </c>
      <c r="T561" s="34" t="s">
        <v>24</v>
      </c>
      <c r="U561" s="34" t="s">
        <v>326</v>
      </c>
      <c r="V561" s="34" t="s">
        <v>42</v>
      </c>
      <c r="W561" s="34" t="s">
        <v>31</v>
      </c>
      <c r="X561" s="34" t="s">
        <v>42</v>
      </c>
      <c r="Y561" s="34" t="s">
        <v>326</v>
      </c>
      <c r="Z561" s="34" t="s">
        <v>24</v>
      </c>
      <c r="AA561" s="34" t="s">
        <v>42</v>
      </c>
      <c r="AB561" s="95">
        <v>0</v>
      </c>
      <c r="AC561" s="34" t="s">
        <v>24</v>
      </c>
      <c r="AD561" s="34" t="s">
        <v>42</v>
      </c>
      <c r="AE561" s="95">
        <v>0</v>
      </c>
      <c r="AF561" s="96">
        <v>9.0000000000000018</v>
      </c>
      <c r="AG561" s="97">
        <v>15</v>
      </c>
      <c r="AH561" s="96">
        <v>51.925343811394889</v>
      </c>
      <c r="AI561" s="97" t="s">
        <v>103</v>
      </c>
      <c r="AJ561" s="96">
        <v>89.999999999999957</v>
      </c>
      <c r="AK561" s="96">
        <v>311.55206286836921</v>
      </c>
      <c r="AL561" s="96" t="s">
        <v>96</v>
      </c>
      <c r="AM561" s="95">
        <v>6.9233791748526521</v>
      </c>
      <c r="AN561" s="95">
        <v>6.9233791748526521</v>
      </c>
      <c r="AO561" s="98">
        <v>4.0724999999999998</v>
      </c>
      <c r="AP561" s="98">
        <v>14.097730844793713</v>
      </c>
      <c r="AQ561" s="98" t="s">
        <v>99</v>
      </c>
      <c r="AR561" s="98">
        <v>10.130378999999991</v>
      </c>
      <c r="AS561" s="98">
        <v>35.068227500982282</v>
      </c>
      <c r="AT561" s="99" t="s">
        <v>101</v>
      </c>
      <c r="AU561" s="98">
        <v>40.136842790014605</v>
      </c>
      <c r="AV561" s="98">
        <v>138.94129075836096</v>
      </c>
      <c r="AW561" s="98">
        <v>4.9434479739401196</v>
      </c>
      <c r="AX561" s="98">
        <v>17.11268237737228</v>
      </c>
      <c r="AY561" s="98">
        <v>30.624999999999986</v>
      </c>
      <c r="AZ561" s="98">
        <v>106.01424361493119</v>
      </c>
      <c r="BA561" s="100">
        <v>940800</v>
      </c>
      <c r="BB561" s="100">
        <v>3256757.5638506874</v>
      </c>
      <c r="BC561" s="101">
        <v>3.9199999999999999E-2</v>
      </c>
      <c r="BD561" s="101">
        <v>0.13569823182711196</v>
      </c>
      <c r="BE561" s="96">
        <v>30</v>
      </c>
      <c r="BF561" s="96">
        <v>103.85068762278978</v>
      </c>
      <c r="BG561" s="95">
        <v>0</v>
      </c>
      <c r="BH561" s="95">
        <v>3.461689587426326</v>
      </c>
      <c r="BI561" s="96" t="s">
        <v>326</v>
      </c>
      <c r="CA561" s="34"/>
      <c r="CB561" s="34"/>
      <c r="CC561" s="34"/>
      <c r="CD561" s="34"/>
      <c r="CE561" s="34"/>
      <c r="CF561" s="34"/>
      <c r="CG561" s="34"/>
      <c r="CH561" s="34"/>
      <c r="CI561" s="34"/>
      <c r="CJ561" s="34"/>
      <c r="CK561" s="34"/>
      <c r="CL561" s="34"/>
      <c r="CM561" s="34"/>
      <c r="CN561" s="34"/>
      <c r="CO561" s="34"/>
      <c r="CP561" s="34"/>
      <c r="CQ561" s="34"/>
    </row>
    <row r="562" spans="2:95" x14ac:dyDescent="0.3">
      <c r="B562" s="34">
        <v>560</v>
      </c>
      <c r="C562" s="34">
        <v>2023</v>
      </c>
      <c r="D562" s="34" t="s">
        <v>109</v>
      </c>
      <c r="E562" s="34">
        <v>54</v>
      </c>
      <c r="F562" s="34" t="s">
        <v>80</v>
      </c>
      <c r="G562" s="34" t="s">
        <v>152</v>
      </c>
      <c r="H562" s="34" t="s">
        <v>151</v>
      </c>
      <c r="I562" s="34" t="s">
        <v>84</v>
      </c>
      <c r="J562" s="34" t="s">
        <v>90</v>
      </c>
      <c r="K562" s="34" t="s">
        <v>325</v>
      </c>
      <c r="L562" s="34" t="s">
        <v>172</v>
      </c>
      <c r="M562" s="34" t="s">
        <v>254</v>
      </c>
      <c r="N562" s="123">
        <v>0.25</v>
      </c>
      <c r="O562" s="123">
        <v>0.3125</v>
      </c>
      <c r="P562" s="123" t="s">
        <v>59</v>
      </c>
      <c r="Q562" s="123">
        <v>0.625</v>
      </c>
      <c r="R562" s="123" t="s">
        <v>67</v>
      </c>
      <c r="S562" s="123">
        <v>0.64583333333333337</v>
      </c>
      <c r="T562" s="34" t="s">
        <v>26</v>
      </c>
      <c r="U562" s="34" t="s">
        <v>48</v>
      </c>
      <c r="V562" s="34" t="s">
        <v>43</v>
      </c>
      <c r="W562" s="34" t="s">
        <v>326</v>
      </c>
      <c r="X562" s="34" t="s">
        <v>326</v>
      </c>
      <c r="Y562" s="34" t="s">
        <v>326</v>
      </c>
      <c r="Z562" s="34" t="s">
        <v>26</v>
      </c>
      <c r="AA562" s="34" t="s">
        <v>43</v>
      </c>
      <c r="AB562" s="95">
        <v>0</v>
      </c>
      <c r="AC562" s="34" t="s">
        <v>26</v>
      </c>
      <c r="AD562" s="34" t="s">
        <v>43</v>
      </c>
      <c r="AE562" s="95">
        <v>0</v>
      </c>
      <c r="AF562" s="96">
        <v>7.5</v>
      </c>
      <c r="AG562" s="97">
        <v>0</v>
      </c>
      <c r="AH562" s="96">
        <v>0</v>
      </c>
      <c r="AI562" s="97" t="s">
        <v>326</v>
      </c>
      <c r="AJ562" s="96">
        <v>60.000000000000028</v>
      </c>
      <c r="AK562" s="96">
        <v>207.70137524557967</v>
      </c>
      <c r="AL562" s="96" t="s">
        <v>96</v>
      </c>
      <c r="AM562" s="95">
        <v>6.9233791748526521</v>
      </c>
      <c r="AN562" s="95">
        <v>0</v>
      </c>
      <c r="AO562" s="98" t="s">
        <v>326</v>
      </c>
      <c r="AP562" s="98">
        <v>0</v>
      </c>
      <c r="AQ562" s="98" t="s">
        <v>326</v>
      </c>
      <c r="AR562" s="98">
        <v>13.06750000000001</v>
      </c>
      <c r="AS562" s="98">
        <v>45.235628683693548</v>
      </c>
      <c r="AT562" s="99" t="s">
        <v>101</v>
      </c>
      <c r="AU562" s="98">
        <v>464.56443483333362</v>
      </c>
      <c r="AV562" s="98">
        <v>1608.1778667511469</v>
      </c>
      <c r="AW562" s="98">
        <v>60.981666666666712</v>
      </c>
      <c r="AX562" s="98">
        <v>211.09960052390323</v>
      </c>
      <c r="AY562" s="98">
        <v>20.416666666666675</v>
      </c>
      <c r="AZ562" s="98">
        <v>70.676162409954188</v>
      </c>
      <c r="BA562" s="100">
        <v>497159.81735159818</v>
      </c>
      <c r="BB562" s="100">
        <v>1721012.9630128015</v>
      </c>
      <c r="BC562" s="101">
        <v>1.0357496194824962E-2</v>
      </c>
      <c r="BD562" s="101">
        <v>3.5854436729433364E-2</v>
      </c>
      <c r="BE562" s="96">
        <v>0</v>
      </c>
      <c r="BF562" s="96">
        <v>0</v>
      </c>
      <c r="BG562" s="95">
        <v>3.461689587426326</v>
      </c>
      <c r="BH562" s="95">
        <v>3.461689587426326</v>
      </c>
      <c r="BI562" s="96" t="s">
        <v>326</v>
      </c>
      <c r="CA562" s="34"/>
      <c r="CB562" s="34"/>
      <c r="CC562" s="34"/>
      <c r="CD562" s="34"/>
      <c r="CE562" s="34"/>
      <c r="CF562" s="34"/>
      <c r="CG562" s="34"/>
      <c r="CH562" s="34"/>
      <c r="CI562" s="34"/>
      <c r="CJ562" s="34"/>
      <c r="CK562" s="34"/>
      <c r="CL562" s="34"/>
      <c r="CM562" s="34"/>
      <c r="CN562" s="34"/>
      <c r="CO562" s="34"/>
      <c r="CP562" s="34"/>
      <c r="CQ562" s="34"/>
    </row>
    <row r="563" spans="2:95" x14ac:dyDescent="0.3">
      <c r="B563" s="34">
        <v>561</v>
      </c>
      <c r="C563" s="34">
        <v>2023</v>
      </c>
      <c r="D563" s="34" t="s">
        <v>109</v>
      </c>
      <c r="E563" s="34">
        <v>31</v>
      </c>
      <c r="F563" s="34" t="s">
        <v>78</v>
      </c>
      <c r="G563" s="34" t="s">
        <v>152</v>
      </c>
      <c r="H563" s="34" t="s">
        <v>151</v>
      </c>
      <c r="I563" s="34" t="s">
        <v>84</v>
      </c>
      <c r="J563" s="34" t="s">
        <v>90</v>
      </c>
      <c r="K563" s="34" t="s">
        <v>325</v>
      </c>
      <c r="L563" s="34" t="s">
        <v>172</v>
      </c>
      <c r="M563" s="34" t="s">
        <v>254</v>
      </c>
      <c r="N563" s="123">
        <v>0.3125</v>
      </c>
      <c r="O563" s="123">
        <v>0.33333333333333331</v>
      </c>
      <c r="P563" s="123" t="s">
        <v>60</v>
      </c>
      <c r="Q563" s="123">
        <v>0.70833333333333337</v>
      </c>
      <c r="R563" s="123" t="s">
        <v>69</v>
      </c>
      <c r="S563" s="123">
        <v>0.72916666666666663</v>
      </c>
      <c r="T563" s="34" t="s">
        <v>32</v>
      </c>
      <c r="U563" s="34" t="s">
        <v>47</v>
      </c>
      <c r="V563" s="34" t="s">
        <v>45</v>
      </c>
      <c r="W563" s="34" t="s">
        <v>326</v>
      </c>
      <c r="X563" s="34" t="s">
        <v>326</v>
      </c>
      <c r="Y563" s="34" t="s">
        <v>326</v>
      </c>
      <c r="Z563" s="34" t="s">
        <v>32</v>
      </c>
      <c r="AA563" s="34" t="s">
        <v>45</v>
      </c>
      <c r="AB563" s="95">
        <v>0</v>
      </c>
      <c r="AC563" s="34" t="s">
        <v>32</v>
      </c>
      <c r="AD563" s="34" t="s">
        <v>45</v>
      </c>
      <c r="AE563" s="95">
        <v>0</v>
      </c>
      <c r="AF563" s="96">
        <v>9.0000000000000018</v>
      </c>
      <c r="AG563" s="97">
        <v>0</v>
      </c>
      <c r="AH563" s="96">
        <v>0</v>
      </c>
      <c r="AI563" s="97" t="s">
        <v>326</v>
      </c>
      <c r="AJ563" s="96">
        <v>29.999999999999932</v>
      </c>
      <c r="AK563" s="96">
        <v>103.85068762278955</v>
      </c>
      <c r="AL563" s="96" t="s">
        <v>94</v>
      </c>
      <c r="AM563" s="95">
        <v>6.9233791748526521</v>
      </c>
      <c r="AN563" s="95">
        <v>0</v>
      </c>
      <c r="AO563" s="98" t="s">
        <v>326</v>
      </c>
      <c r="AP563" s="98">
        <v>0</v>
      </c>
      <c r="AQ563" s="98" t="s">
        <v>326</v>
      </c>
      <c r="AR563" s="98">
        <v>7.4999999999999822</v>
      </c>
      <c r="AS563" s="98">
        <v>25.962671905697384</v>
      </c>
      <c r="AT563" s="99" t="s">
        <v>100</v>
      </c>
      <c r="AU563" s="98">
        <v>0</v>
      </c>
      <c r="AV563" s="98">
        <v>0</v>
      </c>
      <c r="AW563" s="98">
        <v>0</v>
      </c>
      <c r="AX563" s="98">
        <v>0</v>
      </c>
      <c r="AY563" s="98">
        <v>10.208333333333311</v>
      </c>
      <c r="AZ563" s="98">
        <v>35.338081204977001</v>
      </c>
      <c r="BA563" s="100">
        <v>26849.31506849315</v>
      </c>
      <c r="BB563" s="100">
        <v>92943.994402131488</v>
      </c>
      <c r="BC563" s="101">
        <v>5.5936073059360727E-4</v>
      </c>
      <c r="BD563" s="101">
        <v>1.9363332167110726E-3</v>
      </c>
      <c r="BE563" s="96">
        <v>59.999999999999865</v>
      </c>
      <c r="BF563" s="96">
        <v>207.7013752455791</v>
      </c>
      <c r="BG563" s="95">
        <v>0</v>
      </c>
      <c r="BH563" s="95">
        <v>3.461689587426326</v>
      </c>
      <c r="BI563" s="96" t="s">
        <v>326</v>
      </c>
      <c r="CA563" s="34"/>
      <c r="CB563" s="34"/>
      <c r="CC563" s="34"/>
      <c r="CD563" s="34"/>
      <c r="CE563" s="34"/>
      <c r="CF563" s="34"/>
      <c r="CG563" s="34"/>
      <c r="CH563" s="34"/>
      <c r="CI563" s="34"/>
      <c r="CJ563" s="34"/>
      <c r="CK563" s="34"/>
      <c r="CL563" s="34"/>
      <c r="CM563" s="34"/>
      <c r="CN563" s="34"/>
      <c r="CO563" s="34"/>
      <c r="CP563" s="34"/>
      <c r="CQ563" s="34"/>
    </row>
    <row r="564" spans="2:95" x14ac:dyDescent="0.3">
      <c r="B564" s="34">
        <v>562</v>
      </c>
      <c r="C564" s="34">
        <v>2023</v>
      </c>
      <c r="D564" s="34" t="s">
        <v>109</v>
      </c>
      <c r="E564" s="34">
        <v>61</v>
      </c>
      <c r="F564" s="34" t="s">
        <v>81</v>
      </c>
      <c r="G564" s="34" t="s">
        <v>153</v>
      </c>
      <c r="H564" s="34" t="s">
        <v>151</v>
      </c>
      <c r="I564" s="34" t="s">
        <v>85</v>
      </c>
      <c r="J564" s="34" t="s">
        <v>89</v>
      </c>
      <c r="K564" s="34" t="s">
        <v>325</v>
      </c>
      <c r="L564" s="34" t="s">
        <v>171</v>
      </c>
      <c r="M564" s="34" t="s">
        <v>471</v>
      </c>
      <c r="N564" s="123">
        <v>0.27083333333333331</v>
      </c>
      <c r="O564" s="123">
        <v>0.29166666666666669</v>
      </c>
      <c r="P564" s="123" t="s">
        <v>59</v>
      </c>
      <c r="Q564" s="123">
        <v>0.70138888888888884</v>
      </c>
      <c r="R564" s="123" t="s">
        <v>68</v>
      </c>
      <c r="S564" s="123">
        <v>0.75</v>
      </c>
      <c r="T564" s="34" t="s">
        <v>24</v>
      </c>
      <c r="U564" s="34" t="s">
        <v>326</v>
      </c>
      <c r="V564" s="34" t="s">
        <v>42</v>
      </c>
      <c r="W564" s="34" t="s">
        <v>149</v>
      </c>
      <c r="X564" s="34" t="s">
        <v>149</v>
      </c>
      <c r="Y564" s="34" t="s">
        <v>326</v>
      </c>
      <c r="Z564" s="34" t="s">
        <v>27</v>
      </c>
      <c r="AA564" s="34" t="s">
        <v>42</v>
      </c>
      <c r="AB564" s="95">
        <v>3.461689587426326</v>
      </c>
      <c r="AC564" s="34" t="s">
        <v>24</v>
      </c>
      <c r="AD564" s="34" t="s">
        <v>42</v>
      </c>
      <c r="AE564" s="95">
        <v>0</v>
      </c>
      <c r="AF564" s="96">
        <v>9.8333333333333321</v>
      </c>
      <c r="AG564" s="97">
        <v>7.5</v>
      </c>
      <c r="AH564" s="96">
        <v>25.962671905697444</v>
      </c>
      <c r="AI564" s="97" t="s">
        <v>148</v>
      </c>
      <c r="AJ564" s="96">
        <v>50.000000000000064</v>
      </c>
      <c r="AK564" s="96">
        <v>173.08447937131652</v>
      </c>
      <c r="AL564" s="96" t="s">
        <v>95</v>
      </c>
      <c r="AM564" s="95">
        <v>6.9233791748526521</v>
      </c>
      <c r="AN564" s="95">
        <v>6.9233791748526521</v>
      </c>
      <c r="AO564" s="98">
        <v>0.42499999999999999</v>
      </c>
      <c r="AP564" s="98">
        <v>1.4712180746561885</v>
      </c>
      <c r="AQ564" s="98" t="s">
        <v>105</v>
      </c>
      <c r="AR564" s="98">
        <v>10.130378999999991</v>
      </c>
      <c r="AS564" s="98">
        <v>35.068227500982282</v>
      </c>
      <c r="AT564" s="99" t="s">
        <v>101</v>
      </c>
      <c r="AU564" s="98">
        <v>34.806452034223518</v>
      </c>
      <c r="AV564" s="98">
        <v>120.48913258212542</v>
      </c>
      <c r="AW564" s="98">
        <v>4.2869312289663419</v>
      </c>
      <c r="AX564" s="98">
        <v>14.840025197325529</v>
      </c>
      <c r="AY564" s="98">
        <v>17.013888888888911</v>
      </c>
      <c r="AZ564" s="98">
        <v>58.896802008295204</v>
      </c>
      <c r="BA564" s="100">
        <v>867300</v>
      </c>
      <c r="BB564" s="100">
        <v>3002323.3791748527</v>
      </c>
      <c r="BC564" s="101">
        <v>3.6137500000000003E-2</v>
      </c>
      <c r="BD564" s="101">
        <v>0.12509680746561888</v>
      </c>
      <c r="BE564" s="96">
        <v>15</v>
      </c>
      <c r="BF564" s="96">
        <v>51.925343811394889</v>
      </c>
      <c r="BG564" s="95">
        <v>3.461689587426326</v>
      </c>
      <c r="BH564" s="95">
        <v>3.461689587426326</v>
      </c>
      <c r="BI564" s="96" t="s">
        <v>326</v>
      </c>
      <c r="CA564" s="34"/>
      <c r="CB564" s="34"/>
      <c r="CC564" s="34"/>
      <c r="CD564" s="34"/>
      <c r="CE564" s="34"/>
      <c r="CF564" s="34"/>
      <c r="CG564" s="34"/>
      <c r="CH564" s="34"/>
      <c r="CI564" s="34"/>
      <c r="CJ564" s="34"/>
      <c r="CK564" s="34"/>
      <c r="CL564" s="34"/>
      <c r="CM564" s="34"/>
      <c r="CN564" s="34"/>
      <c r="CO564" s="34"/>
      <c r="CP564" s="34"/>
      <c r="CQ564" s="34"/>
    </row>
    <row r="565" spans="2:95" x14ac:dyDescent="0.3">
      <c r="B565" s="34">
        <v>563</v>
      </c>
      <c r="C565" s="34">
        <v>2023</v>
      </c>
      <c r="D565" s="34" t="s">
        <v>110</v>
      </c>
      <c r="E565" s="34">
        <v>41</v>
      </c>
      <c r="F565" s="34" t="s">
        <v>79</v>
      </c>
      <c r="G565" s="34" t="s">
        <v>154</v>
      </c>
      <c r="H565" s="34" t="s">
        <v>151</v>
      </c>
      <c r="I565" s="34" t="s">
        <v>83</v>
      </c>
      <c r="J565" s="34" t="s">
        <v>90</v>
      </c>
      <c r="K565" s="34" t="s">
        <v>325</v>
      </c>
      <c r="L565" s="34" t="s">
        <v>168</v>
      </c>
      <c r="M565" s="34" t="s">
        <v>471</v>
      </c>
      <c r="N565" s="123">
        <v>0.25</v>
      </c>
      <c r="O565" s="123">
        <v>0.29166666666666669</v>
      </c>
      <c r="P565" s="123" t="s">
        <v>59</v>
      </c>
      <c r="Q565" s="123">
        <v>0.6875</v>
      </c>
      <c r="R565" s="123" t="s">
        <v>68</v>
      </c>
      <c r="S565" s="123">
        <v>0.73958333333333337</v>
      </c>
      <c r="T565" s="34" t="s">
        <v>24</v>
      </c>
      <c r="U565" s="34" t="s">
        <v>326</v>
      </c>
      <c r="V565" s="34" t="s">
        <v>42</v>
      </c>
      <c r="W565" s="34" t="s">
        <v>31</v>
      </c>
      <c r="X565" s="34" t="s">
        <v>42</v>
      </c>
      <c r="Y565" s="34" t="s">
        <v>326</v>
      </c>
      <c r="Z565" s="34" t="s">
        <v>24</v>
      </c>
      <c r="AA565" s="34" t="s">
        <v>42</v>
      </c>
      <c r="AB565" s="95">
        <v>0</v>
      </c>
      <c r="AC565" s="34" t="s">
        <v>24</v>
      </c>
      <c r="AD565" s="34" t="s">
        <v>42</v>
      </c>
      <c r="AE565" s="95">
        <v>0</v>
      </c>
      <c r="AF565" s="96">
        <v>9.5</v>
      </c>
      <c r="AG565" s="97">
        <v>30</v>
      </c>
      <c r="AH565" s="96">
        <v>103.85068762278978</v>
      </c>
      <c r="AI565" s="97" t="s">
        <v>95</v>
      </c>
      <c r="AJ565" s="96">
        <v>67.500000000000043</v>
      </c>
      <c r="AK565" s="96">
        <v>233.66404715127715</v>
      </c>
      <c r="AL565" s="96" t="s">
        <v>96</v>
      </c>
      <c r="AM565" s="95">
        <v>6.9233791748526521</v>
      </c>
      <c r="AN565" s="95">
        <v>6.9233791748526521</v>
      </c>
      <c r="AO565" s="98">
        <v>8.1449999999999996</v>
      </c>
      <c r="AP565" s="98">
        <v>28.195461689587425</v>
      </c>
      <c r="AQ565" s="98" t="s">
        <v>108</v>
      </c>
      <c r="AR565" s="98">
        <v>9.6757879999999972</v>
      </c>
      <c r="AS565" s="98">
        <v>33.494574569744586</v>
      </c>
      <c r="AT565" s="99" t="s">
        <v>100</v>
      </c>
      <c r="AU565" s="98">
        <v>42.312751690822537</v>
      </c>
      <c r="AV565" s="98">
        <v>146.47361194347604</v>
      </c>
      <c r="AW565" s="98">
        <v>5.2114434538898591</v>
      </c>
      <c r="AX565" s="98">
        <v>18.040399539791615</v>
      </c>
      <c r="AY565" s="98">
        <v>22.968750000000014</v>
      </c>
      <c r="AZ565" s="98">
        <v>79.51068271119847</v>
      </c>
      <c r="BA565" s="100">
        <v>1234800</v>
      </c>
      <c r="BB565" s="100">
        <v>4274494.3025540272</v>
      </c>
      <c r="BC565" s="101">
        <v>2.5725000000000001E-2</v>
      </c>
      <c r="BD565" s="101">
        <v>8.9051964636542247E-2</v>
      </c>
      <c r="BE565" s="96">
        <v>60</v>
      </c>
      <c r="BF565" s="96">
        <v>207.70137524557956</v>
      </c>
      <c r="BG565" s="95">
        <v>0</v>
      </c>
      <c r="BH565" s="95">
        <v>3.461689587426326</v>
      </c>
      <c r="BI565" s="96" t="s">
        <v>326</v>
      </c>
      <c r="CA565" s="34"/>
      <c r="CB565" s="34"/>
      <c r="CC565" s="34"/>
      <c r="CD565" s="34"/>
      <c r="CE565" s="34"/>
      <c r="CF565" s="34"/>
      <c r="CG565" s="34"/>
      <c r="CH565" s="34"/>
      <c r="CI565" s="34"/>
      <c r="CJ565" s="34"/>
      <c r="CK565" s="34"/>
      <c r="CL565" s="34"/>
      <c r="CM565" s="34"/>
      <c r="CN565" s="34"/>
      <c r="CO565" s="34"/>
      <c r="CP565" s="34"/>
      <c r="CQ565" s="34"/>
    </row>
    <row r="566" spans="2:95" x14ac:dyDescent="0.3">
      <c r="B566" s="34">
        <v>564</v>
      </c>
      <c r="C566" s="34">
        <v>2023</v>
      </c>
      <c r="D566" s="34" t="s">
        <v>110</v>
      </c>
      <c r="E566" s="34">
        <v>39</v>
      </c>
      <c r="F566" s="34" t="s">
        <v>78</v>
      </c>
      <c r="G566" s="34" t="s">
        <v>152</v>
      </c>
      <c r="H566" s="34" t="s">
        <v>151</v>
      </c>
      <c r="I566" s="34" t="s">
        <v>84</v>
      </c>
      <c r="J566" s="34" t="s">
        <v>89</v>
      </c>
      <c r="K566" s="34" t="s">
        <v>510</v>
      </c>
      <c r="L566" s="34" t="s">
        <v>170</v>
      </c>
      <c r="M566" s="34" t="s">
        <v>471</v>
      </c>
      <c r="N566" s="123">
        <v>0.22916666666666666</v>
      </c>
      <c r="O566" s="123">
        <v>0.29166666666666669</v>
      </c>
      <c r="P566" s="123" t="s">
        <v>59</v>
      </c>
      <c r="Q566" s="123">
        <v>0.6875</v>
      </c>
      <c r="R566" s="123" t="s">
        <v>68</v>
      </c>
      <c r="S566" s="123">
        <v>0.83333333333333337</v>
      </c>
      <c r="T566" s="34" t="s">
        <v>33</v>
      </c>
      <c r="U566" s="34" t="s">
        <v>326</v>
      </c>
      <c r="V566" s="34" t="s">
        <v>42</v>
      </c>
      <c r="W566" s="34" t="s">
        <v>24</v>
      </c>
      <c r="X566" s="34" t="s">
        <v>42</v>
      </c>
      <c r="Y566" s="34" t="s">
        <v>326</v>
      </c>
      <c r="Z566" s="34" t="s">
        <v>33</v>
      </c>
      <c r="AA566" s="34" t="s">
        <v>42</v>
      </c>
      <c r="AB566" s="95">
        <v>0</v>
      </c>
      <c r="AC566" s="34" t="s">
        <v>33</v>
      </c>
      <c r="AD566" s="34" t="s">
        <v>42</v>
      </c>
      <c r="AE566" s="95">
        <v>0</v>
      </c>
      <c r="AF566" s="96">
        <v>9.5</v>
      </c>
      <c r="AG566" s="97">
        <v>30</v>
      </c>
      <c r="AH566" s="96">
        <v>103.85068762278978</v>
      </c>
      <c r="AI566" s="97" t="s">
        <v>95</v>
      </c>
      <c r="AJ566" s="96">
        <v>150.00000000000006</v>
      </c>
      <c r="AK566" s="96">
        <v>519.25343811394907</v>
      </c>
      <c r="AL566" s="96" t="s">
        <v>97</v>
      </c>
      <c r="AM566" s="95">
        <v>6.9233791748526521</v>
      </c>
      <c r="AN566" s="95">
        <v>6.9233791748526521</v>
      </c>
      <c r="AO566" s="98">
        <v>13.67</v>
      </c>
      <c r="AP566" s="98">
        <v>47.321296660117874</v>
      </c>
      <c r="AQ566" s="98" t="s">
        <v>108</v>
      </c>
      <c r="AR566" s="98">
        <v>21.68168399999999</v>
      </c>
      <c r="AS566" s="98">
        <v>75.055259740667935</v>
      </c>
      <c r="AT566" s="99" t="s">
        <v>102</v>
      </c>
      <c r="AU566" s="98">
        <v>164.50938647831256</v>
      </c>
      <c r="AV566" s="98">
        <v>569.48043020586783</v>
      </c>
      <c r="AW566" s="98">
        <v>20.261772893673335</v>
      </c>
      <c r="AX566" s="98">
        <v>70.139968248825966</v>
      </c>
      <c r="AY566" s="98">
        <v>51.041666666666686</v>
      </c>
      <c r="AZ566" s="98">
        <v>176.69040602488545</v>
      </c>
      <c r="BA566" s="100">
        <v>2675400</v>
      </c>
      <c r="BB566" s="100">
        <v>9261404.3222003933</v>
      </c>
      <c r="BC566" s="101">
        <v>0.111475</v>
      </c>
      <c r="BD566" s="101">
        <v>0.3858918467583497</v>
      </c>
      <c r="BE566" s="96">
        <v>0</v>
      </c>
      <c r="BF566" s="96">
        <v>0</v>
      </c>
      <c r="BG566" s="95">
        <v>3.461689587426326</v>
      </c>
      <c r="BH566" s="95">
        <v>3.461689587426326</v>
      </c>
      <c r="BI566" s="96" t="s">
        <v>326</v>
      </c>
      <c r="CA566" s="34"/>
      <c r="CB566" s="34"/>
      <c r="CC566" s="34"/>
      <c r="CD566" s="34"/>
      <c r="CE566" s="34"/>
      <c r="CF566" s="34"/>
      <c r="CG566" s="34"/>
      <c r="CH566" s="34"/>
      <c r="CI566" s="34"/>
      <c r="CJ566" s="34"/>
      <c r="CK566" s="34"/>
      <c r="CL566" s="34"/>
      <c r="CM566" s="34"/>
      <c r="CN566" s="34"/>
      <c r="CO566" s="34"/>
      <c r="CP566" s="34"/>
      <c r="CQ566" s="34"/>
    </row>
    <row r="567" spans="2:95" x14ac:dyDescent="0.3">
      <c r="B567" s="34">
        <v>565</v>
      </c>
      <c r="C567" s="34">
        <v>2023</v>
      </c>
      <c r="D567" s="34" t="s">
        <v>110</v>
      </c>
      <c r="E567" s="34">
        <v>27</v>
      </c>
      <c r="F567" s="34" t="s">
        <v>77</v>
      </c>
      <c r="G567" s="34" t="s">
        <v>152</v>
      </c>
      <c r="H567" s="34" t="s">
        <v>151</v>
      </c>
      <c r="I567" s="34" t="s">
        <v>82</v>
      </c>
      <c r="J567" s="34" t="s">
        <v>89</v>
      </c>
      <c r="K567" s="34" t="s">
        <v>325</v>
      </c>
      <c r="L567" s="34" t="s">
        <v>177</v>
      </c>
      <c r="M567" s="34" t="s">
        <v>471</v>
      </c>
      <c r="N567" s="123">
        <v>0.20833333333333334</v>
      </c>
      <c r="O567" s="123">
        <v>0.29166666666666669</v>
      </c>
      <c r="P567" s="123" t="s">
        <v>59</v>
      </c>
      <c r="Q567" s="123">
        <v>0.6875</v>
      </c>
      <c r="R567" s="123" t="s">
        <v>68</v>
      </c>
      <c r="S567" s="123">
        <v>0.76388888888888884</v>
      </c>
      <c r="T567" s="34" t="s">
        <v>24</v>
      </c>
      <c r="U567" s="34" t="s">
        <v>326</v>
      </c>
      <c r="V567" s="34" t="s">
        <v>42</v>
      </c>
      <c r="W567" s="34" t="s">
        <v>27</v>
      </c>
      <c r="X567" s="34" t="s">
        <v>42</v>
      </c>
      <c r="Y567" s="34" t="s">
        <v>326</v>
      </c>
      <c r="Z567" s="34" t="s">
        <v>24</v>
      </c>
      <c r="AA567" s="34" t="s">
        <v>42</v>
      </c>
      <c r="AB567" s="95">
        <v>0</v>
      </c>
      <c r="AC567" s="34" t="s">
        <v>24</v>
      </c>
      <c r="AD567" s="34" t="s">
        <v>42</v>
      </c>
      <c r="AE567" s="95">
        <v>0</v>
      </c>
      <c r="AF567" s="96">
        <v>9.5</v>
      </c>
      <c r="AG567" s="97">
        <v>15</v>
      </c>
      <c r="AH567" s="96">
        <v>51.925343811394889</v>
      </c>
      <c r="AI567" s="97" t="s">
        <v>103</v>
      </c>
      <c r="AJ567" s="96">
        <v>114.99999999999997</v>
      </c>
      <c r="AK567" s="96">
        <v>398.09430255402742</v>
      </c>
      <c r="AL567" s="96" t="s">
        <v>96</v>
      </c>
      <c r="AM567" s="95">
        <v>6.9233791748526521</v>
      </c>
      <c r="AN567" s="95">
        <v>6.9233791748526521</v>
      </c>
      <c r="AO567" s="98">
        <v>4.1500000000000004</v>
      </c>
      <c r="AP567" s="98">
        <v>14.366011787819254</v>
      </c>
      <c r="AQ567" s="98" t="s">
        <v>99</v>
      </c>
      <c r="AR567" s="98">
        <v>14.202759000000015</v>
      </c>
      <c r="AS567" s="98">
        <v>49.165542943025592</v>
      </c>
      <c r="AT567" s="99" t="s">
        <v>101</v>
      </c>
      <c r="AU567" s="98">
        <v>95.872527982720683</v>
      </c>
      <c r="AV567" s="98">
        <v>331.88093183802329</v>
      </c>
      <c r="AW567" s="98">
        <v>11.808124936289374</v>
      </c>
      <c r="AX567" s="98">
        <v>40.876063138982076</v>
      </c>
      <c r="AY567" s="98">
        <v>39.131944444444436</v>
      </c>
      <c r="AZ567" s="98">
        <v>135.46264461907876</v>
      </c>
      <c r="BA567" s="100">
        <v>1234800</v>
      </c>
      <c r="BB567" s="100">
        <v>4274494.3025540272</v>
      </c>
      <c r="BC567" s="101">
        <v>5.1450000000000003E-2</v>
      </c>
      <c r="BD567" s="101">
        <v>0.17810392927308449</v>
      </c>
      <c r="BE567" s="96">
        <v>0</v>
      </c>
      <c r="BF567" s="96">
        <v>0</v>
      </c>
      <c r="BG567" s="95">
        <v>3.461689587426326</v>
      </c>
      <c r="BH567" s="95">
        <v>3.461689587426326</v>
      </c>
      <c r="BI567" s="96" t="s">
        <v>326</v>
      </c>
      <c r="CA567" s="34"/>
      <c r="CB567" s="34"/>
      <c r="CC567" s="34"/>
      <c r="CD567" s="34"/>
      <c r="CE567" s="34"/>
      <c r="CF567" s="34"/>
      <c r="CG567" s="34"/>
      <c r="CH567" s="34"/>
      <c r="CI567" s="34"/>
      <c r="CJ567" s="34"/>
      <c r="CK567" s="34"/>
      <c r="CL567" s="34"/>
      <c r="CM567" s="34"/>
      <c r="CN567" s="34"/>
      <c r="CO567" s="34"/>
      <c r="CP567" s="34"/>
      <c r="CQ567" s="34"/>
    </row>
    <row r="568" spans="2:95" x14ac:dyDescent="0.3">
      <c r="B568" s="34">
        <v>566</v>
      </c>
      <c r="C568" s="34">
        <v>2023</v>
      </c>
      <c r="D568" s="34" t="s">
        <v>109</v>
      </c>
      <c r="E568" s="34">
        <v>32</v>
      </c>
      <c r="F568" s="34" t="s">
        <v>78</v>
      </c>
      <c r="G568" s="34" t="s">
        <v>152</v>
      </c>
      <c r="H568" s="34" t="s">
        <v>151</v>
      </c>
      <c r="I568" s="34" t="s">
        <v>83</v>
      </c>
      <c r="J568" s="34" t="s">
        <v>89</v>
      </c>
      <c r="K568" s="34" t="s">
        <v>325</v>
      </c>
      <c r="L568" s="34" t="s">
        <v>175</v>
      </c>
      <c r="M568" s="34" t="s">
        <v>473</v>
      </c>
      <c r="N568" s="123">
        <v>0.23958333333333334</v>
      </c>
      <c r="O568" s="123">
        <v>0.27777777777777779</v>
      </c>
      <c r="P568" s="123" t="s">
        <v>58</v>
      </c>
      <c r="Q568" s="123">
        <v>0.80555555555555547</v>
      </c>
      <c r="R568" s="123" t="s">
        <v>71</v>
      </c>
      <c r="S568" s="123">
        <v>0.86111111111111116</v>
      </c>
      <c r="T568" s="34" t="s">
        <v>28</v>
      </c>
      <c r="U568" s="34" t="s">
        <v>48</v>
      </c>
      <c r="V568" s="34" t="s">
        <v>43</v>
      </c>
      <c r="W568" s="34" t="s">
        <v>326</v>
      </c>
      <c r="X568" s="34" t="s">
        <v>326</v>
      </c>
      <c r="Y568" s="34" t="s">
        <v>326</v>
      </c>
      <c r="Z568" s="34" t="s">
        <v>28</v>
      </c>
      <c r="AA568" s="34" t="s">
        <v>43</v>
      </c>
      <c r="AB568" s="95">
        <v>0</v>
      </c>
      <c r="AC568" s="34" t="s">
        <v>28</v>
      </c>
      <c r="AD568" s="34" t="s">
        <v>43</v>
      </c>
      <c r="AE568" s="95">
        <v>0</v>
      </c>
      <c r="AF568" s="96">
        <v>12.666666666666664</v>
      </c>
      <c r="AG568" s="97">
        <v>0</v>
      </c>
      <c r="AH568" s="96">
        <v>0</v>
      </c>
      <c r="AI568" s="97" t="s">
        <v>326</v>
      </c>
      <c r="AJ568" s="96">
        <v>67.500000000000099</v>
      </c>
      <c r="AK568" s="96">
        <v>233.66404715127734</v>
      </c>
      <c r="AL568" s="96" t="s">
        <v>96</v>
      </c>
      <c r="AM568" s="95">
        <v>6.9233791748526521</v>
      </c>
      <c r="AN568" s="95">
        <v>0</v>
      </c>
      <c r="AO568" s="98" t="s">
        <v>326</v>
      </c>
      <c r="AP568" s="98">
        <v>0</v>
      </c>
      <c r="AQ568" s="98" t="s">
        <v>326</v>
      </c>
      <c r="AR568" s="98">
        <v>15.5</v>
      </c>
      <c r="AS568" s="98">
        <v>53.656188605108056</v>
      </c>
      <c r="AT568" s="99" t="s">
        <v>102</v>
      </c>
      <c r="AU568" s="98">
        <v>1780.2913692307693</v>
      </c>
      <c r="AV568" s="98">
        <v>6162.8160954511113</v>
      </c>
      <c r="AW568" s="98">
        <v>233.69230769230768</v>
      </c>
      <c r="AX568" s="98">
        <v>808.97022820009056</v>
      </c>
      <c r="AY568" s="98">
        <v>22.968750000000032</v>
      </c>
      <c r="AZ568" s="98">
        <v>79.510682711198541</v>
      </c>
      <c r="BA568" s="100">
        <v>3364219.1780821923</v>
      </c>
      <c r="BB568" s="100">
        <v>11645882.498587077</v>
      </c>
      <c r="BC568" s="101">
        <v>0.14017579908675801</v>
      </c>
      <c r="BD568" s="101">
        <v>0.48524510410779492</v>
      </c>
      <c r="BE568" s="96">
        <v>0</v>
      </c>
      <c r="BF568" s="96">
        <v>0</v>
      </c>
      <c r="BG568" s="95">
        <v>3.461689587426326</v>
      </c>
      <c r="BH568" s="95">
        <v>3.461689587426326</v>
      </c>
      <c r="BI568" s="96" t="s">
        <v>326</v>
      </c>
      <c r="CA568" s="34"/>
      <c r="CB568" s="34"/>
      <c r="CC568" s="34"/>
      <c r="CD568" s="34"/>
      <c r="CE568" s="34"/>
      <c r="CF568" s="34"/>
      <c r="CG568" s="34"/>
      <c r="CH568" s="34"/>
      <c r="CI568" s="34"/>
      <c r="CJ568" s="34"/>
      <c r="CK568" s="34"/>
      <c r="CL568" s="34"/>
      <c r="CM568" s="34"/>
      <c r="CN568" s="34"/>
      <c r="CO568" s="34"/>
      <c r="CP568" s="34"/>
      <c r="CQ568" s="34"/>
    </row>
    <row r="569" spans="2:95" x14ac:dyDescent="0.3">
      <c r="B569" s="34">
        <v>567</v>
      </c>
      <c r="C569" s="34">
        <v>2023</v>
      </c>
      <c r="D569" s="34" t="s">
        <v>110</v>
      </c>
      <c r="E569" s="34">
        <v>39</v>
      </c>
      <c r="F569" s="34" t="s">
        <v>78</v>
      </c>
      <c r="G569" s="34" t="s">
        <v>153</v>
      </c>
      <c r="H569" s="34" t="s">
        <v>151</v>
      </c>
      <c r="I569" s="34" t="s">
        <v>84</v>
      </c>
      <c r="J569" s="34" t="s">
        <v>90</v>
      </c>
      <c r="K569" s="34" t="s">
        <v>325</v>
      </c>
      <c r="L569" s="34" t="s">
        <v>168</v>
      </c>
      <c r="M569" s="34" t="s">
        <v>471</v>
      </c>
      <c r="N569" s="123">
        <v>0.29166666666666669</v>
      </c>
      <c r="O569" s="123">
        <v>0.375</v>
      </c>
      <c r="P569" s="123" t="s">
        <v>61</v>
      </c>
      <c r="Q569" s="123">
        <v>0.75</v>
      </c>
      <c r="R569" s="123" t="s">
        <v>70</v>
      </c>
      <c r="S569" s="123">
        <v>0.83333333333333337</v>
      </c>
      <c r="T569" s="34" t="s">
        <v>24</v>
      </c>
      <c r="U569" s="34" t="s">
        <v>326</v>
      </c>
      <c r="V569" s="34" t="s">
        <v>42</v>
      </c>
      <c r="W569" s="34" t="s">
        <v>33</v>
      </c>
      <c r="X569" s="34" t="s">
        <v>42</v>
      </c>
      <c r="Y569" s="34" t="s">
        <v>326</v>
      </c>
      <c r="Z569" s="34" t="s">
        <v>24</v>
      </c>
      <c r="AA569" s="34" t="s">
        <v>42</v>
      </c>
      <c r="AB569" s="95">
        <v>0</v>
      </c>
      <c r="AC569" s="34" t="s">
        <v>24</v>
      </c>
      <c r="AD569" s="34" t="s">
        <v>42</v>
      </c>
      <c r="AE569" s="95">
        <v>0</v>
      </c>
      <c r="AF569" s="96">
        <v>9</v>
      </c>
      <c r="AG569" s="97">
        <v>10</v>
      </c>
      <c r="AH569" s="96">
        <v>34.616895874263264</v>
      </c>
      <c r="AI569" s="97" t="s">
        <v>148</v>
      </c>
      <c r="AJ569" s="96">
        <v>120.00000000000001</v>
      </c>
      <c r="AK569" s="96">
        <v>415.40275049115917</v>
      </c>
      <c r="AL569" s="96" t="s">
        <v>97</v>
      </c>
      <c r="AM569" s="95">
        <v>6.9233791748526521</v>
      </c>
      <c r="AN569" s="95">
        <v>6.9233791748526521</v>
      </c>
      <c r="AO569" s="98">
        <v>2.8333333333333335</v>
      </c>
      <c r="AP569" s="98">
        <v>9.8081204977079235</v>
      </c>
      <c r="AQ569" s="98" t="s">
        <v>107</v>
      </c>
      <c r="AR569" s="98">
        <v>9.6757879999999972</v>
      </c>
      <c r="AS569" s="98">
        <v>33.494574569744586</v>
      </c>
      <c r="AT569" s="99" t="s">
        <v>100</v>
      </c>
      <c r="AU569" s="98">
        <v>43.586850856440805</v>
      </c>
      <c r="AV569" s="98">
        <v>150.88414775844538</v>
      </c>
      <c r="AW569" s="98">
        <v>5.3683676786433159</v>
      </c>
      <c r="AX569" s="98">
        <v>18.583622494635605</v>
      </c>
      <c r="AY569" s="98">
        <v>40.833333333333343</v>
      </c>
      <c r="AZ569" s="98">
        <v>141.35232481990835</v>
      </c>
      <c r="BA569" s="100">
        <v>774200</v>
      </c>
      <c r="BB569" s="100">
        <v>2680040.0785854617</v>
      </c>
      <c r="BC569" s="101">
        <v>1.6129166666666667E-2</v>
      </c>
      <c r="BD569" s="101">
        <v>5.5834168303863785E-2</v>
      </c>
      <c r="BE569" s="96">
        <v>0</v>
      </c>
      <c r="BF569" s="96">
        <v>0</v>
      </c>
      <c r="BG569" s="95">
        <v>3.461689587426326</v>
      </c>
      <c r="BH569" s="95">
        <v>3.461689587426326</v>
      </c>
      <c r="BI569" s="96" t="s">
        <v>326</v>
      </c>
      <c r="CA569" s="34"/>
      <c r="CB569" s="34"/>
      <c r="CC569" s="34"/>
      <c r="CD569" s="34"/>
      <c r="CE569" s="34"/>
      <c r="CF569" s="34"/>
      <c r="CG569" s="34"/>
      <c r="CH569" s="34"/>
      <c r="CI569" s="34"/>
      <c r="CJ569" s="34"/>
      <c r="CK569" s="34"/>
      <c r="CL569" s="34"/>
      <c r="CM569" s="34"/>
      <c r="CN569" s="34"/>
      <c r="CO569" s="34"/>
      <c r="CP569" s="34"/>
      <c r="CQ569" s="34"/>
    </row>
    <row r="570" spans="2:95" x14ac:dyDescent="0.3">
      <c r="B570" s="34">
        <v>568</v>
      </c>
      <c r="C570" s="34">
        <v>2023</v>
      </c>
      <c r="D570" s="34" t="s">
        <v>109</v>
      </c>
      <c r="E570" s="34">
        <v>50</v>
      </c>
      <c r="F570" s="34" t="s">
        <v>80</v>
      </c>
      <c r="G570" s="34" t="s">
        <v>154</v>
      </c>
      <c r="H570" s="34" t="s">
        <v>151</v>
      </c>
      <c r="I570" s="34" t="s">
        <v>84</v>
      </c>
      <c r="J570" s="34" t="s">
        <v>91</v>
      </c>
      <c r="K570" s="34" t="s">
        <v>325</v>
      </c>
      <c r="L570" s="34" t="s">
        <v>168</v>
      </c>
      <c r="M570" s="34" t="s">
        <v>471</v>
      </c>
      <c r="N570" s="123">
        <v>0.25</v>
      </c>
      <c r="O570" s="123">
        <v>0.29166666666666669</v>
      </c>
      <c r="P570" s="123" t="s">
        <v>59</v>
      </c>
      <c r="Q570" s="123">
        <v>0.79166666666666663</v>
      </c>
      <c r="R570" s="123" t="s">
        <v>71</v>
      </c>
      <c r="S570" s="123">
        <v>0.85416666666666663</v>
      </c>
      <c r="T570" s="34" t="s">
        <v>26</v>
      </c>
      <c r="U570" s="34" t="s">
        <v>48</v>
      </c>
      <c r="V570" s="34" t="s">
        <v>43</v>
      </c>
      <c r="W570" s="34" t="s">
        <v>326</v>
      </c>
      <c r="X570" s="34" t="s">
        <v>326</v>
      </c>
      <c r="Y570" s="34" t="s">
        <v>326</v>
      </c>
      <c r="Z570" s="34" t="s">
        <v>26</v>
      </c>
      <c r="AA570" s="34" t="s">
        <v>43</v>
      </c>
      <c r="AB570" s="95">
        <v>0</v>
      </c>
      <c r="AC570" s="34" t="s">
        <v>26</v>
      </c>
      <c r="AD570" s="34" t="s">
        <v>43</v>
      </c>
      <c r="AE570" s="95">
        <v>0</v>
      </c>
      <c r="AF570" s="96">
        <v>11.999999999999998</v>
      </c>
      <c r="AG570" s="97">
        <v>0</v>
      </c>
      <c r="AH570" s="96">
        <v>0</v>
      </c>
      <c r="AI570" s="97" t="s">
        <v>326</v>
      </c>
      <c r="AJ570" s="96">
        <v>75.000000000000014</v>
      </c>
      <c r="AK570" s="96">
        <v>259.62671905697448</v>
      </c>
      <c r="AL570" s="96" t="s">
        <v>96</v>
      </c>
      <c r="AM570" s="95">
        <v>6.9233791748526521</v>
      </c>
      <c r="AN570" s="95">
        <v>0</v>
      </c>
      <c r="AO570" s="98" t="s">
        <v>326</v>
      </c>
      <c r="AP570" s="98">
        <v>0</v>
      </c>
      <c r="AQ570" s="98" t="s">
        <v>326</v>
      </c>
      <c r="AR570" s="98">
        <v>9.6757879999999972</v>
      </c>
      <c r="AS570" s="98">
        <v>33.494574569744586</v>
      </c>
      <c r="AT570" s="99" t="s">
        <v>100</v>
      </c>
      <c r="AU570" s="98">
        <v>1719.926146465333</v>
      </c>
      <c r="AV570" s="98">
        <v>5953.8504323613297</v>
      </c>
      <c r="AW570" s="98">
        <v>225.7683866666666</v>
      </c>
      <c r="AX570" s="98">
        <v>781.54007329404033</v>
      </c>
      <c r="AY570" s="98">
        <v>25.520833333333339</v>
      </c>
      <c r="AZ570" s="98">
        <v>88.34520301244271</v>
      </c>
      <c r="BA570" s="100">
        <v>2785616.4383561644</v>
      </c>
      <c r="BB570" s="100">
        <v>9642939.4192211423</v>
      </c>
      <c r="BC570" s="101">
        <v>3.5713031260976469E-2</v>
      </c>
      <c r="BD570" s="101">
        <v>0.12362742845155311</v>
      </c>
      <c r="BE570" s="96">
        <v>0</v>
      </c>
      <c r="BF570" s="96">
        <v>0</v>
      </c>
      <c r="BG570" s="95">
        <v>3.461689587426326</v>
      </c>
      <c r="BH570" s="95">
        <v>3.461689587426326</v>
      </c>
      <c r="BI570" s="96" t="s">
        <v>326</v>
      </c>
      <c r="CA570" s="34"/>
      <c r="CB570" s="34"/>
      <c r="CC570" s="34"/>
      <c r="CD570" s="34"/>
      <c r="CE570" s="34"/>
      <c r="CF570" s="34"/>
      <c r="CG570" s="34"/>
      <c r="CH570" s="34"/>
      <c r="CI570" s="34"/>
      <c r="CJ570" s="34"/>
      <c r="CK570" s="34"/>
      <c r="CL570" s="34"/>
      <c r="CM570" s="34"/>
      <c r="CN570" s="34"/>
      <c r="CO570" s="34"/>
      <c r="CP570" s="34"/>
      <c r="CQ570" s="34"/>
    </row>
    <row r="571" spans="2:95" x14ac:dyDescent="0.3">
      <c r="B571" s="34">
        <v>569</v>
      </c>
      <c r="C571" s="34">
        <v>2023</v>
      </c>
      <c r="D571" s="34" t="s">
        <v>109</v>
      </c>
      <c r="E571" s="34">
        <v>35</v>
      </c>
      <c r="F571" s="34" t="s">
        <v>78</v>
      </c>
      <c r="G571" s="34" t="s">
        <v>152</v>
      </c>
      <c r="H571" s="34" t="s">
        <v>151</v>
      </c>
      <c r="I571" s="34" t="s">
        <v>84</v>
      </c>
      <c r="J571" s="34" t="s">
        <v>90</v>
      </c>
      <c r="K571" s="34" t="s">
        <v>325</v>
      </c>
      <c r="L571" s="34" t="s">
        <v>184</v>
      </c>
      <c r="M571" s="34" t="s">
        <v>254</v>
      </c>
      <c r="N571" s="123">
        <v>0.33333333333333331</v>
      </c>
      <c r="O571" s="123">
        <v>0.3611111111111111</v>
      </c>
      <c r="P571" s="123" t="s">
        <v>60</v>
      </c>
      <c r="Q571" s="123">
        <v>0.79166666666666663</v>
      </c>
      <c r="R571" s="123" t="s">
        <v>71</v>
      </c>
      <c r="S571" s="123">
        <v>0.85416666666666663</v>
      </c>
      <c r="T571" s="34" t="s">
        <v>27</v>
      </c>
      <c r="U571" s="34" t="s">
        <v>326</v>
      </c>
      <c r="V571" s="34" t="s">
        <v>42</v>
      </c>
      <c r="W571" s="34" t="s">
        <v>326</v>
      </c>
      <c r="X571" s="34" t="s">
        <v>326</v>
      </c>
      <c r="Y571" s="34" t="s">
        <v>326</v>
      </c>
      <c r="Z571" s="34" t="s">
        <v>24</v>
      </c>
      <c r="AA571" s="34" t="s">
        <v>42</v>
      </c>
      <c r="AB571" s="95">
        <v>3.461689587426326</v>
      </c>
      <c r="AC571" s="34" t="s">
        <v>26</v>
      </c>
      <c r="AD571" s="34" t="s">
        <v>43</v>
      </c>
      <c r="AE571" s="95">
        <v>3.461689587426326</v>
      </c>
      <c r="AF571" s="96">
        <v>10.333333333333332</v>
      </c>
      <c r="AG571" s="97">
        <v>0</v>
      </c>
      <c r="AH571" s="96">
        <v>0</v>
      </c>
      <c r="AI571" s="97" t="s">
        <v>326</v>
      </c>
      <c r="AJ571" s="96">
        <v>65</v>
      </c>
      <c r="AK571" s="96">
        <v>225.00982318271119</v>
      </c>
      <c r="AL571" s="96" t="s">
        <v>96</v>
      </c>
      <c r="AM571" s="95">
        <v>6.9233791748526521</v>
      </c>
      <c r="AN571" s="95">
        <v>0</v>
      </c>
      <c r="AO571" s="98" t="s">
        <v>326</v>
      </c>
      <c r="AP571" s="98">
        <v>0</v>
      </c>
      <c r="AQ571" s="98" t="s">
        <v>326</v>
      </c>
      <c r="AR571" s="98">
        <v>6.5</v>
      </c>
      <c r="AS571" s="98">
        <v>22.50098231827112</v>
      </c>
      <c r="AT571" s="99" t="s">
        <v>100</v>
      </c>
      <c r="AU571" s="98">
        <v>156.15731884057973</v>
      </c>
      <c r="AV571" s="98">
        <v>540.56816463084772</v>
      </c>
      <c r="AW571" s="98">
        <v>19.233091787439616</v>
      </c>
      <c r="AX571" s="98">
        <v>66.578993574594506</v>
      </c>
      <c r="AY571" s="98">
        <v>22.118055555555554</v>
      </c>
      <c r="AZ571" s="98">
        <v>76.565842610783662</v>
      </c>
      <c r="BA571" s="100">
        <v>1347500</v>
      </c>
      <c r="BB571" s="100">
        <v>4664626.7190569742</v>
      </c>
      <c r="BC571" s="101">
        <v>2.8072916666666666E-2</v>
      </c>
      <c r="BD571" s="101">
        <v>9.7179723313686961E-2</v>
      </c>
      <c r="BE571" s="96">
        <v>0</v>
      </c>
      <c r="BF571" s="96">
        <v>0</v>
      </c>
      <c r="BG571" s="95">
        <v>3.461689587426326</v>
      </c>
      <c r="BH571" s="95">
        <v>3.461689587426326</v>
      </c>
      <c r="BI571" s="96" t="s">
        <v>326</v>
      </c>
      <c r="CA571" s="34"/>
      <c r="CB571" s="34"/>
      <c r="CC571" s="34"/>
      <c r="CD571" s="34"/>
      <c r="CE571" s="34"/>
      <c r="CF571" s="34"/>
      <c r="CG571" s="34"/>
      <c r="CH571" s="34"/>
      <c r="CI571" s="34"/>
      <c r="CJ571" s="34"/>
      <c r="CK571" s="34"/>
      <c r="CL571" s="34"/>
      <c r="CM571" s="34"/>
      <c r="CN571" s="34"/>
      <c r="CO571" s="34"/>
      <c r="CP571" s="34"/>
      <c r="CQ571" s="34"/>
    </row>
    <row r="572" spans="2:95" x14ac:dyDescent="0.3">
      <c r="B572" s="34">
        <v>570</v>
      </c>
      <c r="C572" s="34">
        <v>2023</v>
      </c>
      <c r="D572" s="34" t="s">
        <v>110</v>
      </c>
      <c r="E572" s="34">
        <v>48</v>
      </c>
      <c r="F572" s="34" t="s">
        <v>79</v>
      </c>
      <c r="G572" s="34" t="s">
        <v>152</v>
      </c>
      <c r="H572" s="34" t="s">
        <v>151</v>
      </c>
      <c r="I572" s="34" t="s">
        <v>85</v>
      </c>
      <c r="J572" s="34" t="s">
        <v>89</v>
      </c>
      <c r="K572" s="34" t="s">
        <v>325</v>
      </c>
      <c r="L572" s="34" t="s">
        <v>171</v>
      </c>
      <c r="M572" s="34" t="s">
        <v>471</v>
      </c>
      <c r="N572" s="123">
        <v>0.27083333333333331</v>
      </c>
      <c r="O572" s="123">
        <v>0.28472222222222221</v>
      </c>
      <c r="P572" s="123" t="s">
        <v>58</v>
      </c>
      <c r="Q572" s="123">
        <v>0.72916666666666663</v>
      </c>
      <c r="R572" s="123" t="s">
        <v>69</v>
      </c>
      <c r="S572" s="123">
        <v>0.75</v>
      </c>
      <c r="T572" s="34" t="s">
        <v>27</v>
      </c>
      <c r="U572" s="34" t="s">
        <v>326</v>
      </c>
      <c r="V572" s="34" t="s">
        <v>42</v>
      </c>
      <c r="W572" s="34" t="s">
        <v>326</v>
      </c>
      <c r="X572" s="34" t="s">
        <v>326</v>
      </c>
      <c r="Y572" s="34" t="s">
        <v>326</v>
      </c>
      <c r="Z572" s="34" t="s">
        <v>27</v>
      </c>
      <c r="AA572" s="34" t="s">
        <v>42</v>
      </c>
      <c r="AB572" s="95">
        <v>0</v>
      </c>
      <c r="AC572" s="34" t="s">
        <v>27</v>
      </c>
      <c r="AD572" s="34" t="s">
        <v>42</v>
      </c>
      <c r="AE572" s="95">
        <v>0</v>
      </c>
      <c r="AF572" s="96">
        <v>10.666666666666666</v>
      </c>
      <c r="AG572" s="97">
        <v>0</v>
      </c>
      <c r="AH572" s="96">
        <v>0</v>
      </c>
      <c r="AI572" s="97" t="s">
        <v>326</v>
      </c>
      <c r="AJ572" s="96">
        <v>25.000000000000028</v>
      </c>
      <c r="AK572" s="96">
        <v>86.542239685658245</v>
      </c>
      <c r="AL572" s="96" t="s">
        <v>94</v>
      </c>
      <c r="AM572" s="95">
        <v>6.9233791748526521</v>
      </c>
      <c r="AN572" s="95">
        <v>0</v>
      </c>
      <c r="AO572" s="98" t="s">
        <v>326</v>
      </c>
      <c r="AP572" s="98">
        <v>0</v>
      </c>
      <c r="AQ572" s="98" t="s">
        <v>326</v>
      </c>
      <c r="AR572" s="98">
        <v>6.916666666666675</v>
      </c>
      <c r="AS572" s="98">
        <v>23.943352979698783</v>
      </c>
      <c r="AT572" s="99" t="s">
        <v>100</v>
      </c>
      <c r="AU572" s="98">
        <v>166.16740338164269</v>
      </c>
      <c r="AV572" s="98">
        <v>575.21997005590254</v>
      </c>
      <c r="AW572" s="98">
        <v>20.465982286634485</v>
      </c>
      <c r="AX572" s="98">
        <v>70.846877778094225</v>
      </c>
      <c r="AY572" s="98">
        <v>8.5069444444444535</v>
      </c>
      <c r="AZ572" s="98">
        <v>29.448401004147598</v>
      </c>
      <c r="BA572" s="100">
        <v>1470000</v>
      </c>
      <c r="BB572" s="100">
        <v>5088683.6935166996</v>
      </c>
      <c r="BC572" s="101">
        <v>6.1249999999999999E-2</v>
      </c>
      <c r="BD572" s="101">
        <v>0.21202848722986248</v>
      </c>
      <c r="BE572" s="96">
        <v>0</v>
      </c>
      <c r="BF572" s="96">
        <v>0</v>
      </c>
      <c r="BG572" s="95">
        <v>3.461689587426326</v>
      </c>
      <c r="BH572" s="95">
        <v>3.461689587426326</v>
      </c>
      <c r="BI572" s="96" t="s">
        <v>326</v>
      </c>
      <c r="CA572" s="34"/>
      <c r="CB572" s="34"/>
      <c r="CC572" s="34"/>
      <c r="CD572" s="34"/>
      <c r="CE572" s="34"/>
      <c r="CF572" s="34"/>
      <c r="CG572" s="34"/>
      <c r="CH572" s="34"/>
      <c r="CI572" s="34"/>
      <c r="CJ572" s="34"/>
      <c r="CK572" s="34"/>
      <c r="CL572" s="34"/>
      <c r="CM572" s="34"/>
      <c r="CN572" s="34"/>
      <c r="CO572" s="34"/>
      <c r="CP572" s="34"/>
      <c r="CQ572" s="34"/>
    </row>
    <row r="573" spans="2:95" x14ac:dyDescent="0.3">
      <c r="CA573" s="34"/>
      <c r="CB573" s="34"/>
      <c r="CC573" s="34"/>
      <c r="CD573" s="34"/>
      <c r="CE573" s="34"/>
      <c r="CF573" s="34"/>
      <c r="CG573" s="34"/>
      <c r="CH573" s="34"/>
      <c r="CI573" s="34"/>
      <c r="CJ573" s="34"/>
      <c r="CK573" s="34"/>
      <c r="CL573" s="34"/>
      <c r="CM573" s="34"/>
      <c r="CN573" s="34"/>
      <c r="CO573" s="34"/>
      <c r="CP573" s="34"/>
      <c r="CQ573" s="34"/>
    </row>
    <row r="574" spans="2:95" x14ac:dyDescent="0.3">
      <c r="CA574" s="34"/>
      <c r="CB574" s="34"/>
      <c r="CC574" s="34"/>
      <c r="CD574" s="34"/>
      <c r="CE574" s="34"/>
      <c r="CF574" s="34"/>
      <c r="CG574" s="34"/>
      <c r="CH574" s="34"/>
      <c r="CI574" s="34"/>
      <c r="CJ574" s="34"/>
      <c r="CK574" s="34"/>
      <c r="CL574" s="34"/>
      <c r="CM574" s="34"/>
      <c r="CN574" s="34"/>
      <c r="CO574" s="34"/>
      <c r="CP574" s="34"/>
      <c r="CQ574" s="34"/>
    </row>
    <row r="575" spans="2:95" x14ac:dyDescent="0.3">
      <c r="CA575" s="34"/>
      <c r="CB575" s="34"/>
      <c r="CC575" s="34"/>
      <c r="CD575" s="34"/>
      <c r="CE575" s="34"/>
      <c r="CF575" s="34"/>
      <c r="CG575" s="34"/>
      <c r="CH575" s="34"/>
      <c r="CI575" s="34"/>
      <c r="CJ575" s="34"/>
      <c r="CK575" s="34"/>
      <c r="CL575" s="34"/>
      <c r="CM575" s="34"/>
      <c r="CN575" s="34"/>
      <c r="CO575" s="34"/>
      <c r="CP575" s="34"/>
      <c r="CQ575" s="34"/>
    </row>
    <row r="576" spans="2:95" x14ac:dyDescent="0.3">
      <c r="CA576" s="34"/>
      <c r="CB576" s="34"/>
      <c r="CC576" s="34"/>
      <c r="CD576" s="34"/>
      <c r="CE576" s="34"/>
      <c r="CF576" s="34"/>
      <c r="CG576" s="34"/>
      <c r="CH576" s="34"/>
      <c r="CI576" s="34"/>
      <c r="CJ576" s="34"/>
      <c r="CK576" s="34"/>
      <c r="CL576" s="34"/>
      <c r="CM576" s="34"/>
      <c r="CN576" s="34"/>
      <c r="CO576" s="34"/>
      <c r="CP576" s="34"/>
      <c r="CQ576" s="34"/>
    </row>
    <row r="577" spans="79:95" x14ac:dyDescent="0.3">
      <c r="CA577" s="34"/>
      <c r="CB577" s="34"/>
      <c r="CC577" s="34"/>
      <c r="CD577" s="34"/>
      <c r="CE577" s="34"/>
      <c r="CF577" s="34"/>
      <c r="CG577" s="34"/>
      <c r="CH577" s="34"/>
      <c r="CI577" s="34"/>
      <c r="CJ577" s="34"/>
      <c r="CK577" s="34"/>
      <c r="CL577" s="34"/>
      <c r="CM577" s="34"/>
      <c r="CN577" s="34"/>
      <c r="CO577" s="34"/>
      <c r="CP577" s="34"/>
      <c r="CQ577" s="34"/>
    </row>
    <row r="578" spans="79:95" x14ac:dyDescent="0.3">
      <c r="CA578" s="34"/>
      <c r="CB578" s="34"/>
      <c r="CC578" s="34"/>
      <c r="CD578" s="34"/>
      <c r="CE578" s="34"/>
      <c r="CF578" s="34"/>
      <c r="CG578" s="34"/>
      <c r="CH578" s="34"/>
      <c r="CI578" s="34"/>
      <c r="CJ578" s="34"/>
      <c r="CK578" s="34"/>
      <c r="CL578" s="34"/>
      <c r="CM578" s="34"/>
      <c r="CN578" s="34"/>
      <c r="CO578" s="34"/>
      <c r="CP578" s="34"/>
      <c r="CQ578" s="34"/>
    </row>
    <row r="579" spans="79:95" x14ac:dyDescent="0.3">
      <c r="CA579" s="34"/>
      <c r="CB579" s="34"/>
      <c r="CC579" s="34"/>
      <c r="CD579" s="34"/>
      <c r="CE579" s="34"/>
      <c r="CF579" s="34"/>
      <c r="CG579" s="34"/>
      <c r="CH579" s="34"/>
      <c r="CI579" s="34"/>
      <c r="CJ579" s="34"/>
      <c r="CK579" s="34"/>
      <c r="CL579" s="34"/>
      <c r="CM579" s="34"/>
      <c r="CN579" s="34"/>
      <c r="CO579" s="34"/>
      <c r="CP579" s="34"/>
      <c r="CQ579" s="34"/>
    </row>
    <row r="580" spans="79:95" x14ac:dyDescent="0.3">
      <c r="CA580" s="34"/>
      <c r="CB580" s="34"/>
      <c r="CC580" s="34"/>
      <c r="CD580" s="34"/>
      <c r="CE580" s="34"/>
      <c r="CF580" s="34"/>
      <c r="CG580" s="34"/>
      <c r="CH580" s="34"/>
      <c r="CI580" s="34"/>
      <c r="CJ580" s="34"/>
      <c r="CK580" s="34"/>
      <c r="CL580" s="34"/>
      <c r="CM580" s="34"/>
      <c r="CN580" s="34"/>
      <c r="CO580" s="34"/>
      <c r="CP580" s="34"/>
      <c r="CQ580" s="34"/>
    </row>
    <row r="581" spans="79:95" x14ac:dyDescent="0.3">
      <c r="CA581" s="34"/>
      <c r="CB581" s="34"/>
      <c r="CC581" s="34"/>
      <c r="CD581" s="34"/>
      <c r="CE581" s="34"/>
      <c r="CF581" s="34"/>
      <c r="CG581" s="34"/>
      <c r="CH581" s="34"/>
      <c r="CI581" s="34"/>
      <c r="CJ581" s="34"/>
      <c r="CK581" s="34"/>
      <c r="CL581" s="34"/>
      <c r="CM581" s="34"/>
      <c r="CN581" s="34"/>
      <c r="CO581" s="34"/>
      <c r="CP581" s="34"/>
      <c r="CQ581" s="34"/>
    </row>
    <row r="582" spans="79:95" x14ac:dyDescent="0.3">
      <c r="CA582" s="34"/>
      <c r="CB582" s="34"/>
      <c r="CC582" s="34"/>
      <c r="CD582" s="34"/>
      <c r="CE582" s="34"/>
      <c r="CF582" s="34"/>
      <c r="CG582" s="34"/>
      <c r="CH582" s="34"/>
      <c r="CI582" s="34"/>
      <c r="CJ582" s="34"/>
      <c r="CK582" s="34"/>
      <c r="CL582" s="34"/>
      <c r="CM582" s="34"/>
      <c r="CN582" s="34"/>
      <c r="CO582" s="34"/>
      <c r="CP582" s="34"/>
      <c r="CQ582" s="34"/>
    </row>
    <row r="583" spans="79:95" x14ac:dyDescent="0.3">
      <c r="CA583" s="34"/>
      <c r="CB583" s="34"/>
      <c r="CC583" s="34"/>
      <c r="CD583" s="34"/>
      <c r="CE583" s="34"/>
      <c r="CF583" s="34"/>
      <c r="CG583" s="34"/>
      <c r="CH583" s="34"/>
      <c r="CI583" s="34"/>
      <c r="CJ583" s="34"/>
      <c r="CK583" s="34"/>
      <c r="CL583" s="34"/>
      <c r="CM583" s="34"/>
      <c r="CN583" s="34"/>
      <c r="CO583" s="34"/>
      <c r="CP583" s="34"/>
      <c r="CQ583" s="34"/>
    </row>
    <row r="584" spans="79:95" x14ac:dyDescent="0.3">
      <c r="CA584" s="34"/>
      <c r="CB584" s="34"/>
      <c r="CC584" s="34"/>
      <c r="CD584" s="34"/>
      <c r="CE584" s="34"/>
      <c r="CF584" s="34"/>
      <c r="CG584" s="34"/>
      <c r="CH584" s="34"/>
      <c r="CI584" s="34"/>
      <c r="CJ584" s="34"/>
      <c r="CK584" s="34"/>
      <c r="CL584" s="34"/>
      <c r="CM584" s="34"/>
      <c r="CN584" s="34"/>
      <c r="CO584" s="34"/>
      <c r="CP584" s="34"/>
      <c r="CQ584" s="34"/>
    </row>
    <row r="585" spans="79:95" x14ac:dyDescent="0.3">
      <c r="CA585" s="34"/>
      <c r="CB585" s="34"/>
      <c r="CC585" s="34"/>
      <c r="CD585" s="34"/>
      <c r="CE585" s="34"/>
      <c r="CF585" s="34"/>
      <c r="CG585" s="34"/>
      <c r="CH585" s="34"/>
      <c r="CI585" s="34"/>
      <c r="CJ585" s="34"/>
      <c r="CK585" s="34"/>
      <c r="CL585" s="34"/>
      <c r="CM585" s="34"/>
      <c r="CN585" s="34"/>
      <c r="CO585" s="34"/>
      <c r="CP585" s="34"/>
      <c r="CQ585" s="34"/>
    </row>
    <row r="586" spans="79:95" x14ac:dyDescent="0.3">
      <c r="CA586" s="34"/>
      <c r="CB586" s="34"/>
      <c r="CC586" s="34"/>
      <c r="CD586" s="34"/>
      <c r="CE586" s="34"/>
      <c r="CF586" s="34"/>
      <c r="CG586" s="34"/>
      <c r="CH586" s="34"/>
      <c r="CI586" s="34"/>
      <c r="CJ586" s="34"/>
      <c r="CK586" s="34"/>
      <c r="CL586" s="34"/>
      <c r="CM586" s="34"/>
      <c r="CN586" s="34"/>
      <c r="CO586" s="34"/>
      <c r="CP586" s="34"/>
      <c r="CQ586" s="34"/>
    </row>
    <row r="587" spans="79:95" x14ac:dyDescent="0.3">
      <c r="CA587" s="34"/>
      <c r="CB587" s="34"/>
      <c r="CC587" s="34"/>
      <c r="CD587" s="34"/>
      <c r="CE587" s="34"/>
      <c r="CF587" s="34"/>
      <c r="CG587" s="34"/>
      <c r="CH587" s="34"/>
      <c r="CI587" s="34"/>
      <c r="CJ587" s="34"/>
      <c r="CK587" s="34"/>
      <c r="CL587" s="34"/>
      <c r="CM587" s="34"/>
      <c r="CN587" s="34"/>
      <c r="CO587" s="34"/>
      <c r="CP587" s="34"/>
      <c r="CQ587" s="34"/>
    </row>
    <row r="588" spans="79:95" x14ac:dyDescent="0.3">
      <c r="CA588" s="34"/>
      <c r="CB588" s="34"/>
      <c r="CC588" s="34"/>
      <c r="CD588" s="34"/>
      <c r="CE588" s="34"/>
      <c r="CF588" s="34"/>
      <c r="CG588" s="34"/>
      <c r="CH588" s="34"/>
      <c r="CI588" s="34"/>
      <c r="CJ588" s="34"/>
      <c r="CK588" s="34"/>
      <c r="CL588" s="34"/>
      <c r="CM588" s="34"/>
      <c r="CN588" s="34"/>
      <c r="CO588" s="34"/>
      <c r="CP588" s="34"/>
      <c r="CQ588" s="34"/>
    </row>
    <row r="589" spans="79:95" x14ac:dyDescent="0.3">
      <c r="CA589" s="34"/>
      <c r="CB589" s="34"/>
      <c r="CC589" s="34"/>
      <c r="CD589" s="34"/>
      <c r="CE589" s="34"/>
      <c r="CF589" s="34"/>
      <c r="CG589" s="34"/>
      <c r="CH589" s="34"/>
      <c r="CI589" s="34"/>
      <c r="CJ589" s="34"/>
      <c r="CK589" s="34"/>
      <c r="CL589" s="34"/>
      <c r="CM589" s="34"/>
      <c r="CN589" s="34"/>
      <c r="CO589" s="34"/>
      <c r="CP589" s="34"/>
      <c r="CQ589" s="34"/>
    </row>
    <row r="590" spans="79:95" x14ac:dyDescent="0.3">
      <c r="CA590" s="34"/>
      <c r="CB590" s="34"/>
      <c r="CC590" s="34"/>
      <c r="CD590" s="34"/>
      <c r="CE590" s="34"/>
      <c r="CF590" s="34"/>
      <c r="CG590" s="34"/>
      <c r="CH590" s="34"/>
      <c r="CI590" s="34"/>
      <c r="CJ590" s="34"/>
      <c r="CK590" s="34"/>
      <c r="CL590" s="34"/>
      <c r="CM590" s="34"/>
      <c r="CN590" s="34"/>
      <c r="CO590" s="34"/>
      <c r="CP590" s="34"/>
      <c r="CQ590" s="34"/>
    </row>
    <row r="591" spans="79:95" x14ac:dyDescent="0.3">
      <c r="CA591" s="34"/>
      <c r="CB591" s="34"/>
      <c r="CC591" s="34"/>
      <c r="CD591" s="34"/>
      <c r="CE591" s="34"/>
      <c r="CF591" s="34"/>
      <c r="CG591" s="34"/>
      <c r="CH591" s="34"/>
      <c r="CI591" s="34"/>
      <c r="CJ591" s="34"/>
      <c r="CK591" s="34"/>
      <c r="CL591" s="34"/>
      <c r="CM591" s="34"/>
      <c r="CN591" s="34"/>
      <c r="CO591" s="34"/>
      <c r="CP591" s="34"/>
      <c r="CQ591" s="34"/>
    </row>
    <row r="592" spans="79:95" x14ac:dyDescent="0.3">
      <c r="CA592" s="34"/>
      <c r="CB592" s="34"/>
      <c r="CC592" s="34"/>
      <c r="CD592" s="34"/>
      <c r="CE592" s="34"/>
      <c r="CF592" s="34"/>
      <c r="CG592" s="34"/>
      <c r="CH592" s="34"/>
      <c r="CI592" s="34"/>
      <c r="CJ592" s="34"/>
      <c r="CK592" s="34"/>
      <c r="CL592" s="34"/>
      <c r="CM592" s="34"/>
      <c r="CN592" s="34"/>
      <c r="CO592" s="34"/>
      <c r="CP592" s="34"/>
      <c r="CQ592" s="34"/>
    </row>
    <row r="593" spans="79:95" x14ac:dyDescent="0.3">
      <c r="CA593" s="34"/>
      <c r="CB593" s="34"/>
      <c r="CC593" s="34"/>
      <c r="CD593" s="34"/>
      <c r="CE593" s="34"/>
      <c r="CF593" s="34"/>
      <c r="CG593" s="34"/>
      <c r="CH593" s="34"/>
      <c r="CI593" s="34"/>
      <c r="CJ593" s="34"/>
      <c r="CK593" s="34"/>
      <c r="CL593" s="34"/>
      <c r="CM593" s="34"/>
      <c r="CN593" s="34"/>
      <c r="CO593" s="34"/>
      <c r="CP593" s="34"/>
      <c r="CQ593" s="34"/>
    </row>
    <row r="594" spans="79:95" x14ac:dyDescent="0.3">
      <c r="CA594" s="34"/>
      <c r="CB594" s="34"/>
      <c r="CC594" s="34"/>
      <c r="CD594" s="34"/>
      <c r="CE594" s="34"/>
      <c r="CF594" s="34"/>
      <c r="CG594" s="34"/>
      <c r="CH594" s="34"/>
      <c r="CI594" s="34"/>
      <c r="CJ594" s="34"/>
      <c r="CK594" s="34"/>
      <c r="CL594" s="34"/>
      <c r="CM594" s="34"/>
      <c r="CN594" s="34"/>
      <c r="CO594" s="34"/>
      <c r="CP594" s="34"/>
      <c r="CQ594" s="34"/>
    </row>
    <row r="595" spans="79:95" x14ac:dyDescent="0.3">
      <c r="CA595" s="34"/>
      <c r="CB595" s="34"/>
      <c r="CC595" s="34"/>
      <c r="CD595" s="34"/>
      <c r="CE595" s="34"/>
      <c r="CF595" s="34"/>
      <c r="CG595" s="34"/>
      <c r="CH595" s="34"/>
      <c r="CI595" s="34"/>
      <c r="CJ595" s="34"/>
      <c r="CK595" s="34"/>
      <c r="CL595" s="34"/>
      <c r="CM595" s="34"/>
      <c r="CN595" s="34"/>
      <c r="CO595" s="34"/>
      <c r="CP595" s="34"/>
      <c r="CQ595" s="34"/>
    </row>
    <row r="596" spans="79:95" x14ac:dyDescent="0.3">
      <c r="CA596" s="34"/>
      <c r="CB596" s="34"/>
      <c r="CC596" s="34"/>
      <c r="CD596" s="34"/>
      <c r="CE596" s="34"/>
      <c r="CF596" s="34"/>
      <c r="CG596" s="34"/>
      <c r="CH596" s="34"/>
      <c r="CI596" s="34"/>
      <c r="CJ596" s="34"/>
      <c r="CK596" s="34"/>
      <c r="CL596" s="34"/>
      <c r="CM596" s="34"/>
      <c r="CN596" s="34"/>
      <c r="CO596" s="34"/>
      <c r="CP596" s="34"/>
      <c r="CQ596" s="34"/>
    </row>
    <row r="597" spans="79:95" x14ac:dyDescent="0.3">
      <c r="CA597" s="34"/>
      <c r="CB597" s="34"/>
      <c r="CC597" s="34"/>
      <c r="CD597" s="34"/>
      <c r="CE597" s="34"/>
      <c r="CF597" s="34"/>
      <c r="CG597" s="34"/>
      <c r="CH597" s="34"/>
      <c r="CI597" s="34"/>
      <c r="CJ597" s="34"/>
      <c r="CK597" s="34"/>
      <c r="CL597" s="34"/>
      <c r="CM597" s="34"/>
      <c r="CN597" s="34"/>
      <c r="CO597" s="34"/>
      <c r="CP597" s="34"/>
      <c r="CQ597" s="34"/>
    </row>
    <row r="598" spans="79:95" x14ac:dyDescent="0.3">
      <c r="CA598" s="34"/>
      <c r="CB598" s="34"/>
      <c r="CC598" s="34"/>
      <c r="CD598" s="34"/>
      <c r="CE598" s="34"/>
      <c r="CF598" s="34"/>
      <c r="CG598" s="34"/>
      <c r="CH598" s="34"/>
      <c r="CI598" s="34"/>
      <c r="CJ598" s="34"/>
      <c r="CK598" s="34"/>
      <c r="CL598" s="34"/>
      <c r="CM598" s="34"/>
      <c r="CN598" s="34"/>
      <c r="CO598" s="34"/>
      <c r="CP598" s="34"/>
      <c r="CQ598" s="34"/>
    </row>
    <row r="599" spans="79:95" x14ac:dyDescent="0.3">
      <c r="CA599" s="34"/>
      <c r="CB599" s="34"/>
      <c r="CC599" s="34"/>
      <c r="CD599" s="34"/>
      <c r="CE599" s="34"/>
      <c r="CF599" s="34"/>
      <c r="CG599" s="34"/>
      <c r="CH599" s="34"/>
      <c r="CI599" s="34"/>
      <c r="CJ599" s="34"/>
      <c r="CK599" s="34"/>
      <c r="CL599" s="34"/>
      <c r="CM599" s="34"/>
      <c r="CN599" s="34"/>
      <c r="CO599" s="34"/>
      <c r="CP599" s="34"/>
      <c r="CQ599" s="34"/>
    </row>
    <row r="600" spans="79:95" x14ac:dyDescent="0.3">
      <c r="CA600" s="34"/>
      <c r="CB600" s="34"/>
      <c r="CC600" s="34"/>
      <c r="CD600" s="34"/>
      <c r="CE600" s="34"/>
      <c r="CF600" s="34"/>
      <c r="CG600" s="34"/>
      <c r="CH600" s="34"/>
      <c r="CI600" s="34"/>
      <c r="CJ600" s="34"/>
      <c r="CK600" s="34"/>
      <c r="CL600" s="34"/>
      <c r="CM600" s="34"/>
      <c r="CN600" s="34"/>
      <c r="CO600" s="34"/>
      <c r="CP600" s="34"/>
      <c r="CQ600" s="34"/>
    </row>
    <row r="601" spans="79:95" x14ac:dyDescent="0.3">
      <c r="CA601" s="34"/>
      <c r="CB601" s="34"/>
      <c r="CC601" s="34"/>
      <c r="CD601" s="34"/>
      <c r="CE601" s="34"/>
      <c r="CF601" s="34"/>
      <c r="CG601" s="34"/>
      <c r="CH601" s="34"/>
      <c r="CI601" s="34"/>
      <c r="CJ601" s="34"/>
      <c r="CK601" s="34"/>
      <c r="CL601" s="34"/>
      <c r="CM601" s="34"/>
      <c r="CN601" s="34"/>
      <c r="CO601" s="34"/>
      <c r="CP601" s="34"/>
      <c r="CQ601" s="34"/>
    </row>
    <row r="602" spans="79:95" x14ac:dyDescent="0.3">
      <c r="CA602" s="34"/>
      <c r="CB602" s="34"/>
      <c r="CC602" s="34"/>
      <c r="CD602" s="34"/>
      <c r="CE602" s="34"/>
      <c r="CF602" s="34"/>
      <c r="CG602" s="34"/>
      <c r="CH602" s="34"/>
      <c r="CI602" s="34"/>
      <c r="CJ602" s="34"/>
      <c r="CK602" s="34"/>
      <c r="CL602" s="34"/>
      <c r="CM602" s="34"/>
      <c r="CN602" s="34"/>
      <c r="CO602" s="34"/>
      <c r="CP602" s="34"/>
      <c r="CQ602" s="34"/>
    </row>
    <row r="603" spans="79:95" x14ac:dyDescent="0.3">
      <c r="CA603" s="34"/>
      <c r="CB603" s="34"/>
      <c r="CC603" s="34"/>
      <c r="CD603" s="34"/>
      <c r="CE603" s="34"/>
      <c r="CF603" s="34"/>
      <c r="CG603" s="34"/>
      <c r="CH603" s="34"/>
      <c r="CI603" s="34"/>
      <c r="CJ603" s="34"/>
      <c r="CK603" s="34"/>
      <c r="CL603" s="34"/>
      <c r="CM603" s="34"/>
      <c r="CN603" s="34"/>
      <c r="CO603" s="34"/>
      <c r="CP603" s="34"/>
      <c r="CQ603" s="34"/>
    </row>
    <row r="604" spans="79:95" x14ac:dyDescent="0.3">
      <c r="CA604" s="34"/>
      <c r="CB604" s="34"/>
      <c r="CC604" s="34"/>
      <c r="CD604" s="34"/>
      <c r="CE604" s="34"/>
      <c r="CF604" s="34"/>
      <c r="CG604" s="34"/>
      <c r="CH604" s="34"/>
      <c r="CI604" s="34"/>
      <c r="CJ604" s="34"/>
      <c r="CK604" s="34"/>
      <c r="CL604" s="34"/>
      <c r="CM604" s="34"/>
      <c r="CN604" s="34"/>
      <c r="CO604" s="34"/>
      <c r="CP604" s="34"/>
      <c r="CQ604" s="34"/>
    </row>
    <row r="605" spans="79:95" x14ac:dyDescent="0.3">
      <c r="CA605" s="34"/>
      <c r="CB605" s="34"/>
      <c r="CC605" s="34"/>
      <c r="CD605" s="34"/>
      <c r="CE605" s="34"/>
      <c r="CF605" s="34"/>
      <c r="CG605" s="34"/>
      <c r="CH605" s="34"/>
      <c r="CI605" s="34"/>
      <c r="CJ605" s="34"/>
      <c r="CK605" s="34"/>
      <c r="CL605" s="34"/>
      <c r="CM605" s="34"/>
      <c r="CN605" s="34"/>
      <c r="CO605" s="34"/>
      <c r="CP605" s="34"/>
      <c r="CQ605" s="34"/>
    </row>
    <row r="606" spans="79:95" x14ac:dyDescent="0.3">
      <c r="CA606" s="34"/>
      <c r="CB606" s="34"/>
      <c r="CC606" s="34"/>
      <c r="CD606" s="34"/>
      <c r="CE606" s="34"/>
      <c r="CF606" s="34"/>
      <c r="CG606" s="34"/>
      <c r="CH606" s="34"/>
      <c r="CI606" s="34"/>
      <c r="CJ606" s="34"/>
      <c r="CK606" s="34"/>
      <c r="CL606" s="34"/>
      <c r="CM606" s="34"/>
      <c r="CN606" s="34"/>
      <c r="CO606" s="34"/>
      <c r="CP606" s="34"/>
      <c r="CQ606" s="34"/>
    </row>
    <row r="607" spans="79:95" x14ac:dyDescent="0.3">
      <c r="CA607" s="34"/>
      <c r="CB607" s="34"/>
      <c r="CC607" s="34"/>
      <c r="CD607" s="34"/>
      <c r="CE607" s="34"/>
      <c r="CF607" s="34"/>
      <c r="CG607" s="34"/>
      <c r="CH607" s="34"/>
      <c r="CI607" s="34"/>
      <c r="CJ607" s="34"/>
      <c r="CK607" s="34"/>
      <c r="CL607" s="34"/>
      <c r="CM607" s="34"/>
      <c r="CN607" s="34"/>
      <c r="CO607" s="34"/>
      <c r="CP607" s="34"/>
      <c r="CQ607" s="34"/>
    </row>
    <row r="608" spans="79:95" x14ac:dyDescent="0.3">
      <c r="CA608" s="34"/>
      <c r="CB608" s="34"/>
      <c r="CC608" s="34"/>
      <c r="CD608" s="34"/>
      <c r="CE608" s="34"/>
      <c r="CF608" s="34"/>
      <c r="CG608" s="34"/>
      <c r="CH608" s="34"/>
      <c r="CI608" s="34"/>
      <c r="CJ608" s="34"/>
      <c r="CK608" s="34"/>
      <c r="CL608" s="34"/>
      <c r="CM608" s="34"/>
      <c r="CN608" s="34"/>
      <c r="CO608" s="34"/>
      <c r="CP608" s="34"/>
      <c r="CQ608" s="34"/>
    </row>
    <row r="609" spans="79:95" x14ac:dyDescent="0.3">
      <c r="CA609" s="34"/>
      <c r="CB609" s="34"/>
      <c r="CC609" s="34"/>
      <c r="CD609" s="34"/>
      <c r="CE609" s="34"/>
      <c r="CF609" s="34"/>
      <c r="CG609" s="34"/>
      <c r="CH609" s="34"/>
      <c r="CI609" s="34"/>
      <c r="CJ609" s="34"/>
      <c r="CK609" s="34"/>
      <c r="CL609" s="34"/>
      <c r="CM609" s="34"/>
      <c r="CN609" s="34"/>
      <c r="CO609" s="34"/>
      <c r="CP609" s="34"/>
      <c r="CQ609" s="34"/>
    </row>
    <row r="610" spans="79:95" x14ac:dyDescent="0.3">
      <c r="CA610" s="34"/>
      <c r="CB610" s="34"/>
      <c r="CC610" s="34"/>
      <c r="CD610" s="34"/>
      <c r="CE610" s="34"/>
      <c r="CF610" s="34"/>
      <c r="CG610" s="34"/>
      <c r="CH610" s="34"/>
      <c r="CI610" s="34"/>
      <c r="CJ610" s="34"/>
      <c r="CK610" s="34"/>
      <c r="CL610" s="34"/>
      <c r="CM610" s="34"/>
      <c r="CN610" s="34"/>
      <c r="CO610" s="34"/>
      <c r="CP610" s="34"/>
      <c r="CQ610" s="34"/>
    </row>
    <row r="611" spans="79:95" x14ac:dyDescent="0.3">
      <c r="CA611" s="34"/>
      <c r="CB611" s="34"/>
      <c r="CC611" s="34"/>
      <c r="CD611" s="34"/>
      <c r="CE611" s="34"/>
      <c r="CF611" s="34"/>
      <c r="CG611" s="34"/>
      <c r="CH611" s="34"/>
      <c r="CI611" s="34"/>
      <c r="CJ611" s="34"/>
      <c r="CK611" s="34"/>
      <c r="CL611" s="34"/>
      <c r="CM611" s="34"/>
      <c r="CN611" s="34"/>
      <c r="CO611" s="34"/>
      <c r="CP611" s="34"/>
      <c r="CQ611" s="34"/>
    </row>
    <row r="612" spans="79:95" x14ac:dyDescent="0.3">
      <c r="CA612" s="34"/>
      <c r="CB612" s="34"/>
      <c r="CC612" s="34"/>
      <c r="CD612" s="34"/>
      <c r="CE612" s="34"/>
      <c r="CF612" s="34"/>
      <c r="CG612" s="34"/>
      <c r="CH612" s="34"/>
      <c r="CI612" s="34"/>
      <c r="CJ612" s="34"/>
      <c r="CK612" s="34"/>
      <c r="CL612" s="34"/>
      <c r="CM612" s="34"/>
      <c r="CN612" s="34"/>
      <c r="CO612" s="34"/>
      <c r="CP612" s="34"/>
      <c r="CQ612" s="34"/>
    </row>
    <row r="613" spans="79:95" x14ac:dyDescent="0.3">
      <c r="CA613" s="34"/>
      <c r="CB613" s="34"/>
      <c r="CC613" s="34"/>
      <c r="CD613" s="34"/>
      <c r="CE613" s="34"/>
      <c r="CF613" s="34"/>
      <c r="CG613" s="34"/>
      <c r="CH613" s="34"/>
      <c r="CI613" s="34"/>
      <c r="CJ613" s="34"/>
      <c r="CK613" s="34"/>
      <c r="CL613" s="34"/>
      <c r="CM613" s="34"/>
      <c r="CN613" s="34"/>
      <c r="CO613" s="34"/>
      <c r="CP613" s="34"/>
      <c r="CQ613" s="34"/>
    </row>
    <row r="614" spans="79:95" x14ac:dyDescent="0.3">
      <c r="CA614" s="34"/>
      <c r="CB614" s="34"/>
      <c r="CC614" s="34"/>
      <c r="CD614" s="34"/>
      <c r="CE614" s="34"/>
      <c r="CF614" s="34"/>
      <c r="CG614" s="34"/>
      <c r="CH614" s="34"/>
      <c r="CI614" s="34"/>
      <c r="CJ614" s="34"/>
      <c r="CK614" s="34"/>
      <c r="CL614" s="34"/>
      <c r="CM614" s="34"/>
      <c r="CN614" s="34"/>
      <c r="CO614" s="34"/>
      <c r="CP614" s="34"/>
      <c r="CQ614" s="34"/>
    </row>
    <row r="615" spans="79:95" x14ac:dyDescent="0.3">
      <c r="CA615" s="34"/>
      <c r="CB615" s="34"/>
      <c r="CC615" s="34"/>
      <c r="CD615" s="34"/>
      <c r="CE615" s="34"/>
      <c r="CF615" s="34"/>
      <c r="CG615" s="34"/>
      <c r="CH615" s="34"/>
      <c r="CI615" s="34"/>
      <c r="CJ615" s="34"/>
      <c r="CK615" s="34"/>
      <c r="CL615" s="34"/>
      <c r="CM615" s="34"/>
      <c r="CN615" s="34"/>
      <c r="CO615" s="34"/>
      <c r="CP615" s="34"/>
      <c r="CQ615" s="34"/>
    </row>
    <row r="616" spans="79:95" x14ac:dyDescent="0.3">
      <c r="CA616" s="34"/>
      <c r="CB616" s="34"/>
      <c r="CC616" s="34"/>
      <c r="CD616" s="34"/>
      <c r="CE616" s="34"/>
      <c r="CF616" s="34"/>
      <c r="CG616" s="34"/>
      <c r="CH616" s="34"/>
      <c r="CI616" s="34"/>
      <c r="CJ616" s="34"/>
      <c r="CK616" s="34"/>
      <c r="CL616" s="34"/>
      <c r="CM616" s="34"/>
      <c r="CN616" s="34"/>
      <c r="CO616" s="34"/>
      <c r="CP616" s="34"/>
      <c r="CQ616" s="34"/>
    </row>
    <row r="617" spans="79:95" x14ac:dyDescent="0.3">
      <c r="CA617" s="34"/>
      <c r="CB617" s="34"/>
      <c r="CC617" s="34"/>
      <c r="CD617" s="34"/>
      <c r="CE617" s="34"/>
      <c r="CF617" s="34"/>
      <c r="CG617" s="34"/>
      <c r="CH617" s="34"/>
      <c r="CI617" s="34"/>
      <c r="CJ617" s="34"/>
      <c r="CK617" s="34"/>
      <c r="CL617" s="34"/>
      <c r="CM617" s="34"/>
      <c r="CN617" s="34"/>
      <c r="CO617" s="34"/>
      <c r="CP617" s="34"/>
      <c r="CQ617" s="34"/>
    </row>
    <row r="618" spans="79:95" x14ac:dyDescent="0.3">
      <c r="CA618" s="34"/>
      <c r="CB618" s="34"/>
      <c r="CC618" s="34"/>
      <c r="CD618" s="34"/>
      <c r="CE618" s="34"/>
      <c r="CF618" s="34"/>
      <c r="CG618" s="34"/>
      <c r="CH618" s="34"/>
      <c r="CI618" s="34"/>
      <c r="CJ618" s="34"/>
      <c r="CK618" s="34"/>
      <c r="CL618" s="34"/>
      <c r="CM618" s="34"/>
      <c r="CN618" s="34"/>
      <c r="CO618" s="34"/>
      <c r="CP618" s="34"/>
      <c r="CQ618" s="34"/>
    </row>
    <row r="619" spans="79:95" x14ac:dyDescent="0.3">
      <c r="CA619" s="34"/>
      <c r="CB619" s="34"/>
      <c r="CC619" s="34"/>
      <c r="CD619" s="34"/>
      <c r="CE619" s="34"/>
      <c r="CF619" s="34"/>
      <c r="CG619" s="34"/>
      <c r="CH619" s="34"/>
      <c r="CI619" s="34"/>
      <c r="CJ619" s="34"/>
      <c r="CK619" s="34"/>
      <c r="CL619" s="34"/>
      <c r="CM619" s="34"/>
      <c r="CN619" s="34"/>
      <c r="CO619" s="34"/>
      <c r="CP619" s="34"/>
      <c r="CQ619" s="34"/>
    </row>
    <row r="620" spans="79:95" x14ac:dyDescent="0.3">
      <c r="CA620" s="34"/>
      <c r="CB620" s="34"/>
      <c r="CC620" s="34"/>
      <c r="CD620" s="34"/>
      <c r="CE620" s="34"/>
      <c r="CF620" s="34"/>
      <c r="CG620" s="34"/>
      <c r="CH620" s="34"/>
      <c r="CI620" s="34"/>
      <c r="CJ620" s="34"/>
      <c r="CK620" s="34"/>
      <c r="CL620" s="34"/>
      <c r="CM620" s="34"/>
      <c r="CN620" s="34"/>
      <c r="CO620" s="34"/>
      <c r="CP620" s="34"/>
      <c r="CQ620" s="34"/>
    </row>
    <row r="621" spans="79:95" x14ac:dyDescent="0.3">
      <c r="CA621" s="34"/>
      <c r="CB621" s="34"/>
      <c r="CC621" s="34"/>
      <c r="CD621" s="34"/>
      <c r="CE621" s="34"/>
      <c r="CF621" s="34"/>
      <c r="CG621" s="34"/>
      <c r="CH621" s="34"/>
      <c r="CI621" s="34"/>
      <c r="CJ621" s="34"/>
      <c r="CK621" s="34"/>
      <c r="CL621" s="34"/>
      <c r="CM621" s="34"/>
      <c r="CN621" s="34"/>
      <c r="CO621" s="34"/>
      <c r="CP621" s="34"/>
      <c r="CQ621" s="34"/>
    </row>
    <row r="622" spans="79:95" x14ac:dyDescent="0.3">
      <c r="CA622" s="34"/>
      <c r="CB622" s="34"/>
      <c r="CC622" s="34"/>
      <c r="CD622" s="34"/>
      <c r="CE622" s="34"/>
      <c r="CF622" s="34"/>
      <c r="CG622" s="34"/>
      <c r="CH622" s="34"/>
      <c r="CI622" s="34"/>
      <c r="CJ622" s="34"/>
      <c r="CK622" s="34"/>
      <c r="CL622" s="34"/>
      <c r="CM622" s="34"/>
      <c r="CN622" s="34"/>
      <c r="CO622" s="34"/>
      <c r="CP622" s="34"/>
      <c r="CQ622" s="34"/>
    </row>
    <row r="623" spans="79:95" x14ac:dyDescent="0.3">
      <c r="CA623" s="34"/>
      <c r="CB623" s="34"/>
      <c r="CC623" s="34"/>
      <c r="CD623" s="34"/>
      <c r="CE623" s="34"/>
      <c r="CF623" s="34"/>
      <c r="CG623" s="34"/>
      <c r="CH623" s="34"/>
      <c r="CI623" s="34"/>
      <c r="CJ623" s="34"/>
      <c r="CK623" s="34"/>
      <c r="CL623" s="34"/>
      <c r="CM623" s="34"/>
      <c r="CN623" s="34"/>
      <c r="CO623" s="34"/>
      <c r="CP623" s="34"/>
      <c r="CQ623" s="34"/>
    </row>
    <row r="624" spans="79:95" x14ac:dyDescent="0.3">
      <c r="CA624" s="34"/>
      <c r="CB624" s="34"/>
      <c r="CC624" s="34"/>
      <c r="CD624" s="34"/>
      <c r="CE624" s="34"/>
      <c r="CF624" s="34"/>
      <c r="CG624" s="34"/>
      <c r="CH624" s="34"/>
      <c r="CI624" s="34"/>
      <c r="CJ624" s="34"/>
      <c r="CK624" s="34"/>
      <c r="CL624" s="34"/>
      <c r="CM624" s="34"/>
      <c r="CN624" s="34"/>
      <c r="CO624" s="34"/>
      <c r="CP624" s="34"/>
      <c r="CQ624" s="34"/>
    </row>
    <row r="625" spans="79:95" x14ac:dyDescent="0.3">
      <c r="CA625" s="34"/>
      <c r="CB625" s="34"/>
      <c r="CC625" s="34"/>
      <c r="CD625" s="34"/>
      <c r="CE625" s="34"/>
      <c r="CF625" s="34"/>
      <c r="CG625" s="34"/>
      <c r="CH625" s="34"/>
      <c r="CI625" s="34"/>
      <c r="CJ625" s="34"/>
      <c r="CK625" s="34"/>
      <c r="CL625" s="34"/>
      <c r="CM625" s="34"/>
      <c r="CN625" s="34"/>
      <c r="CO625" s="34"/>
      <c r="CP625" s="34"/>
      <c r="CQ625" s="34"/>
    </row>
    <row r="626" spans="79:95" x14ac:dyDescent="0.3">
      <c r="CA626" s="34"/>
      <c r="CB626" s="34"/>
      <c r="CC626" s="34"/>
      <c r="CD626" s="34"/>
      <c r="CE626" s="34"/>
      <c r="CF626" s="34"/>
      <c r="CG626" s="34"/>
      <c r="CH626" s="34"/>
      <c r="CI626" s="34"/>
      <c r="CJ626" s="34"/>
      <c r="CK626" s="34"/>
      <c r="CL626" s="34"/>
      <c r="CM626" s="34"/>
      <c r="CN626" s="34"/>
      <c r="CO626" s="34"/>
      <c r="CP626" s="34"/>
      <c r="CQ626" s="34"/>
    </row>
    <row r="627" spans="79:95" x14ac:dyDescent="0.3">
      <c r="CA627" s="34"/>
      <c r="CB627" s="34"/>
      <c r="CC627" s="34"/>
      <c r="CD627" s="34"/>
      <c r="CE627" s="34"/>
      <c r="CF627" s="34"/>
      <c r="CG627" s="34"/>
      <c r="CH627" s="34"/>
      <c r="CI627" s="34"/>
      <c r="CJ627" s="34"/>
      <c r="CK627" s="34"/>
      <c r="CL627" s="34"/>
      <c r="CM627" s="34"/>
      <c r="CN627" s="34"/>
      <c r="CO627" s="34"/>
      <c r="CP627" s="34"/>
      <c r="CQ627" s="34"/>
    </row>
    <row r="628" spans="79:95" x14ac:dyDescent="0.3">
      <c r="CA628" s="34"/>
      <c r="CB628" s="34"/>
      <c r="CC628" s="34"/>
      <c r="CD628" s="34"/>
      <c r="CE628" s="34"/>
      <c r="CF628" s="34"/>
      <c r="CG628" s="34"/>
      <c r="CH628" s="34"/>
      <c r="CI628" s="34"/>
      <c r="CJ628" s="34"/>
      <c r="CK628" s="34"/>
      <c r="CL628" s="34"/>
      <c r="CM628" s="34"/>
      <c r="CN628" s="34"/>
      <c r="CO628" s="34"/>
      <c r="CP628" s="34"/>
      <c r="CQ628" s="34"/>
    </row>
    <row r="629" spans="79:95" x14ac:dyDescent="0.3">
      <c r="CA629" s="34"/>
      <c r="CB629" s="34"/>
      <c r="CC629" s="34"/>
      <c r="CD629" s="34"/>
      <c r="CE629" s="34"/>
      <c r="CF629" s="34"/>
      <c r="CG629" s="34"/>
      <c r="CH629" s="34"/>
      <c r="CI629" s="34"/>
      <c r="CJ629" s="34"/>
      <c r="CK629" s="34"/>
      <c r="CL629" s="34"/>
      <c r="CM629" s="34"/>
      <c r="CN629" s="34"/>
      <c r="CO629" s="34"/>
      <c r="CP629" s="34"/>
      <c r="CQ629" s="34"/>
    </row>
    <row r="630" spans="79:95" x14ac:dyDescent="0.3">
      <c r="CA630" s="34"/>
      <c r="CB630" s="34"/>
      <c r="CC630" s="34"/>
      <c r="CD630" s="34"/>
      <c r="CE630" s="34"/>
      <c r="CF630" s="34"/>
      <c r="CG630" s="34"/>
      <c r="CH630" s="34"/>
      <c r="CI630" s="34"/>
      <c r="CJ630" s="34"/>
      <c r="CK630" s="34"/>
      <c r="CL630" s="34"/>
      <c r="CM630" s="34"/>
      <c r="CN630" s="34"/>
      <c r="CO630" s="34"/>
      <c r="CP630" s="34"/>
      <c r="CQ630" s="34"/>
    </row>
    <row r="631" spans="79:95" x14ac:dyDescent="0.3">
      <c r="CA631" s="34"/>
      <c r="CB631" s="34"/>
      <c r="CC631" s="34"/>
      <c r="CD631" s="34"/>
      <c r="CE631" s="34"/>
      <c r="CF631" s="34"/>
      <c r="CG631" s="34"/>
      <c r="CH631" s="34"/>
      <c r="CI631" s="34"/>
      <c r="CJ631" s="34"/>
      <c r="CK631" s="34"/>
      <c r="CL631" s="34"/>
      <c r="CM631" s="34"/>
      <c r="CN631" s="34"/>
      <c r="CO631" s="34"/>
      <c r="CP631" s="34"/>
      <c r="CQ631" s="34"/>
    </row>
    <row r="632" spans="79:95" x14ac:dyDescent="0.3">
      <c r="CA632" s="34"/>
      <c r="CB632" s="34"/>
      <c r="CC632" s="34"/>
      <c r="CD632" s="34"/>
      <c r="CE632" s="34"/>
      <c r="CF632" s="34"/>
      <c r="CG632" s="34"/>
      <c r="CH632" s="34"/>
      <c r="CI632" s="34"/>
      <c r="CJ632" s="34"/>
      <c r="CK632" s="34"/>
      <c r="CL632" s="34"/>
      <c r="CM632" s="34"/>
      <c r="CN632" s="34"/>
      <c r="CO632" s="34"/>
      <c r="CP632" s="34"/>
      <c r="CQ632" s="34"/>
    </row>
    <row r="633" spans="79:95" x14ac:dyDescent="0.3">
      <c r="CA633" s="34"/>
      <c r="CB633" s="34"/>
      <c r="CC633" s="34"/>
      <c r="CD633" s="34"/>
      <c r="CE633" s="34"/>
      <c r="CF633" s="34"/>
      <c r="CG633" s="34"/>
      <c r="CH633" s="34"/>
      <c r="CI633" s="34"/>
      <c r="CJ633" s="34"/>
      <c r="CK633" s="34"/>
      <c r="CL633" s="34"/>
      <c r="CM633" s="34"/>
      <c r="CN633" s="34"/>
      <c r="CO633" s="34"/>
      <c r="CP633" s="34"/>
      <c r="CQ633" s="34"/>
    </row>
    <row r="634" spans="79:95" x14ac:dyDescent="0.3">
      <c r="CA634" s="34"/>
      <c r="CB634" s="34"/>
      <c r="CC634" s="34"/>
      <c r="CD634" s="34"/>
      <c r="CE634" s="34"/>
      <c r="CF634" s="34"/>
      <c r="CG634" s="34"/>
      <c r="CH634" s="34"/>
      <c r="CI634" s="34"/>
      <c r="CJ634" s="34"/>
      <c r="CK634" s="34"/>
      <c r="CL634" s="34"/>
      <c r="CM634" s="34"/>
      <c r="CN634" s="34"/>
      <c r="CO634" s="34"/>
      <c r="CP634" s="34"/>
      <c r="CQ634" s="34"/>
    </row>
    <row r="635" spans="79:95" x14ac:dyDescent="0.3">
      <c r="CA635" s="34"/>
      <c r="CB635" s="34"/>
      <c r="CC635" s="34"/>
      <c r="CD635" s="34"/>
      <c r="CE635" s="34"/>
      <c r="CF635" s="34"/>
      <c r="CG635" s="34"/>
      <c r="CH635" s="34"/>
      <c r="CI635" s="34"/>
      <c r="CJ635" s="34"/>
      <c r="CK635" s="34"/>
      <c r="CL635" s="34"/>
      <c r="CM635" s="34"/>
      <c r="CN635" s="34"/>
      <c r="CO635" s="34"/>
      <c r="CP635" s="34"/>
      <c r="CQ635" s="34"/>
    </row>
    <row r="636" spans="79:95" x14ac:dyDescent="0.3">
      <c r="CA636" s="34"/>
      <c r="CB636" s="34"/>
      <c r="CC636" s="34"/>
      <c r="CD636" s="34"/>
      <c r="CE636" s="34"/>
      <c r="CF636" s="34"/>
      <c r="CG636" s="34"/>
      <c r="CH636" s="34"/>
      <c r="CI636" s="34"/>
      <c r="CJ636" s="34"/>
      <c r="CK636" s="34"/>
      <c r="CL636" s="34"/>
      <c r="CM636" s="34"/>
      <c r="CN636" s="34"/>
      <c r="CO636" s="34"/>
      <c r="CP636" s="34"/>
      <c r="CQ636" s="34"/>
    </row>
    <row r="637" spans="79:95" x14ac:dyDescent="0.3">
      <c r="CA637" s="34"/>
      <c r="CB637" s="34"/>
      <c r="CC637" s="34"/>
      <c r="CD637" s="34"/>
      <c r="CE637" s="34"/>
      <c r="CF637" s="34"/>
      <c r="CG637" s="34"/>
      <c r="CH637" s="34"/>
      <c r="CI637" s="34"/>
      <c r="CJ637" s="34"/>
      <c r="CK637" s="34"/>
      <c r="CL637" s="34"/>
      <c r="CM637" s="34"/>
      <c r="CN637" s="34"/>
      <c r="CO637" s="34"/>
      <c r="CP637" s="34"/>
      <c r="CQ637" s="34"/>
    </row>
    <row r="638" spans="79:95" x14ac:dyDescent="0.3">
      <c r="CA638" s="34"/>
      <c r="CB638" s="34"/>
      <c r="CC638" s="34"/>
      <c r="CD638" s="34"/>
      <c r="CE638" s="34"/>
      <c r="CF638" s="34"/>
      <c r="CG638" s="34"/>
      <c r="CH638" s="34"/>
      <c r="CI638" s="34"/>
      <c r="CJ638" s="34"/>
      <c r="CK638" s="34"/>
      <c r="CL638" s="34"/>
      <c r="CM638" s="34"/>
      <c r="CN638" s="34"/>
      <c r="CO638" s="34"/>
      <c r="CP638" s="34"/>
      <c r="CQ638" s="34"/>
    </row>
    <row r="639" spans="79:95" x14ac:dyDescent="0.3">
      <c r="CA639" s="34"/>
      <c r="CB639" s="34"/>
      <c r="CC639" s="34"/>
      <c r="CD639" s="34"/>
      <c r="CE639" s="34"/>
      <c r="CF639" s="34"/>
      <c r="CG639" s="34"/>
      <c r="CH639" s="34"/>
      <c r="CI639" s="34"/>
      <c r="CJ639" s="34"/>
      <c r="CK639" s="34"/>
      <c r="CL639" s="34"/>
      <c r="CM639" s="34"/>
      <c r="CN639" s="34"/>
      <c r="CO639" s="34"/>
      <c r="CP639" s="34"/>
      <c r="CQ639" s="34"/>
    </row>
    <row r="640" spans="79:95" x14ac:dyDescent="0.3">
      <c r="CA640" s="34"/>
      <c r="CB640" s="34"/>
      <c r="CC640" s="34"/>
      <c r="CD640" s="34"/>
      <c r="CE640" s="34"/>
      <c r="CF640" s="34"/>
      <c r="CG640" s="34"/>
      <c r="CH640" s="34"/>
      <c r="CI640" s="34"/>
      <c r="CJ640" s="34"/>
      <c r="CK640" s="34"/>
      <c r="CL640" s="34"/>
      <c r="CM640" s="34"/>
      <c r="CN640" s="34"/>
      <c r="CO640" s="34"/>
      <c r="CP640" s="34"/>
      <c r="CQ640" s="34"/>
    </row>
    <row r="641" spans="79:95" x14ac:dyDescent="0.3">
      <c r="CA641" s="34"/>
      <c r="CB641" s="34"/>
      <c r="CC641" s="34"/>
      <c r="CD641" s="34"/>
      <c r="CE641" s="34"/>
      <c r="CF641" s="34"/>
      <c r="CG641" s="34"/>
      <c r="CH641" s="34"/>
      <c r="CI641" s="34"/>
      <c r="CJ641" s="34"/>
      <c r="CK641" s="34"/>
      <c r="CL641" s="34"/>
      <c r="CM641" s="34"/>
      <c r="CN641" s="34"/>
      <c r="CO641" s="34"/>
      <c r="CP641" s="34"/>
      <c r="CQ641" s="34"/>
    </row>
    <row r="642" spans="79:95" x14ac:dyDescent="0.3">
      <c r="CA642" s="34"/>
      <c r="CB642" s="34"/>
      <c r="CC642" s="34"/>
      <c r="CD642" s="34"/>
      <c r="CE642" s="34"/>
      <c r="CF642" s="34"/>
      <c r="CG642" s="34"/>
      <c r="CH642" s="34"/>
      <c r="CI642" s="34"/>
      <c r="CJ642" s="34"/>
      <c r="CK642" s="34"/>
      <c r="CL642" s="34"/>
      <c r="CM642" s="34"/>
      <c r="CN642" s="34"/>
      <c r="CO642" s="34"/>
      <c r="CP642" s="34"/>
      <c r="CQ642" s="34"/>
    </row>
    <row r="643" spans="79:95" x14ac:dyDescent="0.3">
      <c r="CA643" s="34"/>
      <c r="CB643" s="34"/>
      <c r="CC643" s="34"/>
      <c r="CD643" s="34"/>
      <c r="CE643" s="34"/>
      <c r="CF643" s="34"/>
      <c r="CG643" s="34"/>
      <c r="CH643" s="34"/>
      <c r="CI643" s="34"/>
      <c r="CJ643" s="34"/>
      <c r="CK643" s="34"/>
      <c r="CL643" s="34"/>
      <c r="CM643" s="34"/>
      <c r="CN643" s="34"/>
      <c r="CO643" s="34"/>
      <c r="CP643" s="34"/>
      <c r="CQ643" s="34"/>
    </row>
    <row r="644" spans="79:95" x14ac:dyDescent="0.3">
      <c r="CA644" s="34"/>
      <c r="CB644" s="34"/>
      <c r="CC644" s="34"/>
      <c r="CD644" s="34"/>
      <c r="CE644" s="34"/>
      <c r="CF644" s="34"/>
      <c r="CG644" s="34"/>
      <c r="CH644" s="34"/>
      <c r="CI644" s="34"/>
      <c r="CJ644" s="34"/>
      <c r="CK644" s="34"/>
      <c r="CL644" s="34"/>
      <c r="CM644" s="34"/>
      <c r="CN644" s="34"/>
      <c r="CO644" s="34"/>
      <c r="CP644" s="34"/>
      <c r="CQ644" s="34"/>
    </row>
    <row r="645" spans="79:95" x14ac:dyDescent="0.3">
      <c r="CA645" s="34"/>
      <c r="CB645" s="34"/>
      <c r="CC645" s="34"/>
      <c r="CD645" s="34"/>
      <c r="CE645" s="34"/>
      <c r="CF645" s="34"/>
      <c r="CG645" s="34"/>
      <c r="CH645" s="34"/>
      <c r="CI645" s="34"/>
      <c r="CJ645" s="34"/>
      <c r="CK645" s="34"/>
      <c r="CL645" s="34"/>
      <c r="CM645" s="34"/>
      <c r="CN645" s="34"/>
      <c r="CO645" s="34"/>
      <c r="CP645" s="34"/>
      <c r="CQ645" s="34"/>
    </row>
    <row r="646" spans="79:95" x14ac:dyDescent="0.3">
      <c r="CA646" s="34"/>
      <c r="CB646" s="34"/>
      <c r="CC646" s="34"/>
      <c r="CD646" s="34"/>
      <c r="CE646" s="34"/>
      <c r="CF646" s="34"/>
      <c r="CG646" s="34"/>
      <c r="CH646" s="34"/>
      <c r="CI646" s="34"/>
      <c r="CJ646" s="34"/>
      <c r="CK646" s="34"/>
      <c r="CL646" s="34"/>
      <c r="CM646" s="34"/>
      <c r="CN646" s="34"/>
      <c r="CO646" s="34"/>
      <c r="CP646" s="34"/>
      <c r="CQ646" s="34"/>
    </row>
    <row r="647" spans="79:95" x14ac:dyDescent="0.3">
      <c r="CA647" s="34"/>
      <c r="CB647" s="34"/>
      <c r="CC647" s="34"/>
      <c r="CD647" s="34"/>
      <c r="CE647" s="34"/>
      <c r="CF647" s="34"/>
      <c r="CG647" s="34"/>
      <c r="CH647" s="34"/>
      <c r="CI647" s="34"/>
      <c r="CJ647" s="34"/>
      <c r="CK647" s="34"/>
      <c r="CL647" s="34"/>
      <c r="CM647" s="34"/>
      <c r="CN647" s="34"/>
      <c r="CO647" s="34"/>
      <c r="CP647" s="34"/>
      <c r="CQ647" s="34"/>
    </row>
    <row r="648" spans="79:95" x14ac:dyDescent="0.3">
      <c r="CA648" s="34"/>
      <c r="CB648" s="34"/>
      <c r="CC648" s="34"/>
      <c r="CD648" s="34"/>
      <c r="CE648" s="34"/>
      <c r="CF648" s="34"/>
      <c r="CG648" s="34"/>
      <c r="CH648" s="34"/>
      <c r="CI648" s="34"/>
      <c r="CJ648" s="34"/>
      <c r="CK648" s="34"/>
      <c r="CL648" s="34"/>
      <c r="CM648" s="34"/>
      <c r="CN648" s="34"/>
      <c r="CO648" s="34"/>
      <c r="CP648" s="34"/>
      <c r="CQ648" s="34"/>
    </row>
    <row r="649" spans="79:95" x14ac:dyDescent="0.3">
      <c r="CA649" s="34"/>
      <c r="CB649" s="34"/>
      <c r="CC649" s="34"/>
      <c r="CD649" s="34"/>
      <c r="CE649" s="34"/>
      <c r="CF649" s="34"/>
      <c r="CG649" s="34"/>
      <c r="CH649" s="34"/>
      <c r="CI649" s="34"/>
      <c r="CJ649" s="34"/>
      <c r="CK649" s="34"/>
      <c r="CL649" s="34"/>
      <c r="CM649" s="34"/>
      <c r="CN649" s="34"/>
      <c r="CO649" s="34"/>
      <c r="CP649" s="34"/>
      <c r="CQ649" s="34"/>
    </row>
    <row r="650" spans="79:95" x14ac:dyDescent="0.3">
      <c r="CA650" s="34"/>
      <c r="CB650" s="34"/>
      <c r="CC650" s="34"/>
      <c r="CD650" s="34"/>
      <c r="CE650" s="34"/>
      <c r="CF650" s="34"/>
      <c r="CG650" s="34"/>
      <c r="CH650" s="34"/>
      <c r="CI650" s="34"/>
      <c r="CJ650" s="34"/>
      <c r="CK650" s="34"/>
      <c r="CL650" s="34"/>
      <c r="CM650" s="34"/>
      <c r="CN650" s="34"/>
      <c r="CO650" s="34"/>
      <c r="CP650" s="34"/>
      <c r="CQ650" s="34"/>
    </row>
    <row r="651" spans="79:95" x14ac:dyDescent="0.3">
      <c r="CA651" s="34"/>
      <c r="CB651" s="34"/>
      <c r="CC651" s="34"/>
      <c r="CD651" s="34"/>
      <c r="CE651" s="34"/>
      <c r="CF651" s="34"/>
      <c r="CG651" s="34"/>
      <c r="CH651" s="34"/>
      <c r="CI651" s="34"/>
      <c r="CJ651" s="34"/>
      <c r="CK651" s="34"/>
      <c r="CL651" s="34"/>
      <c r="CM651" s="34"/>
      <c r="CN651" s="34"/>
      <c r="CO651" s="34"/>
      <c r="CP651" s="34"/>
      <c r="CQ651" s="34"/>
    </row>
    <row r="652" spans="79:95" x14ac:dyDescent="0.3">
      <c r="CA652" s="34"/>
      <c r="CB652" s="34"/>
      <c r="CC652" s="34"/>
      <c r="CD652" s="34"/>
      <c r="CE652" s="34"/>
      <c r="CF652" s="34"/>
      <c r="CG652" s="34"/>
      <c r="CH652" s="34"/>
      <c r="CI652" s="34"/>
      <c r="CJ652" s="34"/>
      <c r="CK652" s="34"/>
      <c r="CL652" s="34"/>
      <c r="CM652" s="34"/>
      <c r="CN652" s="34"/>
      <c r="CO652" s="34"/>
      <c r="CP652" s="34"/>
      <c r="CQ652" s="34"/>
    </row>
    <row r="653" spans="79:95" x14ac:dyDescent="0.3">
      <c r="CA653" s="34"/>
      <c r="CB653" s="34"/>
      <c r="CC653" s="34"/>
      <c r="CD653" s="34"/>
      <c r="CE653" s="34"/>
      <c r="CF653" s="34"/>
      <c r="CG653" s="34"/>
      <c r="CH653" s="34"/>
      <c r="CI653" s="34"/>
      <c r="CJ653" s="34"/>
      <c r="CK653" s="34"/>
      <c r="CL653" s="34"/>
      <c r="CM653" s="34"/>
      <c r="CN653" s="34"/>
      <c r="CO653" s="34"/>
      <c r="CP653" s="34"/>
      <c r="CQ653" s="34"/>
    </row>
    <row r="654" spans="79:95" x14ac:dyDescent="0.3">
      <c r="CA654" s="34"/>
      <c r="CB654" s="34"/>
      <c r="CC654" s="34"/>
      <c r="CD654" s="34"/>
      <c r="CE654" s="34"/>
      <c r="CF654" s="34"/>
      <c r="CG654" s="34"/>
      <c r="CH654" s="34"/>
      <c r="CI654" s="34"/>
      <c r="CJ654" s="34"/>
      <c r="CK654" s="34"/>
      <c r="CL654" s="34"/>
      <c r="CM654" s="34"/>
      <c r="CN654" s="34"/>
      <c r="CO654" s="34"/>
      <c r="CP654" s="34"/>
      <c r="CQ654" s="34"/>
    </row>
    <row r="655" spans="79:95" x14ac:dyDescent="0.3">
      <c r="CA655" s="34"/>
      <c r="CB655" s="34"/>
      <c r="CC655" s="34"/>
      <c r="CD655" s="34"/>
      <c r="CE655" s="34"/>
      <c r="CF655" s="34"/>
      <c r="CG655" s="34"/>
      <c r="CH655" s="34"/>
      <c r="CI655" s="34"/>
      <c r="CJ655" s="34"/>
      <c r="CK655" s="34"/>
      <c r="CL655" s="34"/>
      <c r="CM655" s="34"/>
      <c r="CN655" s="34"/>
      <c r="CO655" s="34"/>
      <c r="CP655" s="34"/>
      <c r="CQ655" s="34"/>
    </row>
    <row r="656" spans="79:95" x14ac:dyDescent="0.3">
      <c r="CA656" s="34"/>
      <c r="CB656" s="34"/>
      <c r="CC656" s="34"/>
      <c r="CD656" s="34"/>
      <c r="CE656" s="34"/>
      <c r="CF656" s="34"/>
      <c r="CG656" s="34"/>
      <c r="CH656" s="34"/>
      <c r="CI656" s="34"/>
      <c r="CJ656" s="34"/>
      <c r="CK656" s="34"/>
      <c r="CL656" s="34"/>
      <c r="CM656" s="34"/>
      <c r="CN656" s="34"/>
      <c r="CO656" s="34"/>
      <c r="CP656" s="34"/>
      <c r="CQ656" s="34"/>
    </row>
    <row r="657" spans="79:95" x14ac:dyDescent="0.3">
      <c r="CA657" s="34"/>
      <c r="CB657" s="34"/>
      <c r="CC657" s="34"/>
      <c r="CD657" s="34"/>
      <c r="CE657" s="34"/>
      <c r="CF657" s="34"/>
      <c r="CG657" s="34"/>
      <c r="CH657" s="34"/>
      <c r="CI657" s="34"/>
      <c r="CJ657" s="34"/>
      <c r="CK657" s="34"/>
      <c r="CL657" s="34"/>
      <c r="CM657" s="34"/>
      <c r="CN657" s="34"/>
      <c r="CO657" s="34"/>
      <c r="CP657" s="34"/>
      <c r="CQ657" s="34"/>
    </row>
    <row r="658" spans="79:95" x14ac:dyDescent="0.3">
      <c r="CA658" s="34"/>
      <c r="CB658" s="34"/>
      <c r="CC658" s="34"/>
      <c r="CD658" s="34"/>
      <c r="CE658" s="34"/>
      <c r="CF658" s="34"/>
      <c r="CG658" s="34"/>
      <c r="CH658" s="34"/>
      <c r="CI658" s="34"/>
      <c r="CJ658" s="34"/>
      <c r="CK658" s="34"/>
      <c r="CL658" s="34"/>
      <c r="CM658" s="34"/>
      <c r="CN658" s="34"/>
      <c r="CO658" s="34"/>
      <c r="CP658" s="34"/>
      <c r="CQ658" s="34"/>
    </row>
    <row r="659" spans="79:95" x14ac:dyDescent="0.3">
      <c r="CA659" s="34"/>
      <c r="CB659" s="34"/>
      <c r="CC659" s="34"/>
      <c r="CD659" s="34"/>
      <c r="CE659" s="34"/>
      <c r="CF659" s="34"/>
      <c r="CG659" s="34"/>
      <c r="CH659" s="34"/>
      <c r="CI659" s="34"/>
      <c r="CJ659" s="34"/>
      <c r="CK659" s="34"/>
      <c r="CL659" s="34"/>
      <c r="CM659" s="34"/>
      <c r="CN659" s="34"/>
      <c r="CO659" s="34"/>
      <c r="CP659" s="34"/>
      <c r="CQ659" s="34"/>
    </row>
    <row r="660" spans="79:95" x14ac:dyDescent="0.3">
      <c r="CA660" s="34"/>
      <c r="CB660" s="34"/>
      <c r="CC660" s="34"/>
      <c r="CD660" s="34"/>
      <c r="CE660" s="34"/>
      <c r="CF660" s="34"/>
      <c r="CG660" s="34"/>
      <c r="CH660" s="34"/>
      <c r="CI660" s="34"/>
      <c r="CJ660" s="34"/>
      <c r="CK660" s="34"/>
      <c r="CL660" s="34"/>
      <c r="CM660" s="34"/>
      <c r="CN660" s="34"/>
      <c r="CO660" s="34"/>
      <c r="CP660" s="34"/>
      <c r="CQ660" s="34"/>
    </row>
    <row r="661" spans="79:95" x14ac:dyDescent="0.3">
      <c r="CA661" s="34"/>
      <c r="CB661" s="34"/>
      <c r="CC661" s="34"/>
      <c r="CD661" s="34"/>
      <c r="CE661" s="34"/>
      <c r="CF661" s="34"/>
      <c r="CG661" s="34"/>
      <c r="CH661" s="34"/>
      <c r="CI661" s="34"/>
      <c r="CJ661" s="34"/>
      <c r="CK661" s="34"/>
      <c r="CL661" s="34"/>
      <c r="CM661" s="34"/>
      <c r="CN661" s="34"/>
      <c r="CO661" s="34"/>
      <c r="CP661" s="34"/>
      <c r="CQ661" s="34"/>
    </row>
    <row r="662" spans="79:95" x14ac:dyDescent="0.3">
      <c r="CA662" s="34"/>
      <c r="CB662" s="34"/>
      <c r="CC662" s="34"/>
      <c r="CD662" s="34"/>
      <c r="CE662" s="34"/>
      <c r="CF662" s="34"/>
      <c r="CG662" s="34"/>
      <c r="CH662" s="34"/>
      <c r="CI662" s="34"/>
      <c r="CJ662" s="34"/>
      <c r="CK662" s="34"/>
      <c r="CL662" s="34"/>
      <c r="CM662" s="34"/>
      <c r="CN662" s="34"/>
      <c r="CO662" s="34"/>
      <c r="CP662" s="34"/>
      <c r="CQ662" s="34"/>
    </row>
    <row r="663" spans="79:95" x14ac:dyDescent="0.3">
      <c r="CA663" s="34"/>
      <c r="CB663" s="34"/>
      <c r="CC663" s="34"/>
      <c r="CD663" s="34"/>
      <c r="CE663" s="34"/>
      <c r="CF663" s="34"/>
      <c r="CG663" s="34"/>
      <c r="CH663" s="34"/>
      <c r="CI663" s="34"/>
      <c r="CJ663" s="34"/>
      <c r="CK663" s="34"/>
      <c r="CL663" s="34"/>
      <c r="CM663" s="34"/>
      <c r="CN663" s="34"/>
      <c r="CO663" s="34"/>
      <c r="CP663" s="34"/>
      <c r="CQ663" s="34"/>
    </row>
    <row r="664" spans="79:95" x14ac:dyDescent="0.3">
      <c r="CA664" s="34"/>
      <c r="CB664" s="34"/>
      <c r="CC664" s="34"/>
      <c r="CD664" s="34"/>
      <c r="CE664" s="34"/>
      <c r="CF664" s="34"/>
      <c r="CG664" s="34"/>
      <c r="CH664" s="34"/>
      <c r="CI664" s="34"/>
      <c r="CJ664" s="34"/>
      <c r="CK664" s="34"/>
      <c r="CL664" s="34"/>
      <c r="CM664" s="34"/>
      <c r="CN664" s="34"/>
      <c r="CO664" s="34"/>
      <c r="CP664" s="34"/>
      <c r="CQ664" s="34"/>
    </row>
    <row r="665" spans="79:95" x14ac:dyDescent="0.3">
      <c r="CA665" s="34"/>
      <c r="CB665" s="34"/>
      <c r="CC665" s="34"/>
      <c r="CD665" s="34"/>
      <c r="CE665" s="34"/>
      <c r="CF665" s="34"/>
      <c r="CG665" s="34"/>
      <c r="CH665" s="34"/>
      <c r="CI665" s="34"/>
      <c r="CJ665" s="34"/>
      <c r="CK665" s="34"/>
      <c r="CL665" s="34"/>
      <c r="CM665" s="34"/>
      <c r="CN665" s="34"/>
      <c r="CO665" s="34"/>
      <c r="CP665" s="34"/>
      <c r="CQ665" s="34"/>
    </row>
    <row r="666" spans="79:95" x14ac:dyDescent="0.3">
      <c r="CA666" s="34"/>
      <c r="CB666" s="34"/>
      <c r="CC666" s="34"/>
      <c r="CD666" s="34"/>
      <c r="CE666" s="34"/>
      <c r="CF666" s="34"/>
      <c r="CG666" s="34"/>
      <c r="CH666" s="34"/>
      <c r="CI666" s="34"/>
      <c r="CJ666" s="34"/>
      <c r="CK666" s="34"/>
      <c r="CL666" s="34"/>
      <c r="CM666" s="34"/>
      <c r="CN666" s="34"/>
      <c r="CO666" s="34"/>
      <c r="CP666" s="34"/>
      <c r="CQ666" s="34"/>
    </row>
    <row r="667" spans="79:95" x14ac:dyDescent="0.3">
      <c r="CA667" s="34"/>
      <c r="CB667" s="34"/>
      <c r="CC667" s="34"/>
      <c r="CD667" s="34"/>
      <c r="CE667" s="34"/>
      <c r="CF667" s="34"/>
      <c r="CG667" s="34"/>
      <c r="CH667" s="34"/>
      <c r="CI667" s="34"/>
      <c r="CJ667" s="34"/>
      <c r="CK667" s="34"/>
      <c r="CL667" s="34"/>
      <c r="CM667" s="34"/>
      <c r="CN667" s="34"/>
      <c r="CO667" s="34"/>
      <c r="CP667" s="34"/>
      <c r="CQ667" s="34"/>
    </row>
    <row r="668" spans="79:95" x14ac:dyDescent="0.3">
      <c r="CA668" s="34"/>
      <c r="CB668" s="34"/>
      <c r="CC668" s="34"/>
      <c r="CD668" s="34"/>
      <c r="CE668" s="34"/>
      <c r="CF668" s="34"/>
      <c r="CG668" s="34"/>
      <c r="CH668" s="34"/>
      <c r="CI668" s="34"/>
      <c r="CJ668" s="34"/>
      <c r="CK668" s="34"/>
      <c r="CL668" s="34"/>
      <c r="CM668" s="34"/>
      <c r="CN668" s="34"/>
      <c r="CO668" s="34"/>
      <c r="CP668" s="34"/>
      <c r="CQ668" s="34"/>
    </row>
    <row r="669" spans="79:95" x14ac:dyDescent="0.3">
      <c r="CA669" s="34"/>
      <c r="CB669" s="34"/>
      <c r="CC669" s="34"/>
      <c r="CD669" s="34"/>
      <c r="CE669" s="34"/>
      <c r="CF669" s="34"/>
      <c r="CG669" s="34"/>
      <c r="CH669" s="34"/>
      <c r="CI669" s="34"/>
      <c r="CJ669" s="34"/>
      <c r="CK669" s="34"/>
      <c r="CL669" s="34"/>
      <c r="CM669" s="34"/>
      <c r="CN669" s="34"/>
      <c r="CO669" s="34"/>
      <c r="CP669" s="34"/>
      <c r="CQ669" s="34"/>
    </row>
    <row r="670" spans="79:95" x14ac:dyDescent="0.3">
      <c r="CA670" s="34"/>
      <c r="CB670" s="34"/>
      <c r="CC670" s="34"/>
      <c r="CD670" s="34"/>
      <c r="CE670" s="34"/>
      <c r="CF670" s="34"/>
      <c r="CG670" s="34"/>
      <c r="CH670" s="34"/>
      <c r="CI670" s="34"/>
      <c r="CJ670" s="34"/>
      <c r="CK670" s="34"/>
      <c r="CL670" s="34"/>
      <c r="CM670" s="34"/>
      <c r="CN670" s="34"/>
      <c r="CO670" s="34"/>
      <c r="CP670" s="34"/>
      <c r="CQ670" s="34"/>
    </row>
    <row r="671" spans="79:95" x14ac:dyDescent="0.3">
      <c r="CA671" s="34"/>
      <c r="CB671" s="34"/>
      <c r="CC671" s="34"/>
      <c r="CD671" s="34"/>
      <c r="CE671" s="34"/>
      <c r="CF671" s="34"/>
      <c r="CG671" s="34"/>
      <c r="CH671" s="34"/>
      <c r="CI671" s="34"/>
      <c r="CJ671" s="34"/>
      <c r="CK671" s="34"/>
      <c r="CL671" s="34"/>
      <c r="CM671" s="34"/>
      <c r="CN671" s="34"/>
      <c r="CO671" s="34"/>
      <c r="CP671" s="34"/>
      <c r="CQ671" s="34"/>
    </row>
    <row r="672" spans="79:95" x14ac:dyDescent="0.3">
      <c r="CA672" s="34"/>
      <c r="CB672" s="34"/>
      <c r="CC672" s="34"/>
      <c r="CD672" s="34"/>
      <c r="CE672" s="34"/>
      <c r="CF672" s="34"/>
      <c r="CG672" s="34"/>
      <c r="CH672" s="34"/>
      <c r="CI672" s="34"/>
      <c r="CJ672" s="34"/>
      <c r="CK672" s="34"/>
      <c r="CL672" s="34"/>
      <c r="CM672" s="34"/>
      <c r="CN672" s="34"/>
      <c r="CO672" s="34"/>
      <c r="CP672" s="34"/>
      <c r="CQ672" s="34"/>
    </row>
    <row r="673" spans="79:95" x14ac:dyDescent="0.3">
      <c r="CA673" s="34"/>
      <c r="CB673" s="34"/>
      <c r="CC673" s="34"/>
      <c r="CD673" s="34"/>
      <c r="CE673" s="34"/>
      <c r="CF673" s="34"/>
      <c r="CG673" s="34"/>
      <c r="CH673" s="34"/>
      <c r="CI673" s="34"/>
      <c r="CJ673" s="34"/>
      <c r="CK673" s="34"/>
      <c r="CL673" s="34"/>
      <c r="CM673" s="34"/>
      <c r="CN673" s="34"/>
      <c r="CO673" s="34"/>
      <c r="CP673" s="34"/>
      <c r="CQ673" s="34"/>
    </row>
    <row r="674" spans="79:95" x14ac:dyDescent="0.3">
      <c r="CA674" s="34"/>
      <c r="CB674" s="34"/>
      <c r="CC674" s="34"/>
      <c r="CD674" s="34"/>
      <c r="CE674" s="34"/>
      <c r="CF674" s="34"/>
      <c r="CG674" s="34"/>
      <c r="CH674" s="34"/>
      <c r="CI674" s="34"/>
      <c r="CJ674" s="34"/>
      <c r="CK674" s="34"/>
      <c r="CL674" s="34"/>
      <c r="CM674" s="34"/>
      <c r="CN674" s="34"/>
      <c r="CO674" s="34"/>
      <c r="CP674" s="34"/>
      <c r="CQ674" s="34"/>
    </row>
    <row r="675" spans="79:95" x14ac:dyDescent="0.3">
      <c r="CA675" s="34"/>
      <c r="CB675" s="34"/>
      <c r="CC675" s="34"/>
      <c r="CD675" s="34"/>
      <c r="CE675" s="34"/>
      <c r="CF675" s="34"/>
      <c r="CG675" s="34"/>
      <c r="CH675" s="34"/>
      <c r="CI675" s="34"/>
      <c r="CJ675" s="34"/>
      <c r="CK675" s="34"/>
      <c r="CL675" s="34"/>
      <c r="CM675" s="34"/>
      <c r="CN675" s="34"/>
      <c r="CO675" s="34"/>
      <c r="CP675" s="34"/>
      <c r="CQ675" s="34"/>
    </row>
    <row r="676" spans="79:95" x14ac:dyDescent="0.3">
      <c r="CA676" s="34"/>
      <c r="CB676" s="34"/>
      <c r="CC676" s="34"/>
      <c r="CD676" s="34"/>
      <c r="CE676" s="34"/>
      <c r="CF676" s="34"/>
      <c r="CG676" s="34"/>
      <c r="CH676" s="34"/>
      <c r="CI676" s="34"/>
      <c r="CJ676" s="34"/>
      <c r="CK676" s="34"/>
      <c r="CL676" s="34"/>
      <c r="CM676" s="34"/>
      <c r="CN676" s="34"/>
      <c r="CO676" s="34"/>
      <c r="CP676" s="34"/>
      <c r="CQ676" s="34"/>
    </row>
    <row r="677" spans="79:95" x14ac:dyDescent="0.3">
      <c r="CA677" s="34"/>
      <c r="CB677" s="34"/>
      <c r="CC677" s="34"/>
      <c r="CD677" s="34"/>
      <c r="CE677" s="34"/>
      <c r="CF677" s="34"/>
      <c r="CG677" s="34"/>
      <c r="CH677" s="34"/>
      <c r="CI677" s="34"/>
      <c r="CJ677" s="34"/>
      <c r="CK677" s="34"/>
      <c r="CL677" s="34"/>
      <c r="CM677" s="34"/>
      <c r="CN677" s="34"/>
      <c r="CO677" s="34"/>
      <c r="CP677" s="34"/>
      <c r="CQ677" s="34"/>
    </row>
    <row r="678" spans="79:95" x14ac:dyDescent="0.3">
      <c r="CA678" s="34"/>
      <c r="CB678" s="34"/>
      <c r="CC678" s="34"/>
      <c r="CD678" s="34"/>
      <c r="CE678" s="34"/>
      <c r="CF678" s="34"/>
      <c r="CG678" s="34"/>
      <c r="CH678" s="34"/>
      <c r="CI678" s="34"/>
      <c r="CJ678" s="34"/>
      <c r="CK678" s="34"/>
      <c r="CL678" s="34"/>
      <c r="CM678" s="34"/>
      <c r="CN678" s="34"/>
      <c r="CO678" s="34"/>
      <c r="CP678" s="34"/>
      <c r="CQ678" s="34"/>
    </row>
    <row r="679" spans="79:95" x14ac:dyDescent="0.3">
      <c r="CA679" s="34"/>
      <c r="CB679" s="34"/>
      <c r="CC679" s="34"/>
      <c r="CD679" s="34"/>
      <c r="CE679" s="34"/>
      <c r="CF679" s="34"/>
      <c r="CG679" s="34"/>
      <c r="CH679" s="34"/>
      <c r="CI679" s="34"/>
      <c r="CJ679" s="34"/>
      <c r="CK679" s="34"/>
      <c r="CL679" s="34"/>
      <c r="CM679" s="34"/>
      <c r="CN679" s="34"/>
      <c r="CO679" s="34"/>
      <c r="CP679" s="34"/>
      <c r="CQ679" s="34"/>
    </row>
    <row r="680" spans="79:95" x14ac:dyDescent="0.3">
      <c r="CA680" s="34"/>
      <c r="CB680" s="34"/>
      <c r="CC680" s="34"/>
      <c r="CD680" s="34"/>
      <c r="CE680" s="34"/>
      <c r="CF680" s="34"/>
      <c r="CG680" s="34"/>
      <c r="CH680" s="34"/>
      <c r="CI680" s="34"/>
      <c r="CJ680" s="34"/>
      <c r="CK680" s="34"/>
      <c r="CL680" s="34"/>
      <c r="CM680" s="34"/>
      <c r="CN680" s="34"/>
      <c r="CO680" s="34"/>
      <c r="CP680" s="34"/>
      <c r="CQ680" s="34"/>
    </row>
    <row r="681" spans="79:95" x14ac:dyDescent="0.3">
      <c r="CA681" s="34"/>
      <c r="CB681" s="34"/>
      <c r="CC681" s="34"/>
      <c r="CD681" s="34"/>
      <c r="CE681" s="34"/>
      <c r="CF681" s="34"/>
      <c r="CG681" s="34"/>
      <c r="CH681" s="34"/>
      <c r="CI681" s="34"/>
      <c r="CJ681" s="34"/>
      <c r="CK681" s="34"/>
      <c r="CL681" s="34"/>
      <c r="CM681" s="34"/>
      <c r="CN681" s="34"/>
      <c r="CO681" s="34"/>
      <c r="CP681" s="34"/>
      <c r="CQ681" s="34"/>
    </row>
    <row r="682" spans="79:95" x14ac:dyDescent="0.3">
      <c r="CA682" s="34"/>
      <c r="CB682" s="34"/>
      <c r="CC682" s="34"/>
      <c r="CD682" s="34"/>
      <c r="CE682" s="34"/>
      <c r="CF682" s="34"/>
      <c r="CG682" s="34"/>
      <c r="CH682" s="34"/>
      <c r="CI682" s="34"/>
      <c r="CJ682" s="34"/>
      <c r="CK682" s="34"/>
      <c r="CL682" s="34"/>
      <c r="CM682" s="34"/>
      <c r="CN682" s="34"/>
      <c r="CO682" s="34"/>
      <c r="CP682" s="34"/>
      <c r="CQ682" s="34"/>
    </row>
    <row r="683" spans="79:95" x14ac:dyDescent="0.3">
      <c r="CA683" s="34"/>
      <c r="CB683" s="34"/>
      <c r="CC683" s="34"/>
      <c r="CD683" s="34"/>
      <c r="CE683" s="34"/>
      <c r="CF683" s="34"/>
      <c r="CG683" s="34"/>
      <c r="CH683" s="34"/>
      <c r="CI683" s="34"/>
      <c r="CJ683" s="34"/>
      <c r="CK683" s="34"/>
      <c r="CL683" s="34"/>
      <c r="CM683" s="34"/>
      <c r="CN683" s="34"/>
      <c r="CO683" s="34"/>
      <c r="CP683" s="34"/>
      <c r="CQ683" s="34"/>
    </row>
    <row r="684" spans="79:95" x14ac:dyDescent="0.3">
      <c r="CA684" s="34"/>
      <c r="CB684" s="34"/>
      <c r="CC684" s="34"/>
      <c r="CD684" s="34"/>
      <c r="CE684" s="34"/>
      <c r="CF684" s="34"/>
      <c r="CG684" s="34"/>
      <c r="CH684" s="34"/>
      <c r="CI684" s="34"/>
      <c r="CJ684" s="34"/>
      <c r="CK684" s="34"/>
      <c r="CL684" s="34"/>
      <c r="CM684" s="34"/>
      <c r="CN684" s="34"/>
      <c r="CO684" s="34"/>
      <c r="CP684" s="34"/>
      <c r="CQ684" s="34"/>
    </row>
    <row r="685" spans="79:95" x14ac:dyDescent="0.3">
      <c r="CA685" s="34"/>
      <c r="CB685" s="34"/>
      <c r="CC685" s="34"/>
      <c r="CD685" s="34"/>
      <c r="CE685" s="34"/>
      <c r="CF685" s="34"/>
      <c r="CG685" s="34"/>
      <c r="CH685" s="34"/>
      <c r="CI685" s="34"/>
      <c r="CJ685" s="34"/>
      <c r="CK685" s="34"/>
      <c r="CL685" s="34"/>
      <c r="CM685" s="34"/>
      <c r="CN685" s="34"/>
      <c r="CO685" s="34"/>
      <c r="CP685" s="34"/>
      <c r="CQ685" s="34"/>
    </row>
    <row r="686" spans="79:95" x14ac:dyDescent="0.3">
      <c r="CA686" s="34"/>
      <c r="CB686" s="34"/>
      <c r="CC686" s="34"/>
      <c r="CD686" s="34"/>
      <c r="CE686" s="34"/>
      <c r="CF686" s="34"/>
      <c r="CG686" s="34"/>
      <c r="CH686" s="34"/>
      <c r="CI686" s="34"/>
      <c r="CJ686" s="34"/>
      <c r="CK686" s="34"/>
      <c r="CL686" s="34"/>
      <c r="CM686" s="34"/>
      <c r="CN686" s="34"/>
      <c r="CO686" s="34"/>
      <c r="CP686" s="34"/>
      <c r="CQ686" s="34"/>
    </row>
    <row r="687" spans="79:95" x14ac:dyDescent="0.3">
      <c r="CA687" s="34"/>
      <c r="CB687" s="34"/>
      <c r="CC687" s="34"/>
      <c r="CD687" s="34"/>
      <c r="CE687" s="34"/>
      <c r="CF687" s="34"/>
      <c r="CG687" s="34"/>
      <c r="CH687" s="34"/>
      <c r="CI687" s="34"/>
      <c r="CJ687" s="34"/>
      <c r="CK687" s="34"/>
      <c r="CL687" s="34"/>
      <c r="CM687" s="34"/>
      <c r="CN687" s="34"/>
      <c r="CO687" s="34"/>
      <c r="CP687" s="34"/>
      <c r="CQ687" s="34"/>
    </row>
    <row r="688" spans="79:95" x14ac:dyDescent="0.3">
      <c r="CA688" s="34"/>
      <c r="CB688" s="34"/>
      <c r="CC688" s="34"/>
      <c r="CD688" s="34"/>
      <c r="CE688" s="34"/>
      <c r="CF688" s="34"/>
      <c r="CG688" s="34"/>
      <c r="CH688" s="34"/>
      <c r="CI688" s="34"/>
      <c r="CJ688" s="34"/>
      <c r="CK688" s="34"/>
      <c r="CL688" s="34"/>
      <c r="CM688" s="34"/>
      <c r="CN688" s="34"/>
      <c r="CO688" s="34"/>
      <c r="CP688" s="34"/>
      <c r="CQ688" s="34"/>
    </row>
    <row r="689" spans="79:95" x14ac:dyDescent="0.3">
      <c r="CA689" s="34"/>
      <c r="CB689" s="34"/>
      <c r="CC689" s="34"/>
      <c r="CD689" s="34"/>
      <c r="CE689" s="34"/>
      <c r="CF689" s="34"/>
      <c r="CG689" s="34"/>
      <c r="CH689" s="34"/>
      <c r="CI689" s="34"/>
      <c r="CJ689" s="34"/>
      <c r="CK689" s="34"/>
      <c r="CL689" s="34"/>
      <c r="CM689" s="34"/>
      <c r="CN689" s="34"/>
      <c r="CO689" s="34"/>
      <c r="CP689" s="34"/>
      <c r="CQ689" s="34"/>
    </row>
    <row r="690" spans="79:95" x14ac:dyDescent="0.3">
      <c r="CA690" s="34"/>
      <c r="CB690" s="34"/>
      <c r="CC690" s="34"/>
      <c r="CD690" s="34"/>
      <c r="CE690" s="34"/>
      <c r="CF690" s="34"/>
      <c r="CG690" s="34"/>
      <c r="CH690" s="34"/>
      <c r="CI690" s="34"/>
      <c r="CJ690" s="34"/>
      <c r="CK690" s="34"/>
      <c r="CL690" s="34"/>
      <c r="CM690" s="34"/>
      <c r="CN690" s="34"/>
      <c r="CO690" s="34"/>
      <c r="CP690" s="34"/>
      <c r="CQ690" s="34"/>
    </row>
    <row r="691" spans="79:95" x14ac:dyDescent="0.3">
      <c r="CA691" s="34"/>
      <c r="CB691" s="34"/>
      <c r="CC691" s="34"/>
      <c r="CD691" s="34"/>
      <c r="CE691" s="34"/>
      <c r="CF691" s="34"/>
      <c r="CG691" s="34"/>
      <c r="CH691" s="34"/>
      <c r="CI691" s="34"/>
      <c r="CJ691" s="34"/>
      <c r="CK691" s="34"/>
      <c r="CL691" s="34"/>
      <c r="CM691" s="34"/>
      <c r="CN691" s="34"/>
      <c r="CO691" s="34"/>
      <c r="CP691" s="34"/>
      <c r="CQ691" s="34"/>
    </row>
    <row r="692" spans="79:95" x14ac:dyDescent="0.3">
      <c r="CA692" s="34"/>
      <c r="CB692" s="34"/>
      <c r="CC692" s="34"/>
      <c r="CD692" s="34"/>
      <c r="CE692" s="34"/>
      <c r="CF692" s="34"/>
      <c r="CG692" s="34"/>
      <c r="CH692" s="34"/>
      <c r="CI692" s="34"/>
      <c r="CJ692" s="34"/>
      <c r="CK692" s="34"/>
      <c r="CL692" s="34"/>
      <c r="CM692" s="34"/>
      <c r="CN692" s="34"/>
      <c r="CO692" s="34"/>
      <c r="CP692" s="34"/>
      <c r="CQ692" s="34"/>
    </row>
    <row r="693" spans="79:95" x14ac:dyDescent="0.3">
      <c r="CA693" s="34"/>
      <c r="CB693" s="34"/>
      <c r="CC693" s="34"/>
      <c r="CD693" s="34"/>
      <c r="CE693" s="34"/>
      <c r="CF693" s="34"/>
      <c r="CG693" s="34"/>
      <c r="CH693" s="34"/>
      <c r="CI693" s="34"/>
      <c r="CJ693" s="34"/>
      <c r="CK693" s="34"/>
      <c r="CL693" s="34"/>
      <c r="CM693" s="34"/>
      <c r="CN693" s="34"/>
      <c r="CO693" s="34"/>
      <c r="CP693" s="34"/>
      <c r="CQ693" s="34"/>
    </row>
    <row r="694" spans="79:95" x14ac:dyDescent="0.3">
      <c r="CA694" s="34"/>
      <c r="CB694" s="34"/>
      <c r="CC694" s="34"/>
      <c r="CD694" s="34"/>
      <c r="CE694" s="34"/>
      <c r="CF694" s="34"/>
      <c r="CG694" s="34"/>
      <c r="CH694" s="34"/>
      <c r="CI694" s="34"/>
      <c r="CJ694" s="34"/>
      <c r="CK694" s="34"/>
      <c r="CL694" s="34"/>
      <c r="CM694" s="34"/>
      <c r="CN694" s="34"/>
      <c r="CO694" s="34"/>
      <c r="CP694" s="34"/>
      <c r="CQ694" s="34"/>
    </row>
    <row r="695" spans="79:95" x14ac:dyDescent="0.3">
      <c r="CA695" s="34"/>
      <c r="CB695" s="34"/>
      <c r="CC695" s="34"/>
      <c r="CD695" s="34"/>
      <c r="CE695" s="34"/>
      <c r="CF695" s="34"/>
      <c r="CG695" s="34"/>
      <c r="CH695" s="34"/>
      <c r="CI695" s="34"/>
      <c r="CJ695" s="34"/>
      <c r="CK695" s="34"/>
      <c r="CL695" s="34"/>
      <c r="CM695" s="34"/>
      <c r="CN695" s="34"/>
      <c r="CO695" s="34"/>
      <c r="CP695" s="34"/>
      <c r="CQ695" s="34"/>
    </row>
    <row r="696" spans="79:95" x14ac:dyDescent="0.3">
      <c r="CA696" s="34"/>
      <c r="CB696" s="34"/>
      <c r="CC696" s="34"/>
      <c r="CD696" s="34"/>
      <c r="CE696" s="34"/>
      <c r="CF696" s="34"/>
      <c r="CG696" s="34"/>
      <c r="CH696" s="34"/>
      <c r="CI696" s="34"/>
      <c r="CJ696" s="34"/>
      <c r="CK696" s="34"/>
      <c r="CL696" s="34"/>
      <c r="CM696" s="34"/>
      <c r="CN696" s="34"/>
      <c r="CO696" s="34"/>
      <c r="CP696" s="34"/>
      <c r="CQ696" s="34"/>
    </row>
    <row r="697" spans="79:95" x14ac:dyDescent="0.3">
      <c r="CA697" s="34"/>
      <c r="CB697" s="34"/>
      <c r="CC697" s="34"/>
      <c r="CD697" s="34"/>
      <c r="CE697" s="34"/>
      <c r="CF697" s="34"/>
      <c r="CG697" s="34"/>
      <c r="CH697" s="34"/>
      <c r="CI697" s="34"/>
      <c r="CJ697" s="34"/>
      <c r="CK697" s="34"/>
      <c r="CL697" s="34"/>
      <c r="CM697" s="34"/>
      <c r="CN697" s="34"/>
      <c r="CO697" s="34"/>
      <c r="CP697" s="34"/>
      <c r="CQ697" s="34"/>
    </row>
    <row r="698" spans="79:95" x14ac:dyDescent="0.3">
      <c r="CA698" s="34"/>
      <c r="CB698" s="34"/>
      <c r="CC698" s="34"/>
      <c r="CD698" s="34"/>
      <c r="CE698" s="34"/>
      <c r="CF698" s="34"/>
      <c r="CG698" s="34"/>
      <c r="CH698" s="34"/>
      <c r="CI698" s="34"/>
      <c r="CJ698" s="34"/>
      <c r="CK698" s="34"/>
      <c r="CL698" s="34"/>
      <c r="CM698" s="34"/>
      <c r="CN698" s="34"/>
      <c r="CO698" s="34"/>
      <c r="CP698" s="34"/>
      <c r="CQ698" s="34"/>
    </row>
    <row r="699" spans="79:95" x14ac:dyDescent="0.3">
      <c r="CA699" s="34"/>
      <c r="CB699" s="34"/>
      <c r="CC699" s="34"/>
      <c r="CD699" s="34"/>
      <c r="CE699" s="34"/>
      <c r="CF699" s="34"/>
      <c r="CG699" s="34"/>
      <c r="CH699" s="34"/>
      <c r="CI699" s="34"/>
      <c r="CJ699" s="34"/>
      <c r="CK699" s="34"/>
      <c r="CL699" s="34"/>
      <c r="CM699" s="34"/>
      <c r="CN699" s="34"/>
      <c r="CO699" s="34"/>
      <c r="CP699" s="34"/>
      <c r="CQ699" s="34"/>
    </row>
    <row r="700" spans="79:95" x14ac:dyDescent="0.3">
      <c r="CA700" s="34"/>
      <c r="CB700" s="34"/>
      <c r="CC700" s="34"/>
      <c r="CD700" s="34"/>
      <c r="CE700" s="34"/>
      <c r="CF700" s="34"/>
      <c r="CG700" s="34"/>
      <c r="CH700" s="34"/>
      <c r="CI700" s="34"/>
      <c r="CJ700" s="34"/>
      <c r="CK700" s="34"/>
      <c r="CL700" s="34"/>
      <c r="CM700" s="34"/>
      <c r="CN700" s="34"/>
      <c r="CO700" s="34"/>
      <c r="CP700" s="34"/>
      <c r="CQ700" s="34"/>
    </row>
    <row r="701" spans="79:95" x14ac:dyDescent="0.3">
      <c r="CA701" s="34"/>
      <c r="CB701" s="34"/>
      <c r="CC701" s="34"/>
      <c r="CD701" s="34"/>
      <c r="CE701" s="34"/>
      <c r="CF701" s="34"/>
      <c r="CG701" s="34"/>
      <c r="CH701" s="34"/>
      <c r="CI701" s="34"/>
      <c r="CJ701" s="34"/>
      <c r="CK701" s="34"/>
      <c r="CL701" s="34"/>
      <c r="CM701" s="34"/>
      <c r="CN701" s="34"/>
      <c r="CO701" s="34"/>
      <c r="CP701" s="34"/>
      <c r="CQ701" s="34"/>
    </row>
    <row r="738" spans="79:95" x14ac:dyDescent="0.3">
      <c r="CA738" s="34"/>
      <c r="CB738" s="34"/>
      <c r="CC738" s="34"/>
      <c r="CD738" s="34"/>
      <c r="CE738" s="34"/>
      <c r="CF738" s="34"/>
      <c r="CG738" s="34"/>
      <c r="CH738" s="34"/>
      <c r="CI738" s="34"/>
      <c r="CJ738" s="34"/>
      <c r="CK738" s="34"/>
      <c r="CL738" s="34"/>
      <c r="CM738" s="34"/>
      <c r="CN738" s="34"/>
      <c r="CO738" s="34"/>
      <c r="CP738" s="34"/>
      <c r="CQ738" s="34"/>
    </row>
    <row r="739" spans="79:95" x14ac:dyDescent="0.3">
      <c r="CA739" s="34"/>
      <c r="CB739" s="34"/>
      <c r="CC739" s="34"/>
      <c r="CD739" s="34"/>
      <c r="CE739" s="34"/>
      <c r="CF739" s="34"/>
      <c r="CG739" s="34"/>
      <c r="CH739" s="34"/>
      <c r="CI739" s="34"/>
      <c r="CJ739" s="34"/>
      <c r="CK739" s="34"/>
      <c r="CL739" s="34"/>
      <c r="CM739" s="34"/>
      <c r="CN739" s="34"/>
      <c r="CO739" s="34"/>
      <c r="CP739" s="34"/>
      <c r="CQ739" s="34"/>
    </row>
    <row r="740" spans="79:95" x14ac:dyDescent="0.3">
      <c r="CA740" s="34"/>
      <c r="CB740" s="34"/>
      <c r="CC740" s="34"/>
      <c r="CD740" s="34"/>
      <c r="CE740" s="34"/>
      <c r="CF740" s="34"/>
      <c r="CG740" s="34"/>
      <c r="CH740" s="34"/>
      <c r="CI740" s="34"/>
      <c r="CJ740" s="34"/>
      <c r="CK740" s="34"/>
      <c r="CL740" s="34"/>
      <c r="CM740" s="34"/>
      <c r="CN740" s="34"/>
      <c r="CO740" s="34"/>
      <c r="CP740" s="34"/>
      <c r="CQ740" s="34"/>
    </row>
    <row r="741" spans="79:95" x14ac:dyDescent="0.3">
      <c r="CA741" s="34"/>
      <c r="CB741" s="34"/>
      <c r="CC741" s="34"/>
      <c r="CD741" s="34"/>
      <c r="CE741" s="34"/>
      <c r="CF741" s="34"/>
      <c r="CG741" s="34"/>
      <c r="CH741" s="34"/>
      <c r="CI741" s="34"/>
      <c r="CJ741" s="34"/>
      <c r="CK741" s="34"/>
      <c r="CL741" s="34"/>
      <c r="CM741" s="34"/>
      <c r="CN741" s="34"/>
      <c r="CO741" s="34"/>
      <c r="CP741" s="34"/>
      <c r="CQ741" s="34"/>
    </row>
    <row r="742" spans="79:95" x14ac:dyDescent="0.3">
      <c r="CA742" s="34"/>
      <c r="CB742" s="34"/>
      <c r="CC742" s="34"/>
      <c r="CD742" s="34"/>
      <c r="CE742" s="34"/>
      <c r="CF742" s="34"/>
      <c r="CG742" s="34"/>
      <c r="CH742" s="34"/>
      <c r="CI742" s="34"/>
      <c r="CJ742" s="34"/>
      <c r="CK742" s="34"/>
      <c r="CL742" s="34"/>
      <c r="CM742" s="34"/>
      <c r="CN742" s="34"/>
      <c r="CO742" s="34"/>
      <c r="CP742" s="34"/>
      <c r="CQ742" s="34"/>
    </row>
    <row r="743" spans="79:95" x14ac:dyDescent="0.3">
      <c r="CA743" s="34"/>
      <c r="CB743" s="34"/>
      <c r="CC743" s="34"/>
      <c r="CD743" s="34"/>
      <c r="CE743" s="34"/>
      <c r="CF743" s="34"/>
      <c r="CG743" s="34"/>
      <c r="CH743" s="34"/>
      <c r="CI743" s="34"/>
      <c r="CJ743" s="34"/>
      <c r="CK743" s="34"/>
      <c r="CL743" s="34"/>
      <c r="CM743" s="34"/>
      <c r="CN743" s="34"/>
      <c r="CO743" s="34"/>
      <c r="CP743" s="34"/>
      <c r="CQ743" s="34"/>
    </row>
    <row r="744" spans="79:95" x14ac:dyDescent="0.3">
      <c r="CA744" s="34"/>
      <c r="CB744" s="34"/>
      <c r="CC744" s="34"/>
      <c r="CD744" s="34"/>
      <c r="CE744" s="34"/>
      <c r="CF744" s="34"/>
      <c r="CG744" s="34"/>
      <c r="CH744" s="34"/>
      <c r="CI744" s="34"/>
      <c r="CJ744" s="34"/>
      <c r="CK744" s="34"/>
      <c r="CL744" s="34"/>
      <c r="CM744" s="34"/>
      <c r="CN744" s="34"/>
      <c r="CO744" s="34"/>
      <c r="CP744" s="34"/>
      <c r="CQ744" s="34"/>
    </row>
    <row r="745" spans="79:95" x14ac:dyDescent="0.3">
      <c r="CA745" s="34"/>
      <c r="CB745" s="34"/>
      <c r="CC745" s="34"/>
      <c r="CD745" s="34"/>
      <c r="CE745" s="34"/>
      <c r="CF745" s="34"/>
      <c r="CG745" s="34"/>
      <c r="CH745" s="34"/>
      <c r="CI745" s="34"/>
      <c r="CJ745" s="34"/>
      <c r="CK745" s="34"/>
      <c r="CL745" s="34"/>
      <c r="CM745" s="34"/>
      <c r="CN745" s="34"/>
      <c r="CO745" s="34"/>
      <c r="CP745" s="34"/>
      <c r="CQ745" s="34"/>
    </row>
    <row r="746" spans="79:95" x14ac:dyDescent="0.3">
      <c r="CA746" s="34"/>
      <c r="CB746" s="34"/>
      <c r="CC746" s="34"/>
      <c r="CD746" s="34"/>
      <c r="CE746" s="34"/>
      <c r="CF746" s="34"/>
      <c r="CG746" s="34"/>
      <c r="CH746" s="34"/>
      <c r="CI746" s="34"/>
      <c r="CJ746" s="34"/>
      <c r="CK746" s="34"/>
      <c r="CL746" s="34"/>
      <c r="CM746" s="34"/>
      <c r="CN746" s="34"/>
      <c r="CO746" s="34"/>
      <c r="CP746" s="34"/>
      <c r="CQ746" s="34"/>
    </row>
    <row r="747" spans="79:95" x14ac:dyDescent="0.3">
      <c r="CA747" s="34"/>
      <c r="CB747" s="34"/>
      <c r="CC747" s="34"/>
      <c r="CD747" s="34"/>
      <c r="CE747" s="34"/>
      <c r="CF747" s="34"/>
      <c r="CG747" s="34"/>
      <c r="CH747" s="34"/>
      <c r="CI747" s="34"/>
      <c r="CJ747" s="34"/>
      <c r="CK747" s="34"/>
      <c r="CL747" s="34"/>
      <c r="CM747" s="34"/>
      <c r="CN747" s="34"/>
      <c r="CO747" s="34"/>
      <c r="CP747" s="34"/>
      <c r="CQ747" s="34"/>
    </row>
    <row r="748" spans="79:95" x14ac:dyDescent="0.3">
      <c r="CA748" s="34"/>
      <c r="CB748" s="34"/>
      <c r="CC748" s="34"/>
      <c r="CD748" s="34"/>
      <c r="CE748" s="34"/>
      <c r="CF748" s="34"/>
      <c r="CG748" s="34"/>
      <c r="CH748" s="34"/>
      <c r="CI748" s="34"/>
      <c r="CJ748" s="34"/>
      <c r="CK748" s="34"/>
      <c r="CL748" s="34"/>
      <c r="CM748" s="34"/>
      <c r="CN748" s="34"/>
      <c r="CO748" s="34"/>
      <c r="CP748" s="34"/>
      <c r="CQ748" s="34"/>
    </row>
    <row r="749" spans="79:95" x14ac:dyDescent="0.3">
      <c r="CA749" s="34"/>
      <c r="CB749" s="34"/>
      <c r="CC749" s="34"/>
      <c r="CD749" s="34"/>
      <c r="CE749" s="34"/>
      <c r="CF749" s="34"/>
      <c r="CG749" s="34"/>
      <c r="CH749" s="34"/>
      <c r="CI749" s="34"/>
      <c r="CJ749" s="34"/>
      <c r="CK749" s="34"/>
      <c r="CL749" s="34"/>
      <c r="CM749" s="34"/>
      <c r="CN749" s="34"/>
      <c r="CO749" s="34"/>
      <c r="CP749" s="34"/>
      <c r="CQ749" s="34"/>
    </row>
    <row r="750" spans="79:95" x14ac:dyDescent="0.3">
      <c r="CA750" s="34"/>
      <c r="CB750" s="34"/>
      <c r="CC750" s="34"/>
      <c r="CD750" s="34"/>
      <c r="CE750" s="34"/>
      <c r="CF750" s="34"/>
      <c r="CG750" s="34"/>
      <c r="CH750" s="34"/>
      <c r="CI750" s="34"/>
      <c r="CJ750" s="34"/>
      <c r="CK750" s="34"/>
      <c r="CL750" s="34"/>
      <c r="CM750" s="34"/>
      <c r="CN750" s="34"/>
      <c r="CO750" s="34"/>
      <c r="CP750" s="34"/>
      <c r="CQ750" s="34"/>
    </row>
    <row r="751" spans="79:95" x14ac:dyDescent="0.3">
      <c r="CA751" s="34"/>
      <c r="CB751" s="34"/>
      <c r="CC751" s="34"/>
      <c r="CD751" s="34"/>
      <c r="CE751" s="34"/>
      <c r="CF751" s="34"/>
      <c r="CG751" s="34"/>
      <c r="CH751" s="34"/>
      <c r="CI751" s="34"/>
      <c r="CJ751" s="34"/>
      <c r="CK751" s="34"/>
      <c r="CL751" s="34"/>
      <c r="CM751" s="34"/>
      <c r="CN751" s="34"/>
      <c r="CO751" s="34"/>
      <c r="CP751" s="34"/>
      <c r="CQ751" s="34"/>
    </row>
    <row r="752" spans="79:95" x14ac:dyDescent="0.3">
      <c r="CA752" s="34"/>
      <c r="CB752" s="34"/>
      <c r="CC752" s="34"/>
      <c r="CD752" s="34"/>
      <c r="CE752" s="34"/>
      <c r="CF752" s="34"/>
      <c r="CG752" s="34"/>
      <c r="CH752" s="34"/>
      <c r="CI752" s="34"/>
      <c r="CJ752" s="34"/>
      <c r="CK752" s="34"/>
      <c r="CL752" s="34"/>
      <c r="CM752" s="34"/>
      <c r="CN752" s="34"/>
      <c r="CO752" s="34"/>
      <c r="CP752" s="34"/>
      <c r="CQ752" s="34"/>
    </row>
    <row r="753" spans="79:95" x14ac:dyDescent="0.3">
      <c r="CA753" s="34"/>
      <c r="CB753" s="34"/>
      <c r="CC753" s="34"/>
      <c r="CD753" s="34"/>
      <c r="CE753" s="34"/>
      <c r="CF753" s="34"/>
      <c r="CG753" s="34"/>
      <c r="CH753" s="34"/>
      <c r="CI753" s="34"/>
      <c r="CJ753" s="34"/>
      <c r="CK753" s="34"/>
      <c r="CL753" s="34"/>
      <c r="CM753" s="34"/>
      <c r="CN753" s="34"/>
      <c r="CO753" s="34"/>
      <c r="CP753" s="34"/>
      <c r="CQ753" s="34"/>
    </row>
    <row r="754" spans="79:95" x14ac:dyDescent="0.3">
      <c r="CA754" s="34"/>
      <c r="CB754" s="34"/>
      <c r="CC754" s="34"/>
      <c r="CD754" s="34"/>
      <c r="CE754" s="34"/>
      <c r="CF754" s="34"/>
      <c r="CG754" s="34"/>
      <c r="CH754" s="34"/>
      <c r="CI754" s="34"/>
      <c r="CJ754" s="34"/>
      <c r="CK754" s="34"/>
      <c r="CL754" s="34"/>
      <c r="CM754" s="34"/>
      <c r="CN754" s="34"/>
      <c r="CO754" s="34"/>
      <c r="CP754" s="34"/>
      <c r="CQ754" s="34"/>
    </row>
    <row r="755" spans="79:95" x14ac:dyDescent="0.3">
      <c r="CA755" s="34"/>
      <c r="CB755" s="34"/>
      <c r="CC755" s="34"/>
      <c r="CD755" s="34"/>
      <c r="CE755" s="34"/>
      <c r="CF755" s="34"/>
      <c r="CG755" s="34"/>
      <c r="CH755" s="34"/>
      <c r="CI755" s="34"/>
      <c r="CJ755" s="34"/>
      <c r="CK755" s="34"/>
      <c r="CL755" s="34"/>
      <c r="CM755" s="34"/>
      <c r="CN755" s="34"/>
      <c r="CO755" s="34"/>
      <c r="CP755" s="34"/>
      <c r="CQ755" s="34"/>
    </row>
    <row r="756" spans="79:95" x14ac:dyDescent="0.3">
      <c r="CA756" s="34"/>
      <c r="CB756" s="34"/>
      <c r="CC756" s="34"/>
      <c r="CD756" s="34"/>
      <c r="CE756" s="34"/>
      <c r="CF756" s="34"/>
      <c r="CG756" s="34"/>
      <c r="CH756" s="34"/>
      <c r="CI756" s="34"/>
      <c r="CJ756" s="34"/>
      <c r="CK756" s="34"/>
      <c r="CL756" s="34"/>
      <c r="CM756" s="34"/>
      <c r="CN756" s="34"/>
      <c r="CO756" s="34"/>
      <c r="CP756" s="34"/>
      <c r="CQ756" s="34"/>
    </row>
    <row r="757" spans="79:95" x14ac:dyDescent="0.3">
      <c r="CA757" s="34"/>
      <c r="CB757" s="34"/>
      <c r="CC757" s="34"/>
      <c r="CD757" s="34"/>
      <c r="CE757" s="34"/>
      <c r="CF757" s="34"/>
      <c r="CG757" s="34"/>
      <c r="CH757" s="34"/>
      <c r="CI757" s="34"/>
      <c r="CJ757" s="34"/>
      <c r="CK757" s="34"/>
      <c r="CL757" s="34"/>
      <c r="CM757" s="34"/>
      <c r="CN757" s="34"/>
      <c r="CO757" s="34"/>
      <c r="CP757" s="34"/>
      <c r="CQ757" s="34"/>
    </row>
    <row r="758" spans="79:95" x14ac:dyDescent="0.3">
      <c r="CA758" s="34"/>
      <c r="CB758" s="34"/>
      <c r="CC758" s="34"/>
      <c r="CD758" s="34"/>
      <c r="CE758" s="34"/>
      <c r="CF758" s="34"/>
      <c r="CG758" s="34"/>
      <c r="CH758" s="34"/>
      <c r="CI758" s="34"/>
      <c r="CJ758" s="34"/>
      <c r="CK758" s="34"/>
      <c r="CL758" s="34"/>
      <c r="CM758" s="34"/>
      <c r="CN758" s="34"/>
      <c r="CO758" s="34"/>
      <c r="CP758" s="34"/>
      <c r="CQ758" s="34"/>
    </row>
    <row r="759" spans="79:95" x14ac:dyDescent="0.3">
      <c r="CA759" s="34"/>
      <c r="CB759" s="34"/>
      <c r="CC759" s="34"/>
      <c r="CD759" s="34"/>
      <c r="CE759" s="34"/>
      <c r="CF759" s="34"/>
      <c r="CG759" s="34"/>
      <c r="CH759" s="34"/>
      <c r="CI759" s="34"/>
      <c r="CJ759" s="34"/>
      <c r="CK759" s="34"/>
      <c r="CL759" s="34"/>
      <c r="CM759" s="34"/>
      <c r="CN759" s="34"/>
      <c r="CO759" s="34"/>
      <c r="CP759" s="34"/>
      <c r="CQ759" s="34"/>
    </row>
    <row r="760" spans="79:95" x14ac:dyDescent="0.3">
      <c r="CA760" s="34"/>
      <c r="CB760" s="34"/>
      <c r="CC760" s="34"/>
      <c r="CD760" s="34"/>
      <c r="CE760" s="34"/>
      <c r="CF760" s="34"/>
      <c r="CG760" s="34"/>
      <c r="CH760" s="34"/>
      <c r="CI760" s="34"/>
      <c r="CJ760" s="34"/>
      <c r="CK760" s="34"/>
      <c r="CL760" s="34"/>
      <c r="CM760" s="34"/>
      <c r="CN760" s="34"/>
      <c r="CO760" s="34"/>
      <c r="CP760" s="34"/>
      <c r="CQ760" s="34"/>
    </row>
    <row r="761" spans="79:95" x14ac:dyDescent="0.3">
      <c r="CA761" s="34"/>
      <c r="CB761" s="34"/>
      <c r="CC761" s="34"/>
      <c r="CD761" s="34"/>
      <c r="CE761" s="34"/>
      <c r="CF761" s="34"/>
      <c r="CG761" s="34"/>
      <c r="CH761" s="34"/>
      <c r="CI761" s="34"/>
      <c r="CJ761" s="34"/>
      <c r="CK761" s="34"/>
      <c r="CL761" s="34"/>
      <c r="CM761" s="34"/>
      <c r="CN761" s="34"/>
      <c r="CO761" s="34"/>
      <c r="CP761" s="34"/>
      <c r="CQ761" s="34"/>
    </row>
    <row r="762" spans="79:95" x14ac:dyDescent="0.3">
      <c r="CA762" s="34"/>
      <c r="CB762" s="34"/>
      <c r="CC762" s="34"/>
      <c r="CD762" s="34"/>
      <c r="CE762" s="34"/>
      <c r="CF762" s="34"/>
      <c r="CG762" s="34"/>
      <c r="CH762" s="34"/>
      <c r="CI762" s="34"/>
      <c r="CJ762" s="34"/>
      <c r="CK762" s="34"/>
      <c r="CL762" s="34"/>
      <c r="CM762" s="34"/>
      <c r="CN762" s="34"/>
      <c r="CO762" s="34"/>
      <c r="CP762" s="34"/>
      <c r="CQ762" s="34"/>
    </row>
    <row r="763" spans="79:95" x14ac:dyDescent="0.3">
      <c r="CA763" s="34"/>
      <c r="CB763" s="34"/>
      <c r="CC763" s="34"/>
      <c r="CD763" s="34"/>
      <c r="CE763" s="34"/>
      <c r="CF763" s="34"/>
      <c r="CG763" s="34"/>
      <c r="CH763" s="34"/>
      <c r="CI763" s="34"/>
      <c r="CJ763" s="34"/>
      <c r="CK763" s="34"/>
      <c r="CL763" s="34"/>
      <c r="CM763" s="34"/>
      <c r="CN763" s="34"/>
      <c r="CO763" s="34"/>
      <c r="CP763" s="34"/>
      <c r="CQ763" s="34"/>
    </row>
    <row r="764" spans="79:95" x14ac:dyDescent="0.3">
      <c r="CA764" s="34"/>
      <c r="CB764" s="34"/>
      <c r="CC764" s="34"/>
      <c r="CD764" s="34"/>
      <c r="CE764" s="34"/>
      <c r="CF764" s="34"/>
      <c r="CG764" s="34"/>
      <c r="CH764" s="34"/>
      <c r="CI764" s="34"/>
      <c r="CJ764" s="34"/>
      <c r="CK764" s="34"/>
      <c r="CL764" s="34"/>
      <c r="CM764" s="34"/>
      <c r="CN764" s="34"/>
      <c r="CO764" s="34"/>
      <c r="CP764" s="34"/>
      <c r="CQ764" s="34"/>
    </row>
    <row r="765" spans="79:95" x14ac:dyDescent="0.3">
      <c r="CA765" s="34"/>
      <c r="CB765" s="34"/>
      <c r="CC765" s="34"/>
      <c r="CD765" s="34"/>
      <c r="CE765" s="34"/>
      <c r="CF765" s="34"/>
      <c r="CG765" s="34"/>
      <c r="CH765" s="34"/>
      <c r="CI765" s="34"/>
      <c r="CJ765" s="34"/>
      <c r="CK765" s="34"/>
      <c r="CL765" s="34"/>
      <c r="CM765" s="34"/>
      <c r="CN765" s="34"/>
      <c r="CO765" s="34"/>
      <c r="CP765" s="34"/>
      <c r="CQ765" s="34"/>
    </row>
    <row r="766" spans="79:95" x14ac:dyDescent="0.3">
      <c r="CA766" s="34"/>
      <c r="CB766" s="34"/>
      <c r="CC766" s="34"/>
      <c r="CD766" s="34"/>
      <c r="CE766" s="34"/>
      <c r="CF766" s="34"/>
      <c r="CG766" s="34"/>
      <c r="CH766" s="34"/>
      <c r="CI766" s="34"/>
      <c r="CJ766" s="34"/>
      <c r="CK766" s="34"/>
      <c r="CL766" s="34"/>
      <c r="CM766" s="34"/>
      <c r="CN766" s="34"/>
      <c r="CO766" s="34"/>
      <c r="CP766" s="34"/>
      <c r="CQ766" s="34"/>
    </row>
    <row r="767" spans="79:95" x14ac:dyDescent="0.3">
      <c r="CA767" s="34"/>
      <c r="CB767" s="34"/>
      <c r="CC767" s="34"/>
      <c r="CD767" s="34"/>
      <c r="CE767" s="34"/>
      <c r="CF767" s="34"/>
      <c r="CG767" s="34"/>
      <c r="CH767" s="34"/>
      <c r="CI767" s="34"/>
      <c r="CJ767" s="34"/>
      <c r="CK767" s="34"/>
      <c r="CL767" s="34"/>
      <c r="CM767" s="34"/>
      <c r="CN767" s="34"/>
      <c r="CO767" s="34"/>
      <c r="CP767" s="34"/>
      <c r="CQ767" s="34"/>
    </row>
    <row r="768" spans="79:95" x14ac:dyDescent="0.3">
      <c r="CA768" s="34"/>
      <c r="CB768" s="34"/>
      <c r="CC768" s="34"/>
      <c r="CD768" s="34"/>
      <c r="CE768" s="34"/>
      <c r="CF768" s="34"/>
      <c r="CG768" s="34"/>
      <c r="CH768" s="34"/>
      <c r="CI768" s="34"/>
      <c r="CJ768" s="34"/>
      <c r="CK768" s="34"/>
      <c r="CL768" s="34"/>
      <c r="CM768" s="34"/>
      <c r="CN768" s="34"/>
      <c r="CO768" s="34"/>
      <c r="CP768" s="34"/>
      <c r="CQ768" s="34"/>
    </row>
    <row r="769" spans="79:95" x14ac:dyDescent="0.3">
      <c r="CA769" s="34"/>
      <c r="CB769" s="34"/>
      <c r="CC769" s="34"/>
      <c r="CD769" s="34"/>
      <c r="CE769" s="34"/>
      <c r="CF769" s="34"/>
      <c r="CG769" s="34"/>
      <c r="CH769" s="34"/>
      <c r="CI769" s="34"/>
      <c r="CJ769" s="34"/>
      <c r="CK769" s="34"/>
      <c r="CL769" s="34"/>
      <c r="CM769" s="34"/>
      <c r="CN769" s="34"/>
      <c r="CO769" s="34"/>
      <c r="CP769" s="34"/>
      <c r="CQ769" s="34"/>
    </row>
    <row r="770" spans="79:95" x14ac:dyDescent="0.3">
      <c r="CA770" s="34"/>
      <c r="CB770" s="34"/>
      <c r="CC770" s="34"/>
      <c r="CD770" s="34"/>
      <c r="CE770" s="34"/>
      <c r="CF770" s="34"/>
      <c r="CG770" s="34"/>
      <c r="CH770" s="34"/>
      <c r="CI770" s="34"/>
      <c r="CJ770" s="34"/>
      <c r="CK770" s="34"/>
      <c r="CL770" s="34"/>
      <c r="CM770" s="34"/>
      <c r="CN770" s="34"/>
      <c r="CO770" s="34"/>
      <c r="CP770" s="34"/>
      <c r="CQ770" s="34"/>
    </row>
    <row r="771" spans="79:95" x14ac:dyDescent="0.3">
      <c r="CA771" s="34"/>
      <c r="CB771" s="34"/>
      <c r="CC771" s="34"/>
      <c r="CD771" s="34"/>
      <c r="CE771" s="34"/>
      <c r="CF771" s="34"/>
      <c r="CG771" s="34"/>
      <c r="CH771" s="34"/>
      <c r="CI771" s="34"/>
      <c r="CJ771" s="34"/>
      <c r="CK771" s="34"/>
      <c r="CL771" s="34"/>
      <c r="CM771" s="34"/>
      <c r="CN771" s="34"/>
      <c r="CO771" s="34"/>
      <c r="CP771" s="34"/>
      <c r="CQ771" s="34"/>
    </row>
    <row r="772" spans="79:95" x14ac:dyDescent="0.3">
      <c r="CA772" s="34"/>
      <c r="CB772" s="34"/>
      <c r="CC772" s="34"/>
      <c r="CD772" s="34"/>
      <c r="CE772" s="34"/>
      <c r="CF772" s="34"/>
      <c r="CG772" s="34"/>
      <c r="CH772" s="34"/>
      <c r="CI772" s="34"/>
      <c r="CJ772" s="34"/>
      <c r="CK772" s="34"/>
      <c r="CL772" s="34"/>
      <c r="CM772" s="34"/>
      <c r="CN772" s="34"/>
      <c r="CO772" s="34"/>
      <c r="CP772" s="34"/>
      <c r="CQ772" s="34"/>
    </row>
    <row r="773" spans="79:95" x14ac:dyDescent="0.3">
      <c r="CA773" s="34"/>
      <c r="CB773" s="34"/>
      <c r="CC773" s="34"/>
      <c r="CD773" s="34"/>
      <c r="CE773" s="34"/>
      <c r="CF773" s="34"/>
      <c r="CG773" s="34"/>
      <c r="CH773" s="34"/>
      <c r="CI773" s="34"/>
      <c r="CJ773" s="34"/>
      <c r="CK773" s="34"/>
      <c r="CL773" s="34"/>
      <c r="CM773" s="34"/>
      <c r="CN773" s="34"/>
      <c r="CO773" s="34"/>
      <c r="CP773" s="34"/>
      <c r="CQ773" s="34"/>
    </row>
    <row r="774" spans="79:95" x14ac:dyDescent="0.3">
      <c r="CA774" s="34"/>
      <c r="CB774" s="34"/>
      <c r="CC774" s="34"/>
      <c r="CD774" s="34"/>
      <c r="CE774" s="34"/>
      <c r="CF774" s="34"/>
      <c r="CG774" s="34"/>
      <c r="CH774" s="34"/>
      <c r="CI774" s="34"/>
      <c r="CJ774" s="34"/>
      <c r="CK774" s="34"/>
      <c r="CL774" s="34"/>
      <c r="CM774" s="34"/>
      <c r="CN774" s="34"/>
      <c r="CO774" s="34"/>
      <c r="CP774" s="34"/>
      <c r="CQ774" s="34"/>
    </row>
    <row r="775" spans="79:95" x14ac:dyDescent="0.3">
      <c r="CA775" s="34"/>
      <c r="CB775" s="34"/>
      <c r="CC775" s="34"/>
      <c r="CD775" s="34"/>
      <c r="CE775" s="34"/>
      <c r="CF775" s="34"/>
      <c r="CG775" s="34"/>
      <c r="CH775" s="34"/>
      <c r="CI775" s="34"/>
      <c r="CJ775" s="34"/>
      <c r="CK775" s="34"/>
      <c r="CL775" s="34"/>
      <c r="CM775" s="34"/>
      <c r="CN775" s="34"/>
      <c r="CO775" s="34"/>
      <c r="CP775" s="34"/>
      <c r="CQ775" s="34"/>
    </row>
    <row r="776" spans="79:95" x14ac:dyDescent="0.3">
      <c r="CA776" s="34"/>
      <c r="CB776" s="34"/>
      <c r="CC776" s="34"/>
      <c r="CD776" s="34"/>
      <c r="CE776" s="34"/>
      <c r="CF776" s="34"/>
      <c r="CG776" s="34"/>
      <c r="CH776" s="34"/>
      <c r="CI776" s="34"/>
      <c r="CJ776" s="34"/>
      <c r="CK776" s="34"/>
      <c r="CL776" s="34"/>
      <c r="CM776" s="34"/>
      <c r="CN776" s="34"/>
      <c r="CO776" s="34"/>
      <c r="CP776" s="34"/>
      <c r="CQ776" s="34"/>
    </row>
    <row r="777" spans="79:95" x14ac:dyDescent="0.3">
      <c r="CA777" s="34"/>
      <c r="CB777" s="34"/>
      <c r="CC777" s="34"/>
      <c r="CD777" s="34"/>
      <c r="CE777" s="34"/>
      <c r="CF777" s="34"/>
      <c r="CG777" s="34"/>
      <c r="CH777" s="34"/>
      <c r="CI777" s="34"/>
      <c r="CJ777" s="34"/>
      <c r="CK777" s="34"/>
      <c r="CL777" s="34"/>
      <c r="CM777" s="34"/>
      <c r="CN777" s="34"/>
      <c r="CO777" s="34"/>
      <c r="CP777" s="34"/>
      <c r="CQ777" s="34"/>
    </row>
    <row r="778" spans="79:95" x14ac:dyDescent="0.3">
      <c r="CA778" s="34"/>
      <c r="CB778" s="34"/>
      <c r="CC778" s="34"/>
      <c r="CD778" s="34"/>
      <c r="CE778" s="34"/>
      <c r="CF778" s="34"/>
      <c r="CG778" s="34"/>
      <c r="CH778" s="34"/>
      <c r="CI778" s="34"/>
      <c r="CJ778" s="34"/>
      <c r="CK778" s="34"/>
      <c r="CL778" s="34"/>
      <c r="CM778" s="34"/>
      <c r="CN778" s="34"/>
      <c r="CO778" s="34"/>
      <c r="CP778" s="34"/>
      <c r="CQ778" s="34"/>
    </row>
    <row r="779" spans="79:95" x14ac:dyDescent="0.3">
      <c r="CA779" s="34"/>
      <c r="CB779" s="34"/>
      <c r="CC779" s="34"/>
      <c r="CD779" s="34"/>
      <c r="CE779" s="34"/>
      <c r="CF779" s="34"/>
      <c r="CG779" s="34"/>
      <c r="CH779" s="34"/>
      <c r="CI779" s="34"/>
      <c r="CJ779" s="34"/>
      <c r="CK779" s="34"/>
      <c r="CL779" s="34"/>
      <c r="CM779" s="34"/>
      <c r="CN779" s="34"/>
      <c r="CO779" s="34"/>
      <c r="CP779" s="34"/>
      <c r="CQ779" s="34"/>
    </row>
    <row r="780" spans="79:95" x14ac:dyDescent="0.3">
      <c r="CA780" s="34"/>
      <c r="CB780" s="34"/>
      <c r="CC780" s="34"/>
      <c r="CD780" s="34"/>
      <c r="CE780" s="34"/>
      <c r="CF780" s="34"/>
      <c r="CG780" s="34"/>
      <c r="CH780" s="34"/>
      <c r="CI780" s="34"/>
      <c r="CJ780" s="34"/>
      <c r="CK780" s="34"/>
      <c r="CL780" s="34"/>
      <c r="CM780" s="34"/>
      <c r="CN780" s="34"/>
      <c r="CO780" s="34"/>
      <c r="CP780" s="34"/>
      <c r="CQ780" s="34"/>
    </row>
    <row r="781" spans="79:95" x14ac:dyDescent="0.3">
      <c r="CA781" s="34"/>
      <c r="CB781" s="34"/>
      <c r="CC781" s="34"/>
      <c r="CD781" s="34"/>
      <c r="CE781" s="34"/>
      <c r="CF781" s="34"/>
      <c r="CG781" s="34"/>
      <c r="CH781" s="34"/>
      <c r="CI781" s="34"/>
      <c r="CJ781" s="34"/>
      <c r="CK781" s="34"/>
      <c r="CL781" s="34"/>
      <c r="CM781" s="34"/>
      <c r="CN781" s="34"/>
      <c r="CO781" s="34"/>
      <c r="CP781" s="34"/>
      <c r="CQ781" s="34"/>
    </row>
    <row r="782" spans="79:95" x14ac:dyDescent="0.3">
      <c r="CA782" s="34"/>
      <c r="CB782" s="34"/>
      <c r="CC782" s="34"/>
      <c r="CD782" s="34"/>
      <c r="CE782" s="34"/>
      <c r="CF782" s="34"/>
      <c r="CG782" s="34"/>
      <c r="CH782" s="34"/>
      <c r="CI782" s="34"/>
      <c r="CJ782" s="34"/>
      <c r="CK782" s="34"/>
      <c r="CL782" s="34"/>
      <c r="CM782" s="34"/>
      <c r="CN782" s="34"/>
      <c r="CO782" s="34"/>
      <c r="CP782" s="34"/>
      <c r="CQ782" s="34"/>
    </row>
    <row r="783" spans="79:95" x14ac:dyDescent="0.3">
      <c r="CA783" s="34"/>
      <c r="CB783" s="34"/>
      <c r="CC783" s="34"/>
      <c r="CD783" s="34"/>
      <c r="CE783" s="34"/>
      <c r="CF783" s="34"/>
      <c r="CG783" s="34"/>
      <c r="CH783" s="34"/>
      <c r="CI783" s="34"/>
      <c r="CJ783" s="34"/>
      <c r="CK783" s="34"/>
      <c r="CL783" s="34"/>
      <c r="CM783" s="34"/>
      <c r="CN783" s="34"/>
      <c r="CO783" s="34"/>
      <c r="CP783" s="34"/>
      <c r="CQ783" s="34"/>
    </row>
    <row r="784" spans="79:95" x14ac:dyDescent="0.3">
      <c r="CA784" s="34"/>
      <c r="CB784" s="34"/>
      <c r="CC784" s="34"/>
      <c r="CD784" s="34"/>
      <c r="CE784" s="34"/>
      <c r="CF784" s="34"/>
      <c r="CG784" s="34"/>
      <c r="CH784" s="34"/>
      <c r="CI784" s="34"/>
      <c r="CJ784" s="34"/>
      <c r="CK784" s="34"/>
      <c r="CL784" s="34"/>
      <c r="CM784" s="34"/>
      <c r="CN784" s="34"/>
      <c r="CO784" s="34"/>
      <c r="CP784" s="34"/>
      <c r="CQ784" s="34"/>
    </row>
    <row r="785" spans="79:95" x14ac:dyDescent="0.3">
      <c r="CA785" s="34"/>
      <c r="CB785" s="34"/>
      <c r="CC785" s="34"/>
      <c r="CD785" s="34"/>
      <c r="CE785" s="34"/>
      <c r="CF785" s="34"/>
      <c r="CG785" s="34"/>
      <c r="CH785" s="34"/>
      <c r="CI785" s="34"/>
      <c r="CJ785" s="34"/>
      <c r="CK785" s="34"/>
      <c r="CL785" s="34"/>
      <c r="CM785" s="34"/>
      <c r="CN785" s="34"/>
      <c r="CO785" s="34"/>
      <c r="CP785" s="34"/>
      <c r="CQ785" s="34"/>
    </row>
    <row r="786" spans="79:95" x14ac:dyDescent="0.3">
      <c r="CA786" s="34"/>
      <c r="CB786" s="34"/>
      <c r="CC786" s="34"/>
      <c r="CD786" s="34"/>
      <c r="CE786" s="34"/>
      <c r="CF786" s="34"/>
      <c r="CG786" s="34"/>
      <c r="CH786" s="34"/>
      <c r="CI786" s="34"/>
      <c r="CJ786" s="34"/>
      <c r="CK786" s="34"/>
      <c r="CL786" s="34"/>
      <c r="CM786" s="34"/>
      <c r="CN786" s="34"/>
      <c r="CO786" s="34"/>
      <c r="CP786" s="34"/>
      <c r="CQ786" s="34"/>
    </row>
    <row r="787" spans="79:95" x14ac:dyDescent="0.3">
      <c r="CA787" s="34"/>
      <c r="CB787" s="34"/>
      <c r="CC787" s="34"/>
      <c r="CD787" s="34"/>
      <c r="CE787" s="34"/>
      <c r="CF787" s="34"/>
      <c r="CG787" s="34"/>
      <c r="CH787" s="34"/>
      <c r="CI787" s="34"/>
      <c r="CJ787" s="34"/>
      <c r="CK787" s="34"/>
      <c r="CL787" s="34"/>
      <c r="CM787" s="34"/>
      <c r="CN787" s="34"/>
      <c r="CO787" s="34"/>
      <c r="CP787" s="34"/>
      <c r="CQ787" s="34"/>
    </row>
    <row r="788" spans="79:95" x14ac:dyDescent="0.3">
      <c r="CA788" s="34"/>
      <c r="CB788" s="34"/>
      <c r="CC788" s="34"/>
      <c r="CD788" s="34"/>
      <c r="CE788" s="34"/>
      <c r="CF788" s="34"/>
      <c r="CG788" s="34"/>
      <c r="CH788" s="34"/>
      <c r="CI788" s="34"/>
      <c r="CJ788" s="34"/>
      <c r="CK788" s="34"/>
      <c r="CL788" s="34"/>
      <c r="CM788" s="34"/>
      <c r="CN788" s="34"/>
      <c r="CO788" s="34"/>
      <c r="CP788" s="34"/>
      <c r="CQ788" s="34"/>
    </row>
    <row r="789" spans="79:95" x14ac:dyDescent="0.3">
      <c r="CA789" s="34"/>
      <c r="CB789" s="34"/>
      <c r="CC789" s="34"/>
      <c r="CD789" s="34"/>
      <c r="CE789" s="34"/>
      <c r="CF789" s="34"/>
      <c r="CG789" s="34"/>
      <c r="CH789" s="34"/>
      <c r="CI789" s="34"/>
      <c r="CJ789" s="34"/>
      <c r="CK789" s="34"/>
      <c r="CL789" s="34"/>
      <c r="CM789" s="34"/>
      <c r="CN789" s="34"/>
      <c r="CO789" s="34"/>
      <c r="CP789" s="34"/>
      <c r="CQ789" s="34"/>
    </row>
    <row r="790" spans="79:95" x14ac:dyDescent="0.3">
      <c r="CA790" s="34"/>
      <c r="CB790" s="34"/>
      <c r="CC790" s="34"/>
      <c r="CD790" s="34"/>
      <c r="CE790" s="34"/>
      <c r="CF790" s="34"/>
      <c r="CG790" s="34"/>
      <c r="CH790" s="34"/>
      <c r="CI790" s="34"/>
      <c r="CJ790" s="34"/>
      <c r="CK790" s="34"/>
      <c r="CL790" s="34"/>
      <c r="CM790" s="34"/>
      <c r="CN790" s="34"/>
      <c r="CO790" s="34"/>
      <c r="CP790" s="34"/>
      <c r="CQ790" s="34"/>
    </row>
    <row r="791" spans="79:95" x14ac:dyDescent="0.3">
      <c r="CA791" s="34"/>
      <c r="CB791" s="34"/>
      <c r="CC791" s="34"/>
      <c r="CD791" s="34"/>
      <c r="CE791" s="34"/>
      <c r="CF791" s="34"/>
      <c r="CG791" s="34"/>
      <c r="CH791" s="34"/>
      <c r="CI791" s="34"/>
      <c r="CJ791" s="34"/>
      <c r="CK791" s="34"/>
      <c r="CL791" s="34"/>
      <c r="CM791" s="34"/>
      <c r="CN791" s="34"/>
      <c r="CO791" s="34"/>
      <c r="CP791" s="34"/>
      <c r="CQ791" s="34"/>
    </row>
    <row r="792" spans="79:95" x14ac:dyDescent="0.3">
      <c r="CA792" s="34"/>
      <c r="CB792" s="34"/>
      <c r="CC792" s="34"/>
      <c r="CD792" s="34"/>
      <c r="CE792" s="34"/>
      <c r="CF792" s="34"/>
      <c r="CG792" s="34"/>
      <c r="CH792" s="34"/>
      <c r="CI792" s="34"/>
      <c r="CJ792" s="34"/>
      <c r="CK792" s="34"/>
      <c r="CL792" s="34"/>
      <c r="CM792" s="34"/>
      <c r="CN792" s="34"/>
      <c r="CO792" s="34"/>
      <c r="CP792" s="34"/>
      <c r="CQ792" s="34"/>
    </row>
    <row r="793" spans="79:95" x14ac:dyDescent="0.3">
      <c r="CA793" s="34"/>
      <c r="CB793" s="34"/>
      <c r="CC793" s="34"/>
      <c r="CD793" s="34"/>
      <c r="CE793" s="34"/>
      <c r="CF793" s="34"/>
      <c r="CG793" s="34"/>
      <c r="CH793" s="34"/>
      <c r="CI793" s="34"/>
      <c r="CJ793" s="34"/>
      <c r="CK793" s="34"/>
      <c r="CL793" s="34"/>
      <c r="CM793" s="34"/>
      <c r="CN793" s="34"/>
      <c r="CO793" s="34"/>
      <c r="CP793" s="34"/>
      <c r="CQ793" s="34"/>
    </row>
    <row r="794" spans="79:95" x14ac:dyDescent="0.3">
      <c r="CA794" s="34"/>
      <c r="CB794" s="34"/>
      <c r="CC794" s="34"/>
      <c r="CD794" s="34"/>
      <c r="CE794" s="34"/>
      <c r="CF794" s="34"/>
      <c r="CG794" s="34"/>
      <c r="CH794" s="34"/>
      <c r="CI794" s="34"/>
      <c r="CJ794" s="34"/>
      <c r="CK794" s="34"/>
      <c r="CL794" s="34"/>
      <c r="CM794" s="34"/>
      <c r="CN794" s="34"/>
      <c r="CO794" s="34"/>
      <c r="CP794" s="34"/>
      <c r="CQ794" s="34"/>
    </row>
    <row r="795" spans="79:95" x14ac:dyDescent="0.3">
      <c r="CA795" s="34"/>
      <c r="CB795" s="34"/>
      <c r="CC795" s="34"/>
      <c r="CD795" s="34"/>
      <c r="CE795" s="34"/>
      <c r="CF795" s="34"/>
      <c r="CG795" s="34"/>
      <c r="CH795" s="34"/>
      <c r="CI795" s="34"/>
      <c r="CJ795" s="34"/>
      <c r="CK795" s="34"/>
      <c r="CL795" s="34"/>
      <c r="CM795" s="34"/>
      <c r="CN795" s="34"/>
      <c r="CO795" s="34"/>
      <c r="CP795" s="34"/>
      <c r="CQ795" s="34"/>
    </row>
    <row r="796" spans="79:95" x14ac:dyDescent="0.3">
      <c r="CA796" s="34"/>
      <c r="CB796" s="34"/>
      <c r="CC796" s="34"/>
      <c r="CD796" s="34"/>
      <c r="CE796" s="34"/>
      <c r="CF796" s="34"/>
      <c r="CG796" s="34"/>
      <c r="CH796" s="34"/>
      <c r="CI796" s="34"/>
      <c r="CJ796" s="34"/>
      <c r="CK796" s="34"/>
      <c r="CL796" s="34"/>
      <c r="CM796" s="34"/>
      <c r="CN796" s="34"/>
      <c r="CO796" s="34"/>
      <c r="CP796" s="34"/>
      <c r="CQ796" s="34"/>
    </row>
    <row r="797" spans="79:95" x14ac:dyDescent="0.3">
      <c r="CA797" s="34"/>
      <c r="CB797" s="34"/>
      <c r="CC797" s="34"/>
      <c r="CD797" s="34"/>
      <c r="CE797" s="34"/>
      <c r="CF797" s="34"/>
      <c r="CG797" s="34"/>
      <c r="CH797" s="34"/>
      <c r="CI797" s="34"/>
      <c r="CJ797" s="34"/>
      <c r="CK797" s="34"/>
      <c r="CL797" s="34"/>
      <c r="CM797" s="34"/>
      <c r="CN797" s="34"/>
      <c r="CO797" s="34"/>
      <c r="CP797" s="34"/>
      <c r="CQ797" s="34"/>
    </row>
    <row r="798" spans="79:95" x14ac:dyDescent="0.3">
      <c r="CA798" s="34"/>
      <c r="CB798" s="34"/>
      <c r="CC798" s="34"/>
      <c r="CD798" s="34"/>
      <c r="CE798" s="34"/>
      <c r="CF798" s="34"/>
      <c r="CG798" s="34"/>
      <c r="CH798" s="34"/>
      <c r="CI798" s="34"/>
      <c r="CJ798" s="34"/>
      <c r="CK798" s="34"/>
      <c r="CL798" s="34"/>
      <c r="CM798" s="34"/>
      <c r="CN798" s="34"/>
      <c r="CO798" s="34"/>
      <c r="CP798" s="34"/>
      <c r="CQ798" s="34"/>
    </row>
    <row r="799" spans="79:95" x14ac:dyDescent="0.3">
      <c r="CA799" s="34"/>
      <c r="CB799" s="34"/>
      <c r="CC799" s="34"/>
      <c r="CD799" s="34"/>
      <c r="CE799" s="34"/>
      <c r="CF799" s="34"/>
      <c r="CG799" s="34"/>
      <c r="CH799" s="34"/>
      <c r="CI799" s="34"/>
      <c r="CJ799" s="34"/>
      <c r="CK799" s="34"/>
      <c r="CL799" s="34"/>
      <c r="CM799" s="34"/>
      <c r="CN799" s="34"/>
      <c r="CO799" s="34"/>
      <c r="CP799" s="34"/>
      <c r="CQ799" s="34"/>
    </row>
    <row r="800" spans="79:95" x14ac:dyDescent="0.3">
      <c r="CA800" s="34"/>
      <c r="CB800" s="34"/>
      <c r="CC800" s="34"/>
      <c r="CD800" s="34"/>
      <c r="CE800" s="34"/>
      <c r="CF800" s="34"/>
      <c r="CG800" s="34"/>
      <c r="CH800" s="34"/>
      <c r="CI800" s="34"/>
      <c r="CJ800" s="34"/>
      <c r="CK800" s="34"/>
      <c r="CL800" s="34"/>
      <c r="CM800" s="34"/>
      <c r="CN800" s="34"/>
      <c r="CO800" s="34"/>
      <c r="CP800" s="34"/>
      <c r="CQ800" s="34"/>
    </row>
    <row r="801" spans="79:95" x14ac:dyDescent="0.3">
      <c r="CA801" s="34"/>
      <c r="CB801" s="34"/>
      <c r="CC801" s="34"/>
      <c r="CD801" s="34"/>
      <c r="CE801" s="34"/>
      <c r="CF801" s="34"/>
      <c r="CG801" s="34"/>
      <c r="CH801" s="34"/>
      <c r="CI801" s="34"/>
      <c r="CJ801" s="34"/>
      <c r="CK801" s="34"/>
      <c r="CL801" s="34"/>
      <c r="CM801" s="34"/>
      <c r="CN801" s="34"/>
      <c r="CO801" s="34"/>
      <c r="CP801" s="34"/>
      <c r="CQ801" s="34"/>
    </row>
    <row r="802" spans="79:95" x14ac:dyDescent="0.3">
      <c r="CA802" s="34"/>
      <c r="CB802" s="34"/>
      <c r="CC802" s="34"/>
      <c r="CD802" s="34"/>
      <c r="CE802" s="34"/>
      <c r="CF802" s="34"/>
      <c r="CG802" s="34"/>
      <c r="CH802" s="34"/>
      <c r="CI802" s="34"/>
      <c r="CJ802" s="34"/>
      <c r="CK802" s="34"/>
      <c r="CL802" s="34"/>
      <c r="CM802" s="34"/>
      <c r="CN802" s="34"/>
      <c r="CO802" s="34"/>
      <c r="CP802" s="34"/>
      <c r="CQ802" s="34"/>
    </row>
    <row r="803" spans="79:95" x14ac:dyDescent="0.3">
      <c r="CA803" s="34"/>
      <c r="CB803" s="34"/>
      <c r="CC803" s="34"/>
      <c r="CD803" s="34"/>
      <c r="CE803" s="34"/>
      <c r="CF803" s="34"/>
      <c r="CG803" s="34"/>
      <c r="CH803" s="34"/>
      <c r="CI803" s="34"/>
      <c r="CJ803" s="34"/>
      <c r="CK803" s="34"/>
      <c r="CL803" s="34"/>
      <c r="CM803" s="34"/>
      <c r="CN803" s="34"/>
      <c r="CO803" s="34"/>
      <c r="CP803" s="34"/>
      <c r="CQ803" s="34"/>
    </row>
    <row r="804" spans="79:95" x14ac:dyDescent="0.3">
      <c r="CA804" s="34"/>
      <c r="CB804" s="34"/>
      <c r="CC804" s="34"/>
      <c r="CD804" s="34"/>
      <c r="CE804" s="34"/>
      <c r="CF804" s="34"/>
      <c r="CG804" s="34"/>
      <c r="CH804" s="34"/>
      <c r="CI804" s="34"/>
      <c r="CJ804" s="34"/>
      <c r="CK804" s="34"/>
      <c r="CL804" s="34"/>
      <c r="CM804" s="34"/>
      <c r="CN804" s="34"/>
      <c r="CO804" s="34"/>
      <c r="CP804" s="34"/>
      <c r="CQ804" s="34"/>
    </row>
    <row r="805" spans="79:95" x14ac:dyDescent="0.3">
      <c r="CA805" s="34"/>
      <c r="CB805" s="34"/>
      <c r="CC805" s="34"/>
      <c r="CD805" s="34"/>
      <c r="CE805" s="34"/>
      <c r="CF805" s="34"/>
      <c r="CG805" s="34"/>
      <c r="CH805" s="34"/>
      <c r="CI805" s="34"/>
      <c r="CJ805" s="34"/>
      <c r="CK805" s="34"/>
      <c r="CL805" s="34"/>
      <c r="CM805" s="34"/>
      <c r="CN805" s="34"/>
      <c r="CO805" s="34"/>
      <c r="CP805" s="34"/>
      <c r="CQ805" s="34"/>
    </row>
    <row r="806" spans="79:95" x14ac:dyDescent="0.3">
      <c r="CA806" s="34"/>
      <c r="CB806" s="34"/>
      <c r="CC806" s="34"/>
      <c r="CD806" s="34"/>
      <c r="CE806" s="34"/>
      <c r="CF806" s="34"/>
      <c r="CG806" s="34"/>
      <c r="CH806" s="34"/>
      <c r="CI806" s="34"/>
      <c r="CJ806" s="34"/>
      <c r="CK806" s="34"/>
      <c r="CL806" s="34"/>
      <c r="CM806" s="34"/>
      <c r="CN806" s="34"/>
      <c r="CO806" s="34"/>
      <c r="CP806" s="34"/>
      <c r="CQ806" s="34"/>
    </row>
    <row r="807" spans="79:95" x14ac:dyDescent="0.3">
      <c r="CA807" s="34"/>
      <c r="CB807" s="34"/>
      <c r="CC807" s="34"/>
      <c r="CD807" s="34"/>
      <c r="CE807" s="34"/>
      <c r="CF807" s="34"/>
      <c r="CG807" s="34"/>
      <c r="CH807" s="34"/>
      <c r="CI807" s="34"/>
      <c r="CJ807" s="34"/>
      <c r="CK807" s="34"/>
      <c r="CL807" s="34"/>
      <c r="CM807" s="34"/>
      <c r="CN807" s="34"/>
      <c r="CO807" s="34"/>
      <c r="CP807" s="34"/>
      <c r="CQ807" s="34"/>
    </row>
    <row r="808" spans="79:95" x14ac:dyDescent="0.3">
      <c r="CA808" s="34"/>
      <c r="CB808" s="34"/>
      <c r="CC808" s="34"/>
      <c r="CD808" s="34"/>
      <c r="CE808" s="34"/>
      <c r="CF808" s="34"/>
      <c r="CG808" s="34"/>
      <c r="CH808" s="34"/>
      <c r="CI808" s="34"/>
      <c r="CJ808" s="34"/>
      <c r="CK808" s="34"/>
      <c r="CL808" s="34"/>
      <c r="CM808" s="34"/>
      <c r="CN808" s="34"/>
      <c r="CO808" s="34"/>
      <c r="CP808" s="34"/>
      <c r="CQ808" s="34"/>
    </row>
    <row r="809" spans="79:95" x14ac:dyDescent="0.3">
      <c r="CA809" s="34"/>
      <c r="CB809" s="34"/>
      <c r="CC809" s="34"/>
      <c r="CD809" s="34"/>
      <c r="CE809" s="34"/>
      <c r="CF809" s="34"/>
      <c r="CG809" s="34"/>
      <c r="CH809" s="34"/>
      <c r="CI809" s="34"/>
      <c r="CJ809" s="34"/>
      <c r="CK809" s="34"/>
      <c r="CL809" s="34"/>
      <c r="CM809" s="34"/>
      <c r="CN809" s="34"/>
      <c r="CO809" s="34"/>
      <c r="CP809" s="34"/>
      <c r="CQ809" s="34"/>
    </row>
    <row r="810" spans="79:95" x14ac:dyDescent="0.3">
      <c r="CA810" s="34"/>
      <c r="CB810" s="34"/>
      <c r="CC810" s="34"/>
      <c r="CD810" s="34"/>
      <c r="CE810" s="34"/>
      <c r="CF810" s="34"/>
      <c r="CG810" s="34"/>
      <c r="CH810" s="34"/>
      <c r="CI810" s="34"/>
      <c r="CJ810" s="34"/>
      <c r="CK810" s="34"/>
      <c r="CL810" s="34"/>
      <c r="CM810" s="34"/>
      <c r="CN810" s="34"/>
      <c r="CO810" s="34"/>
      <c r="CP810" s="34"/>
      <c r="CQ810" s="34"/>
    </row>
    <row r="811" spans="79:95" x14ac:dyDescent="0.3">
      <c r="CA811" s="34"/>
      <c r="CB811" s="34"/>
      <c r="CC811" s="34"/>
      <c r="CD811" s="34"/>
      <c r="CE811" s="34"/>
      <c r="CF811" s="34"/>
      <c r="CG811" s="34"/>
      <c r="CH811" s="34"/>
      <c r="CI811" s="34"/>
      <c r="CJ811" s="34"/>
      <c r="CK811" s="34"/>
      <c r="CL811" s="34"/>
      <c r="CM811" s="34"/>
      <c r="CN811" s="34"/>
      <c r="CO811" s="34"/>
      <c r="CP811" s="34"/>
      <c r="CQ811" s="34"/>
    </row>
    <row r="812" spans="79:95" x14ac:dyDescent="0.3">
      <c r="CA812" s="34"/>
      <c r="CB812" s="34"/>
      <c r="CC812" s="34"/>
      <c r="CD812" s="34"/>
      <c r="CE812" s="34"/>
      <c r="CF812" s="34"/>
      <c r="CG812" s="34"/>
      <c r="CH812" s="34"/>
      <c r="CI812" s="34"/>
      <c r="CJ812" s="34"/>
      <c r="CK812" s="34"/>
      <c r="CL812" s="34"/>
      <c r="CM812" s="34"/>
      <c r="CN812" s="34"/>
      <c r="CO812" s="34"/>
      <c r="CP812" s="34"/>
      <c r="CQ812" s="34"/>
    </row>
    <row r="813" spans="79:95" x14ac:dyDescent="0.3">
      <c r="CA813" s="34"/>
      <c r="CB813" s="34"/>
      <c r="CC813" s="34"/>
      <c r="CD813" s="34"/>
      <c r="CE813" s="34"/>
      <c r="CF813" s="34"/>
      <c r="CG813" s="34"/>
      <c r="CH813" s="34"/>
      <c r="CI813" s="34"/>
      <c r="CJ813" s="34"/>
      <c r="CK813" s="34"/>
      <c r="CL813" s="34"/>
      <c r="CM813" s="34"/>
      <c r="CN813" s="34"/>
      <c r="CO813" s="34"/>
      <c r="CP813" s="34"/>
      <c r="CQ813" s="34"/>
    </row>
    <row r="814" spans="79:95" x14ac:dyDescent="0.3">
      <c r="CA814" s="34"/>
      <c r="CB814" s="34"/>
      <c r="CC814" s="34"/>
      <c r="CD814" s="34"/>
      <c r="CE814" s="34"/>
      <c r="CF814" s="34"/>
      <c r="CG814" s="34"/>
      <c r="CH814" s="34"/>
      <c r="CI814" s="34"/>
      <c r="CJ814" s="34"/>
      <c r="CK814" s="34"/>
      <c r="CL814" s="34"/>
      <c r="CM814" s="34"/>
      <c r="CN814" s="34"/>
      <c r="CO814" s="34"/>
      <c r="CP814" s="34"/>
      <c r="CQ814" s="34"/>
    </row>
    <row r="815" spans="79:95" x14ac:dyDescent="0.3">
      <c r="CA815" s="34"/>
      <c r="CB815" s="34"/>
      <c r="CC815" s="34"/>
      <c r="CD815" s="34"/>
      <c r="CE815" s="34"/>
      <c r="CF815" s="34"/>
      <c r="CG815" s="34"/>
      <c r="CH815" s="34"/>
      <c r="CI815" s="34"/>
      <c r="CJ815" s="34"/>
      <c r="CK815" s="34"/>
      <c r="CL815" s="34"/>
      <c r="CM815" s="34"/>
      <c r="CN815" s="34"/>
      <c r="CO815" s="34"/>
      <c r="CP815" s="34"/>
      <c r="CQ815" s="34"/>
    </row>
    <row r="816" spans="79:95" x14ac:dyDescent="0.3">
      <c r="CA816" s="34"/>
      <c r="CB816" s="34"/>
      <c r="CC816" s="34"/>
      <c r="CD816" s="34"/>
      <c r="CE816" s="34"/>
      <c r="CF816" s="34"/>
      <c r="CG816" s="34"/>
      <c r="CH816" s="34"/>
      <c r="CI816" s="34"/>
      <c r="CJ816" s="34"/>
      <c r="CK816" s="34"/>
      <c r="CL816" s="34"/>
      <c r="CM816" s="34"/>
      <c r="CN816" s="34"/>
      <c r="CO816" s="34"/>
      <c r="CP816" s="34"/>
      <c r="CQ816" s="34"/>
    </row>
    <row r="817" spans="79:95" x14ac:dyDescent="0.3">
      <c r="CA817" s="34"/>
      <c r="CB817" s="34"/>
      <c r="CC817" s="34"/>
      <c r="CD817" s="34"/>
      <c r="CE817" s="34"/>
      <c r="CF817" s="34"/>
      <c r="CG817" s="34"/>
      <c r="CH817" s="34"/>
      <c r="CI817" s="34"/>
      <c r="CJ817" s="34"/>
      <c r="CK817" s="34"/>
      <c r="CL817" s="34"/>
      <c r="CM817" s="34"/>
      <c r="CN817" s="34"/>
      <c r="CO817" s="34"/>
      <c r="CP817" s="34"/>
      <c r="CQ817" s="34"/>
    </row>
    <row r="818" spans="79:95" x14ac:dyDescent="0.3">
      <c r="CA818" s="34"/>
      <c r="CB818" s="34"/>
      <c r="CC818" s="34"/>
      <c r="CD818" s="34"/>
      <c r="CE818" s="34"/>
      <c r="CF818" s="34"/>
      <c r="CG818" s="34"/>
      <c r="CH818" s="34"/>
      <c r="CI818" s="34"/>
      <c r="CJ818" s="34"/>
      <c r="CK818" s="34"/>
      <c r="CL818" s="34"/>
      <c r="CM818" s="34"/>
      <c r="CN818" s="34"/>
      <c r="CO818" s="34"/>
      <c r="CP818" s="34"/>
      <c r="CQ818" s="34"/>
    </row>
    <row r="819" spans="79:95" x14ac:dyDescent="0.3">
      <c r="CA819" s="34"/>
      <c r="CB819" s="34"/>
      <c r="CC819" s="34"/>
      <c r="CD819" s="34"/>
      <c r="CE819" s="34"/>
      <c r="CF819" s="34"/>
      <c r="CG819" s="34"/>
      <c r="CH819" s="34"/>
      <c r="CI819" s="34"/>
      <c r="CJ819" s="34"/>
      <c r="CK819" s="34"/>
      <c r="CL819" s="34"/>
      <c r="CM819" s="34"/>
      <c r="CN819" s="34"/>
      <c r="CO819" s="34"/>
      <c r="CP819" s="34"/>
      <c r="CQ819" s="34"/>
    </row>
    <row r="820" spans="79:95" x14ac:dyDescent="0.3">
      <c r="CA820" s="34"/>
      <c r="CB820" s="34"/>
      <c r="CC820" s="34"/>
      <c r="CD820" s="34"/>
      <c r="CE820" s="34"/>
      <c r="CF820" s="34"/>
      <c r="CG820" s="34"/>
      <c r="CH820" s="34"/>
      <c r="CI820" s="34"/>
      <c r="CJ820" s="34"/>
      <c r="CK820" s="34"/>
      <c r="CL820" s="34"/>
      <c r="CM820" s="34"/>
      <c r="CN820" s="34"/>
      <c r="CO820" s="34"/>
      <c r="CP820" s="34"/>
      <c r="CQ820" s="34"/>
    </row>
    <row r="821" spans="79:95" x14ac:dyDescent="0.3">
      <c r="CA821" s="34"/>
      <c r="CB821" s="34"/>
      <c r="CC821" s="34"/>
      <c r="CD821" s="34"/>
      <c r="CE821" s="34"/>
      <c r="CF821" s="34"/>
      <c r="CG821" s="34"/>
      <c r="CH821" s="34"/>
      <c r="CI821" s="34"/>
      <c r="CJ821" s="34"/>
      <c r="CK821" s="34"/>
      <c r="CL821" s="34"/>
      <c r="CM821" s="34"/>
      <c r="CN821" s="34"/>
      <c r="CO821" s="34"/>
      <c r="CP821" s="34"/>
      <c r="CQ821" s="34"/>
    </row>
    <row r="822" spans="79:95" x14ac:dyDescent="0.3">
      <c r="CA822" s="34"/>
      <c r="CB822" s="34"/>
      <c r="CC822" s="34"/>
      <c r="CD822" s="34"/>
      <c r="CE822" s="34"/>
      <c r="CF822" s="34"/>
      <c r="CG822" s="34"/>
      <c r="CH822" s="34"/>
      <c r="CI822" s="34"/>
      <c r="CJ822" s="34"/>
      <c r="CK822" s="34"/>
      <c r="CL822" s="34"/>
      <c r="CM822" s="34"/>
      <c r="CN822" s="34"/>
      <c r="CO822" s="34"/>
      <c r="CP822" s="34"/>
      <c r="CQ822" s="34"/>
    </row>
    <row r="823" spans="79:95" x14ac:dyDescent="0.3">
      <c r="CA823" s="34"/>
      <c r="CB823" s="34"/>
      <c r="CC823" s="34"/>
      <c r="CD823" s="34"/>
      <c r="CE823" s="34"/>
      <c r="CF823" s="34"/>
      <c r="CG823" s="34"/>
      <c r="CH823" s="34"/>
      <c r="CI823" s="34"/>
      <c r="CJ823" s="34"/>
      <c r="CK823" s="34"/>
      <c r="CL823" s="34"/>
      <c r="CM823" s="34"/>
      <c r="CN823" s="34"/>
      <c r="CO823" s="34"/>
      <c r="CP823" s="34"/>
      <c r="CQ823" s="34"/>
    </row>
    <row r="824" spans="79:95" x14ac:dyDescent="0.3">
      <c r="CA824" s="34"/>
      <c r="CB824" s="34"/>
      <c r="CC824" s="34"/>
      <c r="CD824" s="34"/>
      <c r="CE824" s="34"/>
      <c r="CF824" s="34"/>
      <c r="CG824" s="34"/>
      <c r="CH824" s="34"/>
      <c r="CI824" s="34"/>
      <c r="CJ824" s="34"/>
      <c r="CK824" s="34"/>
      <c r="CL824" s="34"/>
      <c r="CM824" s="34"/>
      <c r="CN824" s="34"/>
      <c r="CO824" s="34"/>
      <c r="CP824" s="34"/>
      <c r="CQ824" s="34"/>
    </row>
    <row r="825" spans="79:95" x14ac:dyDescent="0.3">
      <c r="CA825" s="34"/>
      <c r="CB825" s="34"/>
      <c r="CC825" s="34"/>
      <c r="CD825" s="34"/>
      <c r="CE825" s="34"/>
      <c r="CF825" s="34"/>
      <c r="CG825" s="34"/>
      <c r="CH825" s="34"/>
      <c r="CI825" s="34"/>
      <c r="CJ825" s="34"/>
      <c r="CK825" s="34"/>
      <c r="CL825" s="34"/>
      <c r="CM825" s="34"/>
      <c r="CN825" s="34"/>
      <c r="CO825" s="34"/>
      <c r="CP825" s="34"/>
      <c r="CQ825" s="34"/>
    </row>
    <row r="826" spans="79:95" x14ac:dyDescent="0.3">
      <c r="CA826" s="34"/>
      <c r="CB826" s="34"/>
      <c r="CC826" s="34"/>
      <c r="CD826" s="34"/>
      <c r="CE826" s="34"/>
      <c r="CF826" s="34"/>
      <c r="CG826" s="34"/>
      <c r="CH826" s="34"/>
      <c r="CI826" s="34"/>
      <c r="CJ826" s="34"/>
      <c r="CK826" s="34"/>
      <c r="CL826" s="34"/>
      <c r="CM826" s="34"/>
      <c r="CN826" s="34"/>
      <c r="CO826" s="34"/>
      <c r="CP826" s="34"/>
      <c r="CQ826" s="34"/>
    </row>
    <row r="827" spans="79:95" x14ac:dyDescent="0.3">
      <c r="CA827" s="34"/>
      <c r="CB827" s="34"/>
      <c r="CC827" s="34"/>
      <c r="CD827" s="34"/>
      <c r="CE827" s="34"/>
      <c r="CF827" s="34"/>
      <c r="CG827" s="34"/>
      <c r="CH827" s="34"/>
      <c r="CI827" s="34"/>
      <c r="CJ827" s="34"/>
      <c r="CK827" s="34"/>
      <c r="CL827" s="34"/>
      <c r="CM827" s="34"/>
      <c r="CN827" s="34"/>
      <c r="CO827" s="34"/>
      <c r="CP827" s="34"/>
      <c r="CQ827" s="34"/>
    </row>
    <row r="828" spans="79:95" x14ac:dyDescent="0.3">
      <c r="CA828" s="34"/>
      <c r="CB828" s="34"/>
      <c r="CC828" s="34"/>
      <c r="CD828" s="34"/>
      <c r="CE828" s="34"/>
      <c r="CF828" s="34"/>
      <c r="CG828" s="34"/>
      <c r="CH828" s="34"/>
      <c r="CI828" s="34"/>
      <c r="CJ828" s="34"/>
      <c r="CK828" s="34"/>
      <c r="CL828" s="34"/>
      <c r="CM828" s="34"/>
      <c r="CN828" s="34"/>
      <c r="CO828" s="34"/>
      <c r="CP828" s="34"/>
      <c r="CQ828" s="34"/>
    </row>
    <row r="829" spans="79:95" x14ac:dyDescent="0.3">
      <c r="CA829" s="34"/>
      <c r="CB829" s="34"/>
      <c r="CC829" s="34"/>
      <c r="CD829" s="34"/>
      <c r="CE829" s="34"/>
      <c r="CF829" s="34"/>
      <c r="CG829" s="34"/>
      <c r="CH829" s="34"/>
      <c r="CI829" s="34"/>
      <c r="CJ829" s="34"/>
      <c r="CK829" s="34"/>
      <c r="CL829" s="34"/>
      <c r="CM829" s="34"/>
      <c r="CN829" s="34"/>
      <c r="CO829" s="34"/>
      <c r="CP829" s="34"/>
      <c r="CQ829" s="34"/>
    </row>
    <row r="830" spans="79:95" x14ac:dyDescent="0.3">
      <c r="CA830" s="34"/>
      <c r="CB830" s="34"/>
      <c r="CC830" s="34"/>
      <c r="CD830" s="34"/>
      <c r="CE830" s="34"/>
      <c r="CF830" s="34"/>
      <c r="CG830" s="34"/>
      <c r="CH830" s="34"/>
      <c r="CI830" s="34"/>
      <c r="CJ830" s="34"/>
      <c r="CK830" s="34"/>
      <c r="CL830" s="34"/>
      <c r="CM830" s="34"/>
      <c r="CN830" s="34"/>
      <c r="CO830" s="34"/>
      <c r="CP830" s="34"/>
      <c r="CQ830" s="34"/>
    </row>
    <row r="831" spans="79:95" x14ac:dyDescent="0.3">
      <c r="CA831" s="34"/>
      <c r="CB831" s="34"/>
      <c r="CC831" s="34"/>
      <c r="CD831" s="34"/>
      <c r="CE831" s="34"/>
      <c r="CF831" s="34"/>
      <c r="CG831" s="34"/>
      <c r="CH831" s="34"/>
      <c r="CI831" s="34"/>
      <c r="CJ831" s="34"/>
      <c r="CK831" s="34"/>
      <c r="CL831" s="34"/>
      <c r="CM831" s="34"/>
      <c r="CN831" s="34"/>
      <c r="CO831" s="34"/>
      <c r="CP831" s="34"/>
      <c r="CQ831" s="34"/>
    </row>
    <row r="832" spans="79:95" x14ac:dyDescent="0.3">
      <c r="CA832" s="34"/>
      <c r="CB832" s="34"/>
      <c r="CC832" s="34"/>
      <c r="CD832" s="34"/>
      <c r="CE832" s="34"/>
      <c r="CF832" s="34"/>
      <c r="CG832" s="34"/>
      <c r="CH832" s="34"/>
      <c r="CI832" s="34"/>
      <c r="CJ832" s="34"/>
      <c r="CK832" s="34"/>
      <c r="CL832" s="34"/>
      <c r="CM832" s="34"/>
      <c r="CN832" s="34"/>
      <c r="CO832" s="34"/>
      <c r="CP832" s="34"/>
      <c r="CQ832" s="34"/>
    </row>
    <row r="833" spans="79:95" x14ac:dyDescent="0.3">
      <c r="CA833" s="34"/>
      <c r="CB833" s="34"/>
      <c r="CC833" s="34"/>
      <c r="CD833" s="34"/>
      <c r="CE833" s="34"/>
      <c r="CF833" s="34"/>
      <c r="CG833" s="34"/>
      <c r="CH833" s="34"/>
      <c r="CI833" s="34"/>
      <c r="CJ833" s="34"/>
      <c r="CK833" s="34"/>
      <c r="CL833" s="34"/>
      <c r="CM833" s="34"/>
      <c r="CN833" s="34"/>
      <c r="CO833" s="34"/>
      <c r="CP833" s="34"/>
      <c r="CQ833" s="34"/>
    </row>
    <row r="834" spans="79:95" x14ac:dyDescent="0.3">
      <c r="CA834" s="34"/>
      <c r="CB834" s="34"/>
      <c r="CC834" s="34"/>
      <c r="CD834" s="34"/>
      <c r="CE834" s="34"/>
      <c r="CF834" s="34"/>
      <c r="CG834" s="34"/>
      <c r="CH834" s="34"/>
      <c r="CI834" s="34"/>
      <c r="CJ834" s="34"/>
      <c r="CK834" s="34"/>
      <c r="CL834" s="34"/>
      <c r="CM834" s="34"/>
      <c r="CN834" s="34"/>
      <c r="CO834" s="34"/>
      <c r="CP834" s="34"/>
      <c r="CQ834" s="34"/>
    </row>
    <row r="835" spans="79:95" x14ac:dyDescent="0.3">
      <c r="CA835" s="34"/>
      <c r="CB835" s="34"/>
      <c r="CC835" s="34"/>
      <c r="CD835" s="34"/>
      <c r="CE835" s="34"/>
      <c r="CF835" s="34"/>
      <c r="CG835" s="34"/>
      <c r="CH835" s="34"/>
      <c r="CI835" s="34"/>
      <c r="CJ835" s="34"/>
      <c r="CK835" s="34"/>
      <c r="CL835" s="34"/>
      <c r="CM835" s="34"/>
      <c r="CN835" s="34"/>
      <c r="CO835" s="34"/>
      <c r="CP835" s="34"/>
      <c r="CQ835" s="34"/>
    </row>
    <row r="836" spans="79:95" x14ac:dyDescent="0.3">
      <c r="CA836" s="34"/>
      <c r="CB836" s="34"/>
      <c r="CC836" s="34"/>
      <c r="CD836" s="34"/>
      <c r="CE836" s="34"/>
      <c r="CF836" s="34"/>
      <c r="CG836" s="34"/>
      <c r="CH836" s="34"/>
      <c r="CI836" s="34"/>
      <c r="CJ836" s="34"/>
      <c r="CK836" s="34"/>
      <c r="CL836" s="34"/>
      <c r="CM836" s="34"/>
      <c r="CN836" s="34"/>
      <c r="CO836" s="34"/>
      <c r="CP836" s="34"/>
      <c r="CQ836" s="34"/>
    </row>
    <row r="837" spans="79:95" x14ac:dyDescent="0.3">
      <c r="CA837" s="34"/>
      <c r="CB837" s="34"/>
      <c r="CC837" s="34"/>
      <c r="CD837" s="34"/>
      <c r="CE837" s="34"/>
      <c r="CF837" s="34"/>
      <c r="CG837" s="34"/>
      <c r="CH837" s="34"/>
      <c r="CI837" s="34"/>
      <c r="CJ837" s="34"/>
      <c r="CK837" s="34"/>
      <c r="CL837" s="34"/>
      <c r="CM837" s="34"/>
      <c r="CN837" s="34"/>
      <c r="CO837" s="34"/>
      <c r="CP837" s="34"/>
      <c r="CQ837" s="34"/>
    </row>
    <row r="838" spans="79:95" x14ac:dyDescent="0.3">
      <c r="CA838" s="34"/>
      <c r="CB838" s="34"/>
      <c r="CC838" s="34"/>
      <c r="CD838" s="34"/>
      <c r="CE838" s="34"/>
      <c r="CF838" s="34"/>
      <c r="CG838" s="34"/>
      <c r="CH838" s="34"/>
      <c r="CI838" s="34"/>
      <c r="CJ838" s="34"/>
      <c r="CK838" s="34"/>
      <c r="CL838" s="34"/>
      <c r="CM838" s="34"/>
      <c r="CN838" s="34"/>
      <c r="CO838" s="34"/>
      <c r="CP838" s="34"/>
      <c r="CQ838" s="34"/>
    </row>
    <row r="839" spans="79:95" x14ac:dyDescent="0.3">
      <c r="CA839" s="34"/>
      <c r="CB839" s="34"/>
      <c r="CC839" s="34"/>
      <c r="CD839" s="34"/>
      <c r="CE839" s="34"/>
      <c r="CF839" s="34"/>
      <c r="CG839" s="34"/>
      <c r="CH839" s="34"/>
      <c r="CI839" s="34"/>
      <c r="CJ839" s="34"/>
      <c r="CK839" s="34"/>
      <c r="CL839" s="34"/>
      <c r="CM839" s="34"/>
      <c r="CN839" s="34"/>
      <c r="CO839" s="34"/>
      <c r="CP839" s="34"/>
      <c r="CQ839" s="34"/>
    </row>
    <row r="840" spans="79:95" x14ac:dyDescent="0.3">
      <c r="CA840" s="34"/>
      <c r="CB840" s="34"/>
      <c r="CC840" s="34"/>
      <c r="CD840" s="34"/>
      <c r="CE840" s="34"/>
      <c r="CF840" s="34"/>
      <c r="CG840" s="34"/>
      <c r="CH840" s="34"/>
      <c r="CI840" s="34"/>
      <c r="CJ840" s="34"/>
      <c r="CK840" s="34"/>
      <c r="CL840" s="34"/>
      <c r="CM840" s="34"/>
      <c r="CN840" s="34"/>
      <c r="CO840" s="34"/>
      <c r="CP840" s="34"/>
      <c r="CQ840" s="34"/>
    </row>
    <row r="841" spans="79:95" x14ac:dyDescent="0.3">
      <c r="CA841" s="34"/>
      <c r="CB841" s="34"/>
      <c r="CC841" s="34"/>
      <c r="CD841" s="34"/>
      <c r="CE841" s="34"/>
      <c r="CF841" s="34"/>
      <c r="CG841" s="34"/>
      <c r="CH841" s="34"/>
      <c r="CI841" s="34"/>
      <c r="CJ841" s="34"/>
      <c r="CK841" s="34"/>
      <c r="CL841" s="34"/>
      <c r="CM841" s="34"/>
      <c r="CN841" s="34"/>
      <c r="CO841" s="34"/>
      <c r="CP841" s="34"/>
      <c r="CQ841" s="34"/>
    </row>
    <row r="842" spans="79:95" x14ac:dyDescent="0.3">
      <c r="CA842" s="34"/>
      <c r="CB842" s="34"/>
      <c r="CC842" s="34"/>
      <c r="CD842" s="34"/>
      <c r="CE842" s="34"/>
      <c r="CF842" s="34"/>
      <c r="CG842" s="34"/>
      <c r="CH842" s="34"/>
      <c r="CI842" s="34"/>
      <c r="CJ842" s="34"/>
      <c r="CK842" s="34"/>
      <c r="CL842" s="34"/>
      <c r="CM842" s="34"/>
      <c r="CN842" s="34"/>
      <c r="CO842" s="34"/>
      <c r="CP842" s="34"/>
      <c r="CQ842" s="34"/>
    </row>
    <row r="843" spans="79:95" x14ac:dyDescent="0.3">
      <c r="CA843" s="34"/>
      <c r="CB843" s="34"/>
      <c r="CC843" s="34"/>
      <c r="CD843" s="34"/>
      <c r="CE843" s="34"/>
      <c r="CF843" s="34"/>
      <c r="CG843" s="34"/>
      <c r="CH843" s="34"/>
      <c r="CI843" s="34"/>
      <c r="CJ843" s="34"/>
      <c r="CK843" s="34"/>
      <c r="CL843" s="34"/>
      <c r="CM843" s="34"/>
      <c r="CN843" s="34"/>
      <c r="CO843" s="34"/>
      <c r="CP843" s="34"/>
      <c r="CQ843" s="34"/>
    </row>
    <row r="844" spans="79:95" x14ac:dyDescent="0.3">
      <c r="CA844" s="34"/>
      <c r="CB844" s="34"/>
      <c r="CC844" s="34"/>
      <c r="CD844" s="34"/>
      <c r="CE844" s="34"/>
      <c r="CF844" s="34"/>
      <c r="CG844" s="34"/>
      <c r="CH844" s="34"/>
      <c r="CI844" s="34"/>
      <c r="CJ844" s="34"/>
      <c r="CK844" s="34"/>
      <c r="CL844" s="34"/>
      <c r="CM844" s="34"/>
      <c r="CN844" s="34"/>
      <c r="CO844" s="34"/>
      <c r="CP844" s="34"/>
      <c r="CQ844" s="34"/>
    </row>
    <row r="845" spans="79:95" x14ac:dyDescent="0.3">
      <c r="CA845" s="34"/>
      <c r="CB845" s="34"/>
      <c r="CC845" s="34"/>
      <c r="CD845" s="34"/>
      <c r="CE845" s="34"/>
      <c r="CF845" s="34"/>
      <c r="CG845" s="34"/>
      <c r="CH845" s="34"/>
      <c r="CI845" s="34"/>
      <c r="CJ845" s="34"/>
      <c r="CK845" s="34"/>
      <c r="CL845" s="34"/>
      <c r="CM845" s="34"/>
      <c r="CN845" s="34"/>
      <c r="CO845" s="34"/>
      <c r="CP845" s="34"/>
      <c r="CQ845" s="34"/>
    </row>
    <row r="846" spans="79:95" x14ac:dyDescent="0.3">
      <c r="CA846" s="34"/>
      <c r="CB846" s="34"/>
      <c r="CC846" s="34"/>
      <c r="CD846" s="34"/>
      <c r="CE846" s="34"/>
      <c r="CF846" s="34"/>
      <c r="CG846" s="34"/>
      <c r="CH846" s="34"/>
      <c r="CI846" s="34"/>
      <c r="CJ846" s="34"/>
      <c r="CK846" s="34"/>
      <c r="CL846" s="34"/>
      <c r="CM846" s="34"/>
      <c r="CN846" s="34"/>
      <c r="CO846" s="34"/>
      <c r="CP846" s="34"/>
      <c r="CQ846" s="34"/>
    </row>
    <row r="847" spans="79:95" x14ac:dyDescent="0.3">
      <c r="CA847" s="34"/>
      <c r="CB847" s="34"/>
      <c r="CC847" s="34"/>
      <c r="CD847" s="34"/>
      <c r="CE847" s="34"/>
      <c r="CF847" s="34"/>
      <c r="CG847" s="34"/>
      <c r="CH847" s="34"/>
      <c r="CI847" s="34"/>
      <c r="CJ847" s="34"/>
      <c r="CK847" s="34"/>
      <c r="CL847" s="34"/>
      <c r="CM847" s="34"/>
      <c r="CN847" s="34"/>
      <c r="CO847" s="34"/>
      <c r="CP847" s="34"/>
      <c r="CQ847" s="34"/>
    </row>
    <row r="848" spans="79:95" x14ac:dyDescent="0.3">
      <c r="CA848" s="34"/>
      <c r="CB848" s="34"/>
      <c r="CC848" s="34"/>
      <c r="CD848" s="34"/>
      <c r="CE848" s="34"/>
      <c r="CF848" s="34"/>
      <c r="CG848" s="34"/>
      <c r="CH848" s="34"/>
      <c r="CI848" s="34"/>
      <c r="CJ848" s="34"/>
      <c r="CK848" s="34"/>
      <c r="CL848" s="34"/>
      <c r="CM848" s="34"/>
      <c r="CN848" s="34"/>
      <c r="CO848" s="34"/>
      <c r="CP848" s="34"/>
      <c r="CQ848" s="34"/>
    </row>
    <row r="849" spans="79:95" x14ac:dyDescent="0.3">
      <c r="CA849" s="34"/>
      <c r="CB849" s="34"/>
      <c r="CC849" s="34"/>
      <c r="CD849" s="34"/>
      <c r="CE849" s="34"/>
      <c r="CF849" s="34"/>
      <c r="CG849" s="34"/>
      <c r="CH849" s="34"/>
      <c r="CI849" s="34"/>
      <c r="CJ849" s="34"/>
      <c r="CK849" s="34"/>
      <c r="CL849" s="34"/>
      <c r="CM849" s="34"/>
      <c r="CN849" s="34"/>
      <c r="CO849" s="34"/>
      <c r="CP849" s="34"/>
      <c r="CQ849" s="34"/>
    </row>
    <row r="850" spans="79:95" x14ac:dyDescent="0.3">
      <c r="CA850" s="34"/>
      <c r="CB850" s="34"/>
      <c r="CC850" s="34"/>
      <c r="CD850" s="34"/>
      <c r="CE850" s="34"/>
      <c r="CF850" s="34"/>
      <c r="CG850" s="34"/>
      <c r="CH850" s="34"/>
      <c r="CI850" s="34"/>
      <c r="CJ850" s="34"/>
      <c r="CK850" s="34"/>
      <c r="CL850" s="34"/>
      <c r="CM850" s="34"/>
      <c r="CN850" s="34"/>
      <c r="CO850" s="34"/>
      <c r="CP850" s="34"/>
      <c r="CQ850" s="34"/>
    </row>
    <row r="851" spans="79:95" x14ac:dyDescent="0.3">
      <c r="CA851" s="34"/>
      <c r="CB851" s="34"/>
      <c r="CC851" s="34"/>
      <c r="CD851" s="34"/>
      <c r="CE851" s="34"/>
      <c r="CF851" s="34"/>
      <c r="CG851" s="34"/>
      <c r="CH851" s="34"/>
      <c r="CI851" s="34"/>
      <c r="CJ851" s="34"/>
      <c r="CK851" s="34"/>
      <c r="CL851" s="34"/>
      <c r="CM851" s="34"/>
      <c r="CN851" s="34"/>
      <c r="CO851" s="34"/>
      <c r="CP851" s="34"/>
      <c r="CQ851" s="34"/>
    </row>
    <row r="852" spans="79:95" x14ac:dyDescent="0.3">
      <c r="CA852" s="34"/>
      <c r="CB852" s="34"/>
      <c r="CC852" s="34"/>
      <c r="CD852" s="34"/>
      <c r="CE852" s="34"/>
      <c r="CF852" s="34"/>
      <c r="CG852" s="34"/>
      <c r="CH852" s="34"/>
      <c r="CI852" s="34"/>
      <c r="CJ852" s="34"/>
      <c r="CK852" s="34"/>
      <c r="CL852" s="34"/>
      <c r="CM852" s="34"/>
      <c r="CN852" s="34"/>
      <c r="CO852" s="34"/>
      <c r="CP852" s="34"/>
      <c r="CQ852" s="34"/>
    </row>
    <row r="853" spans="79:95" x14ac:dyDescent="0.3">
      <c r="CA853" s="34"/>
      <c r="CB853" s="34"/>
      <c r="CC853" s="34"/>
      <c r="CD853" s="34"/>
      <c r="CE853" s="34"/>
      <c r="CF853" s="34"/>
      <c r="CG853" s="34"/>
      <c r="CH853" s="34"/>
      <c r="CI853" s="34"/>
      <c r="CJ853" s="34"/>
      <c r="CK853" s="34"/>
      <c r="CL853" s="34"/>
      <c r="CM853" s="34"/>
      <c r="CN853" s="34"/>
      <c r="CO853" s="34"/>
      <c r="CP853" s="34"/>
      <c r="CQ853" s="34"/>
    </row>
    <row r="854" spans="79:95" x14ac:dyDescent="0.3">
      <c r="CA854" s="34"/>
      <c r="CB854" s="34"/>
      <c r="CC854" s="34"/>
      <c r="CD854" s="34"/>
      <c r="CE854" s="34"/>
      <c r="CF854" s="34"/>
      <c r="CG854" s="34"/>
      <c r="CH854" s="34"/>
      <c r="CI854" s="34"/>
      <c r="CJ854" s="34"/>
      <c r="CK854" s="34"/>
      <c r="CL854" s="34"/>
      <c r="CM854" s="34"/>
      <c r="CN854" s="34"/>
      <c r="CO854" s="34"/>
      <c r="CP854" s="34"/>
      <c r="CQ854" s="34"/>
    </row>
    <row r="855" spans="79:95" x14ac:dyDescent="0.3">
      <c r="CA855" s="34"/>
      <c r="CB855" s="34"/>
      <c r="CC855" s="34"/>
      <c r="CD855" s="34"/>
      <c r="CE855" s="34"/>
      <c r="CF855" s="34"/>
      <c r="CG855" s="34"/>
      <c r="CH855" s="34"/>
      <c r="CI855" s="34"/>
      <c r="CJ855" s="34"/>
      <c r="CK855" s="34"/>
      <c r="CL855" s="34"/>
      <c r="CM855" s="34"/>
      <c r="CN855" s="34"/>
      <c r="CO855" s="34"/>
      <c r="CP855" s="34"/>
      <c r="CQ855" s="34"/>
    </row>
    <row r="856" spans="79:95" x14ac:dyDescent="0.3">
      <c r="CA856" s="34"/>
      <c r="CB856" s="34"/>
      <c r="CC856" s="34"/>
      <c r="CD856" s="34"/>
      <c r="CE856" s="34"/>
      <c r="CF856" s="34"/>
      <c r="CG856" s="34"/>
      <c r="CH856" s="34"/>
      <c r="CI856" s="34"/>
      <c r="CJ856" s="34"/>
      <c r="CK856" s="34"/>
      <c r="CL856" s="34"/>
      <c r="CM856" s="34"/>
      <c r="CN856" s="34"/>
      <c r="CO856" s="34"/>
      <c r="CP856" s="34"/>
      <c r="CQ856" s="34"/>
    </row>
    <row r="857" spans="79:95" x14ac:dyDescent="0.3">
      <c r="CA857" s="34"/>
      <c r="CB857" s="34"/>
      <c r="CC857" s="34"/>
      <c r="CD857" s="34"/>
      <c r="CE857" s="34"/>
      <c r="CF857" s="34"/>
      <c r="CG857" s="34"/>
      <c r="CH857" s="34"/>
      <c r="CI857" s="34"/>
      <c r="CJ857" s="34"/>
      <c r="CK857" s="34"/>
      <c r="CL857" s="34"/>
      <c r="CM857" s="34"/>
      <c r="CN857" s="34"/>
      <c r="CO857" s="34"/>
      <c r="CP857" s="34"/>
      <c r="CQ857" s="34"/>
    </row>
    <row r="858" spans="79:95" x14ac:dyDescent="0.3">
      <c r="CA858" s="34"/>
      <c r="CB858" s="34"/>
      <c r="CC858" s="34"/>
      <c r="CD858" s="34"/>
      <c r="CE858" s="34"/>
      <c r="CF858" s="34"/>
      <c r="CG858" s="34"/>
      <c r="CH858" s="34"/>
      <c r="CI858" s="34"/>
      <c r="CJ858" s="34"/>
      <c r="CK858" s="34"/>
      <c r="CL858" s="34"/>
      <c r="CM858" s="34"/>
      <c r="CN858" s="34"/>
      <c r="CO858" s="34"/>
      <c r="CP858" s="34"/>
      <c r="CQ858" s="34"/>
    </row>
    <row r="859" spans="79:95" x14ac:dyDescent="0.3">
      <c r="CA859" s="34"/>
      <c r="CB859" s="34"/>
      <c r="CC859" s="34"/>
      <c r="CD859" s="34"/>
      <c r="CE859" s="34"/>
      <c r="CF859" s="34"/>
      <c r="CG859" s="34"/>
      <c r="CH859" s="34"/>
      <c r="CI859" s="34"/>
      <c r="CJ859" s="34"/>
      <c r="CK859" s="34"/>
      <c r="CL859" s="34"/>
      <c r="CM859" s="34"/>
      <c r="CN859" s="34"/>
      <c r="CO859" s="34"/>
      <c r="CP859" s="34"/>
      <c r="CQ859" s="34"/>
    </row>
    <row r="860" spans="79:95" x14ac:dyDescent="0.3">
      <c r="CA860" s="34"/>
      <c r="CB860" s="34"/>
      <c r="CC860" s="34"/>
      <c r="CD860" s="34"/>
      <c r="CE860" s="34"/>
      <c r="CF860" s="34"/>
      <c r="CG860" s="34"/>
      <c r="CH860" s="34"/>
      <c r="CI860" s="34"/>
      <c r="CJ860" s="34"/>
      <c r="CK860" s="34"/>
      <c r="CL860" s="34"/>
      <c r="CM860" s="34"/>
      <c r="CN860" s="34"/>
      <c r="CO860" s="34"/>
      <c r="CP860" s="34"/>
      <c r="CQ860" s="34"/>
    </row>
    <row r="861" spans="79:95" x14ac:dyDescent="0.3">
      <c r="CA861" s="34"/>
      <c r="CB861" s="34"/>
      <c r="CC861" s="34"/>
      <c r="CD861" s="34"/>
      <c r="CE861" s="34"/>
      <c r="CF861" s="34"/>
      <c r="CG861" s="34"/>
      <c r="CH861" s="34"/>
      <c r="CI861" s="34"/>
      <c r="CJ861" s="34"/>
      <c r="CK861" s="34"/>
      <c r="CL861" s="34"/>
      <c r="CM861" s="34"/>
      <c r="CN861" s="34"/>
      <c r="CO861" s="34"/>
      <c r="CP861" s="34"/>
      <c r="CQ861" s="34"/>
    </row>
    <row r="862" spans="79:95" x14ac:dyDescent="0.3">
      <c r="CA862" s="34"/>
      <c r="CB862" s="34"/>
      <c r="CC862" s="34"/>
      <c r="CD862" s="34"/>
      <c r="CE862" s="34"/>
      <c r="CF862" s="34"/>
      <c r="CG862" s="34"/>
      <c r="CH862" s="34"/>
      <c r="CI862" s="34"/>
      <c r="CJ862" s="34"/>
      <c r="CK862" s="34"/>
      <c r="CL862" s="34"/>
      <c r="CM862" s="34"/>
      <c r="CN862" s="34"/>
      <c r="CO862" s="34"/>
      <c r="CP862" s="34"/>
      <c r="CQ862" s="34"/>
    </row>
    <row r="863" spans="79:95" x14ac:dyDescent="0.3">
      <c r="CA863" s="34"/>
      <c r="CB863" s="34"/>
      <c r="CC863" s="34"/>
      <c r="CD863" s="34"/>
      <c r="CE863" s="34"/>
      <c r="CF863" s="34"/>
      <c r="CG863" s="34"/>
      <c r="CH863" s="34"/>
      <c r="CI863" s="34"/>
      <c r="CJ863" s="34"/>
      <c r="CK863" s="34"/>
      <c r="CL863" s="34"/>
      <c r="CM863" s="34"/>
      <c r="CN863" s="34"/>
      <c r="CO863" s="34"/>
      <c r="CP863" s="34"/>
      <c r="CQ863" s="34"/>
    </row>
    <row r="864" spans="79:95" x14ac:dyDescent="0.3">
      <c r="CA864" s="34"/>
      <c r="CB864" s="34"/>
      <c r="CC864" s="34"/>
      <c r="CD864" s="34"/>
      <c r="CE864" s="34"/>
      <c r="CF864" s="34"/>
      <c r="CG864" s="34"/>
      <c r="CH864" s="34"/>
      <c r="CI864" s="34"/>
      <c r="CJ864" s="34"/>
      <c r="CK864" s="34"/>
      <c r="CL864" s="34"/>
      <c r="CM864" s="34"/>
      <c r="CN864" s="34"/>
      <c r="CO864" s="34"/>
      <c r="CP864" s="34"/>
      <c r="CQ864" s="34"/>
    </row>
    <row r="865" spans="79:95" x14ac:dyDescent="0.3">
      <c r="CA865" s="34"/>
      <c r="CB865" s="34"/>
      <c r="CC865" s="34"/>
      <c r="CD865" s="34"/>
      <c r="CE865" s="34"/>
      <c r="CF865" s="34"/>
      <c r="CG865" s="34"/>
      <c r="CH865" s="34"/>
      <c r="CI865" s="34"/>
      <c r="CJ865" s="34"/>
      <c r="CK865" s="34"/>
      <c r="CL865" s="34"/>
      <c r="CM865" s="34"/>
      <c r="CN865" s="34"/>
      <c r="CO865" s="34"/>
      <c r="CP865" s="34"/>
      <c r="CQ865" s="34"/>
    </row>
    <row r="866" spans="79:95" x14ac:dyDescent="0.3">
      <c r="CA866" s="34"/>
      <c r="CB866" s="34"/>
      <c r="CC866" s="34"/>
      <c r="CD866" s="34"/>
      <c r="CE866" s="34"/>
      <c r="CF866" s="34"/>
      <c r="CG866" s="34"/>
      <c r="CH866" s="34"/>
      <c r="CI866" s="34"/>
      <c r="CJ866" s="34"/>
      <c r="CK866" s="34"/>
      <c r="CL866" s="34"/>
      <c r="CM866" s="34"/>
      <c r="CN866" s="34"/>
      <c r="CO866" s="34"/>
      <c r="CP866" s="34"/>
      <c r="CQ866" s="34"/>
    </row>
    <row r="867" spans="79:95" x14ac:dyDescent="0.3">
      <c r="CA867" s="34"/>
      <c r="CB867" s="34"/>
      <c r="CC867" s="34"/>
      <c r="CD867" s="34"/>
      <c r="CE867" s="34"/>
      <c r="CF867" s="34"/>
      <c r="CG867" s="34"/>
      <c r="CH867" s="34"/>
      <c r="CI867" s="34"/>
      <c r="CJ867" s="34"/>
      <c r="CK867" s="34"/>
      <c r="CL867" s="34"/>
      <c r="CM867" s="34"/>
      <c r="CN867" s="34"/>
      <c r="CO867" s="34"/>
      <c r="CP867" s="34"/>
      <c r="CQ867" s="34"/>
    </row>
    <row r="868" spans="79:95" x14ac:dyDescent="0.3">
      <c r="CA868" s="34"/>
      <c r="CB868" s="34"/>
      <c r="CC868" s="34"/>
      <c r="CD868" s="34"/>
      <c r="CE868" s="34"/>
      <c r="CF868" s="34"/>
      <c r="CG868" s="34"/>
      <c r="CH868" s="34"/>
      <c r="CI868" s="34"/>
      <c r="CJ868" s="34"/>
      <c r="CK868" s="34"/>
      <c r="CL868" s="34"/>
      <c r="CM868" s="34"/>
      <c r="CN868" s="34"/>
      <c r="CO868" s="34"/>
      <c r="CP868" s="34"/>
      <c r="CQ868" s="34"/>
    </row>
    <row r="869" spans="79:95" x14ac:dyDescent="0.3">
      <c r="CA869" s="34"/>
      <c r="CB869" s="34"/>
      <c r="CC869" s="34"/>
      <c r="CD869" s="34"/>
      <c r="CE869" s="34"/>
      <c r="CF869" s="34"/>
      <c r="CG869" s="34"/>
      <c r="CH869" s="34"/>
      <c r="CI869" s="34"/>
      <c r="CJ869" s="34"/>
      <c r="CK869" s="34"/>
      <c r="CL869" s="34"/>
      <c r="CM869" s="34"/>
      <c r="CN869" s="34"/>
      <c r="CO869" s="34"/>
      <c r="CP869" s="34"/>
      <c r="CQ869" s="34"/>
    </row>
    <row r="870" spans="79:95" x14ac:dyDescent="0.3">
      <c r="CA870" s="34"/>
      <c r="CB870" s="34"/>
      <c r="CC870" s="34"/>
      <c r="CD870" s="34"/>
      <c r="CE870" s="34"/>
      <c r="CF870" s="34"/>
      <c r="CG870" s="34"/>
      <c r="CH870" s="34"/>
      <c r="CI870" s="34"/>
      <c r="CJ870" s="34"/>
      <c r="CK870" s="34"/>
      <c r="CL870" s="34"/>
      <c r="CM870" s="34"/>
      <c r="CN870" s="34"/>
      <c r="CO870" s="34"/>
      <c r="CP870" s="34"/>
      <c r="CQ870" s="34"/>
    </row>
    <row r="871" spans="79:95" x14ac:dyDescent="0.3">
      <c r="CA871" s="34"/>
      <c r="CB871" s="34"/>
      <c r="CC871" s="34"/>
      <c r="CD871" s="34"/>
      <c r="CE871" s="34"/>
      <c r="CF871" s="34"/>
      <c r="CG871" s="34"/>
      <c r="CH871" s="34"/>
      <c r="CI871" s="34"/>
      <c r="CJ871" s="34"/>
      <c r="CK871" s="34"/>
      <c r="CL871" s="34"/>
      <c r="CM871" s="34"/>
      <c r="CN871" s="34"/>
      <c r="CO871" s="34"/>
      <c r="CP871" s="34"/>
      <c r="CQ871" s="34"/>
    </row>
    <row r="872" spans="79:95" x14ac:dyDescent="0.3">
      <c r="CA872" s="34"/>
      <c r="CB872" s="34"/>
      <c r="CC872" s="34"/>
      <c r="CD872" s="34"/>
      <c r="CE872" s="34"/>
      <c r="CF872" s="34"/>
      <c r="CG872" s="34"/>
      <c r="CH872" s="34"/>
      <c r="CI872" s="34"/>
      <c r="CJ872" s="34"/>
      <c r="CK872" s="34"/>
      <c r="CL872" s="34"/>
      <c r="CM872" s="34"/>
      <c r="CN872" s="34"/>
      <c r="CO872" s="34"/>
      <c r="CP872" s="34"/>
      <c r="CQ872" s="34"/>
    </row>
    <row r="873" spans="79:95" x14ac:dyDescent="0.3">
      <c r="CA873" s="34"/>
      <c r="CB873" s="34"/>
      <c r="CC873" s="34"/>
      <c r="CD873" s="34"/>
      <c r="CE873" s="34"/>
      <c r="CF873" s="34"/>
      <c r="CG873" s="34"/>
      <c r="CH873" s="34"/>
      <c r="CI873" s="34"/>
      <c r="CJ873" s="34"/>
      <c r="CK873" s="34"/>
      <c r="CL873" s="34"/>
      <c r="CM873" s="34"/>
      <c r="CN873" s="34"/>
      <c r="CO873" s="34"/>
      <c r="CP873" s="34"/>
      <c r="CQ873" s="34"/>
    </row>
    <row r="874" spans="79:95" x14ac:dyDescent="0.3">
      <c r="CA874" s="34"/>
      <c r="CB874" s="34"/>
      <c r="CC874" s="34"/>
      <c r="CD874" s="34"/>
      <c r="CE874" s="34"/>
      <c r="CF874" s="34"/>
      <c r="CG874" s="34"/>
      <c r="CH874" s="34"/>
      <c r="CI874" s="34"/>
      <c r="CJ874" s="34"/>
      <c r="CK874" s="34"/>
      <c r="CL874" s="34"/>
      <c r="CM874" s="34"/>
      <c r="CN874" s="34"/>
      <c r="CO874" s="34"/>
      <c r="CP874" s="34"/>
      <c r="CQ874" s="34"/>
    </row>
    <row r="875" spans="79:95" x14ac:dyDescent="0.3">
      <c r="CA875" s="34"/>
      <c r="CB875" s="34"/>
      <c r="CC875" s="34"/>
      <c r="CD875" s="34"/>
      <c r="CE875" s="34"/>
      <c r="CF875" s="34"/>
      <c r="CG875" s="34"/>
      <c r="CH875" s="34"/>
      <c r="CI875" s="34"/>
      <c r="CJ875" s="34"/>
      <c r="CK875" s="34"/>
      <c r="CL875" s="34"/>
      <c r="CM875" s="34"/>
      <c r="CN875" s="34"/>
      <c r="CO875" s="34"/>
      <c r="CP875" s="34"/>
      <c r="CQ875" s="34"/>
    </row>
    <row r="876" spans="79:95" x14ac:dyDescent="0.3">
      <c r="CA876" s="34"/>
      <c r="CB876" s="34"/>
      <c r="CC876" s="34"/>
      <c r="CD876" s="34"/>
      <c r="CE876" s="34"/>
      <c r="CF876" s="34"/>
      <c r="CG876" s="34"/>
      <c r="CH876" s="34"/>
      <c r="CI876" s="34"/>
      <c r="CJ876" s="34"/>
      <c r="CK876" s="34"/>
      <c r="CL876" s="34"/>
      <c r="CM876" s="34"/>
      <c r="CN876" s="34"/>
      <c r="CO876" s="34"/>
      <c r="CP876" s="34"/>
      <c r="CQ876" s="34"/>
    </row>
  </sheetData>
  <autoFilter ref="CE155:CG164" xr:uid="{00000000-0009-0000-0000-000004000000}">
    <sortState xmlns:xlrd2="http://schemas.microsoft.com/office/spreadsheetml/2017/richdata2" ref="CE156:CG164">
      <sortCondition descending="1" ref="CG155:CG164"/>
    </sortState>
  </autoFilter>
  <phoneticPr fontId="19" type="noConversion"/>
  <conditionalFormatting sqref="H2">
    <cfRule type="expression" dxfId="111" priority="9">
      <formula>#REF!="Inválida"</formula>
    </cfRule>
  </conditionalFormatting>
  <conditionalFormatting sqref="N2:S2">
    <cfRule type="expression" dxfId="110" priority="7">
      <formula>$BU1048548="Inválida"</formula>
    </cfRule>
    <cfRule type="expression" dxfId="109" priority="8">
      <formula>$DI1048548="Horas mal diligenciadas"</formula>
    </cfRule>
  </conditionalFormatting>
  <conditionalFormatting sqref="AG2:AI2">
    <cfRule type="expression" dxfId="108" priority="1">
      <formula>$BW1048548="Inválida"</formula>
    </cfRule>
  </conditionalFormatting>
  <pageMargins left="0.7" right="0.7" top="0.75" bottom="0.75" header="0.3" footer="0.3"/>
  <pageSetup paperSize="9" orientation="portrait" r:id="rId21"/>
  <tableParts count="2">
    <tablePart r:id="rId22"/>
    <tablePart r:id="rId23"/>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C000"/>
  </sheetPr>
  <dimension ref="A1:Z141"/>
  <sheetViews>
    <sheetView showGridLines="0" showRowColHeaders="0" zoomScaleNormal="100" workbookViewId="0">
      <pane xSplit="2" topLeftCell="G1" activePane="topRight" state="frozen"/>
      <selection activeCell="A2" sqref="A2"/>
      <selection pane="topRight"/>
    </sheetView>
  </sheetViews>
  <sheetFormatPr baseColWidth="10" defaultColWidth="14.44140625" defaultRowHeight="15" customHeight="1" x14ac:dyDescent="0.3"/>
  <cols>
    <col min="1" max="1" width="10.5546875" style="5" customWidth="1"/>
    <col min="2" max="2" width="30.88671875" style="5" customWidth="1"/>
    <col min="3" max="3" width="44" style="5" customWidth="1"/>
    <col min="4" max="8" width="30.88671875" style="5" customWidth="1"/>
    <col min="9" max="11" width="30.88671875" style="106" customWidth="1"/>
    <col min="12" max="13" width="30.88671875" style="5" customWidth="1"/>
    <col min="14" max="14" width="30.88671875" style="106" customWidth="1"/>
    <col min="15" max="18" width="30.88671875" style="5" customWidth="1"/>
    <col min="19" max="26" width="11.5546875" style="5" customWidth="1"/>
    <col min="27" max="16384" width="14.44140625" style="5"/>
  </cols>
  <sheetData>
    <row r="1" spans="1:26" ht="36.75" customHeight="1" x14ac:dyDescent="0.3">
      <c r="A1" s="1"/>
      <c r="B1" s="2"/>
      <c r="C1" s="2"/>
      <c r="D1" s="2"/>
      <c r="E1" s="2"/>
      <c r="F1" s="3"/>
      <c r="G1" s="3"/>
      <c r="H1" s="4"/>
      <c r="I1" s="4"/>
      <c r="J1" s="1"/>
      <c r="K1" s="1"/>
      <c r="L1" s="1"/>
      <c r="M1" s="1"/>
      <c r="N1" s="1"/>
      <c r="O1" s="1"/>
      <c r="P1" s="1"/>
      <c r="Q1" s="1"/>
      <c r="R1" s="1"/>
      <c r="S1" s="1"/>
      <c r="T1" s="1"/>
      <c r="U1" s="1"/>
      <c r="V1" s="1"/>
      <c r="W1" s="1"/>
      <c r="X1" s="1"/>
      <c r="Y1" s="1"/>
      <c r="Z1" s="1"/>
    </row>
    <row r="2" spans="1:26" ht="36.75" customHeight="1" x14ac:dyDescent="0.3">
      <c r="A2" s="1"/>
      <c r="B2" s="2"/>
      <c r="C2" s="2"/>
      <c r="D2" s="2"/>
      <c r="E2" s="2"/>
      <c r="F2" s="3"/>
      <c r="G2" s="3"/>
      <c r="H2" s="4"/>
      <c r="I2" s="4"/>
      <c r="J2" s="1"/>
      <c r="K2" s="1"/>
      <c r="L2" s="1"/>
      <c r="M2" s="1"/>
      <c r="N2" s="1"/>
      <c r="O2" s="1"/>
      <c r="P2" s="1"/>
      <c r="Q2" s="1"/>
      <c r="R2" s="1"/>
      <c r="S2" s="1"/>
      <c r="T2" s="1"/>
      <c r="U2" s="1"/>
      <c r="V2" s="1"/>
      <c r="W2" s="1"/>
      <c r="X2" s="1"/>
      <c r="Y2" s="1"/>
      <c r="Z2" s="1"/>
    </row>
    <row r="3" spans="1:26" ht="36.75" customHeight="1" x14ac:dyDescent="0.3">
      <c r="A3" s="1"/>
      <c r="B3" s="2"/>
      <c r="C3" s="2"/>
      <c r="D3" s="2"/>
      <c r="E3" s="2"/>
      <c r="F3" s="3"/>
      <c r="G3" s="3"/>
      <c r="H3" s="6"/>
      <c r="I3" s="6"/>
      <c r="J3" s="6"/>
      <c r="K3" s="6"/>
      <c r="L3" s="6"/>
      <c r="M3" s="6"/>
      <c r="N3" s="1"/>
      <c r="O3" s="1"/>
      <c r="P3" s="6"/>
      <c r="Q3" s="1"/>
      <c r="R3" s="1"/>
      <c r="S3" s="1"/>
      <c r="T3" s="1"/>
      <c r="U3" s="1"/>
      <c r="V3" s="1"/>
      <c r="W3" s="1"/>
      <c r="X3" s="1"/>
      <c r="Y3" s="1"/>
      <c r="Z3" s="1"/>
    </row>
    <row r="4" spans="1:26" ht="36.75" customHeight="1" x14ac:dyDescent="0.3">
      <c r="A4" s="1"/>
      <c r="B4" s="2"/>
      <c r="C4" s="2"/>
      <c r="D4" s="2"/>
      <c r="E4" s="2"/>
      <c r="F4" s="3"/>
      <c r="G4" s="3"/>
      <c r="H4" s="6"/>
      <c r="I4" s="6"/>
      <c r="J4" s="6"/>
      <c r="K4" s="6"/>
      <c r="L4" s="6"/>
      <c r="M4" s="6"/>
      <c r="N4" s="1"/>
      <c r="O4" s="1"/>
      <c r="P4" s="6"/>
      <c r="Q4" s="1"/>
      <c r="R4" s="1"/>
      <c r="S4" s="1"/>
      <c r="T4" s="1"/>
      <c r="U4" s="1"/>
      <c r="V4" s="1"/>
      <c r="W4" s="1"/>
      <c r="X4" s="1"/>
      <c r="Y4" s="1"/>
      <c r="Z4" s="1"/>
    </row>
    <row r="5" spans="1:26" ht="22.5" customHeight="1" x14ac:dyDescent="0.3">
      <c r="A5" s="1"/>
      <c r="B5" s="7" t="s">
        <v>3</v>
      </c>
      <c r="C5" s="8"/>
      <c r="D5" s="9"/>
      <c r="E5" s="9"/>
      <c r="F5" s="9"/>
      <c r="G5" s="9"/>
      <c r="H5" s="9"/>
      <c r="I5" s="9"/>
      <c r="J5" s="9"/>
      <c r="K5" s="9"/>
      <c r="L5" s="9"/>
      <c r="M5" s="9"/>
      <c r="N5" s="9"/>
      <c r="O5" s="9"/>
      <c r="P5" s="9"/>
      <c r="Q5" s="9"/>
      <c r="R5" s="9"/>
      <c r="S5" s="21"/>
      <c r="T5" s="1"/>
      <c r="U5" s="1"/>
      <c r="V5" s="1"/>
      <c r="W5" s="1"/>
      <c r="X5" s="1"/>
      <c r="Y5" s="1"/>
      <c r="Z5" s="1"/>
    </row>
    <row r="6" spans="1:26" ht="15" customHeight="1" x14ac:dyDescent="0.3">
      <c r="A6" s="11"/>
      <c r="C6" s="32"/>
      <c r="D6" s="32"/>
      <c r="F6" s="32"/>
      <c r="G6" s="32"/>
      <c r="H6" s="32"/>
      <c r="I6" s="32"/>
      <c r="J6" s="32"/>
      <c r="K6" s="32"/>
      <c r="L6" s="32"/>
      <c r="M6" s="32"/>
      <c r="N6" s="32"/>
      <c r="O6" s="32"/>
      <c r="P6" s="32"/>
      <c r="Q6" s="32"/>
      <c r="R6" s="32"/>
      <c r="S6" s="32"/>
      <c r="T6" s="1"/>
      <c r="U6" s="1"/>
      <c r="V6" s="1"/>
      <c r="W6" s="1"/>
      <c r="X6" s="1"/>
      <c r="Y6" s="1"/>
      <c r="Z6" s="1"/>
    </row>
    <row r="7" spans="1:26" ht="15" customHeight="1" x14ac:dyDescent="0.3">
      <c r="A7" s="11"/>
      <c r="C7" s="32"/>
      <c r="G7" s="159" t="s">
        <v>290</v>
      </c>
      <c r="H7" s="10" t="s">
        <v>0</v>
      </c>
      <c r="I7" s="29" t="s">
        <v>23</v>
      </c>
      <c r="J7" s="30" t="s">
        <v>7</v>
      </c>
      <c r="K7" s="5"/>
      <c r="L7" s="32"/>
      <c r="M7" s="32"/>
      <c r="N7" s="32"/>
      <c r="O7" s="32"/>
      <c r="P7" s="32"/>
      <c r="Q7" s="32"/>
      <c r="R7" s="32"/>
      <c r="S7" s="32"/>
      <c r="T7" s="1"/>
      <c r="U7" s="1"/>
      <c r="V7" s="1"/>
      <c r="W7" s="1"/>
      <c r="X7" s="1"/>
      <c r="Y7" s="1"/>
      <c r="Z7" s="1"/>
    </row>
    <row r="8" spans="1:26" ht="15" customHeight="1" x14ac:dyDescent="0.3">
      <c r="A8" s="11"/>
      <c r="C8" s="32"/>
      <c r="G8" s="160"/>
      <c r="H8" s="23">
        <f>BD_Resumen!CA192</f>
        <v>20.77013752455796</v>
      </c>
      <c r="I8" s="23">
        <f>BD_Resumen!CB192</f>
        <v>41.54027504911592</v>
      </c>
      <c r="J8" s="23">
        <f>BD_Resumen!CC192</f>
        <v>6.9233791748526521</v>
      </c>
      <c r="K8" s="5"/>
      <c r="L8" s="32"/>
      <c r="M8" s="32"/>
      <c r="N8" s="32"/>
      <c r="O8" s="32"/>
      <c r="P8" s="32"/>
      <c r="Q8" s="32"/>
      <c r="R8" s="32"/>
      <c r="S8" s="32"/>
      <c r="T8" s="1"/>
      <c r="U8" s="1"/>
      <c r="V8" s="1"/>
      <c r="W8" s="1"/>
      <c r="X8" s="1"/>
      <c r="Y8" s="1"/>
      <c r="Z8" s="1"/>
    </row>
    <row r="9" spans="1:26" ht="15" customHeight="1" x14ac:dyDescent="0.3">
      <c r="A9" s="11"/>
      <c r="B9" s="32"/>
      <c r="C9" s="32"/>
      <c r="D9" s="32"/>
      <c r="I9" s="5"/>
      <c r="J9" s="5"/>
      <c r="K9" s="32"/>
      <c r="L9" s="32"/>
      <c r="M9" s="32"/>
      <c r="N9" s="32"/>
      <c r="O9" s="32"/>
      <c r="P9" s="32"/>
      <c r="Q9" s="32"/>
      <c r="R9" s="32"/>
      <c r="S9" s="32"/>
      <c r="T9" s="1"/>
      <c r="U9" s="1"/>
      <c r="V9" s="1"/>
      <c r="W9" s="1"/>
      <c r="X9" s="1"/>
      <c r="Y9" s="1"/>
      <c r="Z9" s="1"/>
    </row>
    <row r="10" spans="1:26" ht="15" customHeight="1" x14ac:dyDescent="0.3">
      <c r="A10" s="11"/>
      <c r="B10" s="32"/>
      <c r="C10" s="32"/>
      <c r="D10" s="32"/>
      <c r="G10" s="24" t="s">
        <v>8</v>
      </c>
      <c r="H10" s="24"/>
      <c r="I10" s="24"/>
      <c r="J10" s="24"/>
      <c r="K10" s="32"/>
      <c r="L10" s="32"/>
      <c r="M10" s="32"/>
      <c r="N10" s="32"/>
      <c r="O10" s="32"/>
      <c r="P10" s="32"/>
      <c r="Q10" s="32"/>
      <c r="R10" s="32"/>
      <c r="S10" s="32"/>
      <c r="T10" s="1"/>
      <c r="U10" s="1"/>
      <c r="V10" s="1"/>
      <c r="W10" s="1"/>
      <c r="X10" s="1"/>
      <c r="Y10" s="1"/>
      <c r="Z10" s="1"/>
    </row>
    <row r="11" spans="1:26" ht="15" customHeight="1" x14ac:dyDescent="0.3">
      <c r="A11" s="11"/>
      <c r="B11" s="32"/>
      <c r="C11" s="32"/>
      <c r="D11" s="32"/>
      <c r="G11" s="25">
        <f>I11*$H$8</f>
        <v>10444.990337472458</v>
      </c>
      <c r="H11" s="25" t="s">
        <v>9</v>
      </c>
      <c r="I11" s="28">
        <f>BD_Resumen!CH192</f>
        <v>502.88498692522518</v>
      </c>
      <c r="J11" s="25" t="s">
        <v>197</v>
      </c>
      <c r="K11" s="32"/>
      <c r="L11" s="32"/>
      <c r="M11" s="32"/>
      <c r="N11" s="32"/>
      <c r="O11" s="32"/>
      <c r="P11" s="32"/>
      <c r="Q11" s="32"/>
      <c r="R11" s="32"/>
      <c r="S11" s="32"/>
      <c r="T11" s="1"/>
      <c r="U11" s="1"/>
      <c r="V11" s="1"/>
      <c r="W11" s="1"/>
      <c r="X11" s="1"/>
      <c r="Y11" s="1"/>
      <c r="Z11" s="1"/>
    </row>
    <row r="12" spans="1:26" ht="15" customHeight="1" x14ac:dyDescent="0.3">
      <c r="A12" s="11"/>
      <c r="B12" s="32"/>
      <c r="C12" s="32"/>
      <c r="D12" s="32"/>
      <c r="G12" s="24" t="s">
        <v>10</v>
      </c>
      <c r="H12" s="24"/>
      <c r="I12" s="24"/>
      <c r="J12" s="24"/>
      <c r="K12" s="32"/>
      <c r="L12" s="32"/>
      <c r="M12" s="32"/>
      <c r="N12" s="32"/>
      <c r="O12" s="32"/>
      <c r="P12" s="32"/>
      <c r="Q12" s="32"/>
      <c r="R12" s="32"/>
      <c r="S12" s="32"/>
      <c r="T12" s="1"/>
      <c r="U12" s="1"/>
      <c r="V12" s="1"/>
      <c r="W12" s="1"/>
      <c r="X12" s="1"/>
      <c r="Y12" s="1"/>
      <c r="Z12" s="1"/>
    </row>
    <row r="13" spans="1:26" ht="15" customHeight="1" x14ac:dyDescent="0.3">
      <c r="A13" s="11"/>
      <c r="B13" s="32"/>
      <c r="C13" s="32"/>
      <c r="D13" s="32"/>
      <c r="G13" s="25">
        <f>I13*$H$8</f>
        <v>1371.0755093097305</v>
      </c>
      <c r="H13" s="25" t="s">
        <v>11</v>
      </c>
      <c r="I13" s="28">
        <f>BD_Resumen!CI192</f>
        <v>66.011864759615278</v>
      </c>
      <c r="J13" s="25" t="s">
        <v>196</v>
      </c>
      <c r="K13" s="32"/>
      <c r="L13" s="32"/>
      <c r="M13" s="32"/>
      <c r="N13" s="32"/>
      <c r="O13" s="32"/>
      <c r="P13" s="32"/>
      <c r="Q13" s="32"/>
      <c r="R13" s="32"/>
      <c r="S13" s="32"/>
      <c r="T13" s="1"/>
      <c r="U13" s="1"/>
      <c r="V13" s="1"/>
      <c r="W13" s="1"/>
      <c r="X13" s="1"/>
      <c r="Y13" s="1"/>
      <c r="Z13" s="1"/>
    </row>
    <row r="14" spans="1:26" ht="15" customHeight="1" x14ac:dyDescent="0.3">
      <c r="A14" s="11"/>
      <c r="B14" s="32"/>
      <c r="C14" s="32"/>
      <c r="D14" s="32"/>
      <c r="G14" s="24" t="s">
        <v>12</v>
      </c>
      <c r="H14" s="24"/>
      <c r="I14" s="24"/>
      <c r="J14" s="24"/>
      <c r="K14" s="32"/>
      <c r="L14" s="32"/>
      <c r="M14" s="32"/>
      <c r="N14" s="32"/>
      <c r="O14" s="32"/>
      <c r="P14" s="32"/>
      <c r="Q14" s="32"/>
      <c r="R14" s="32"/>
      <c r="S14" s="32"/>
      <c r="T14" s="1"/>
      <c r="U14" s="1"/>
      <c r="V14" s="1"/>
      <c r="W14" s="1"/>
      <c r="X14" s="1"/>
      <c r="Y14" s="1"/>
      <c r="Z14" s="1"/>
    </row>
    <row r="15" spans="1:26" ht="15" customHeight="1" x14ac:dyDescent="0.3">
      <c r="A15" s="11"/>
      <c r="B15" s="32"/>
      <c r="C15" s="32"/>
      <c r="D15" s="32"/>
      <c r="G15" s="25">
        <f>I15*$H$8</f>
        <v>341.60145164811161</v>
      </c>
      <c r="H15" s="25" t="s">
        <v>13</v>
      </c>
      <c r="I15" s="25">
        <f>BD_Resumen!CJ192</f>
        <v>16.446759259259249</v>
      </c>
      <c r="J15" s="25" t="s">
        <v>195</v>
      </c>
      <c r="K15" s="32"/>
      <c r="L15" s="32"/>
      <c r="M15" s="32"/>
      <c r="N15" s="32"/>
      <c r="O15" s="32"/>
      <c r="P15" s="32"/>
      <c r="Q15" s="32"/>
      <c r="R15" s="32"/>
      <c r="S15" s="32"/>
      <c r="T15" s="1"/>
      <c r="U15" s="1"/>
      <c r="V15" s="1"/>
      <c r="W15" s="1"/>
      <c r="X15" s="1"/>
      <c r="Y15" s="1"/>
      <c r="Z15" s="1"/>
    </row>
    <row r="16" spans="1:26" ht="15" customHeight="1" x14ac:dyDescent="0.3">
      <c r="A16" s="11"/>
      <c r="B16" s="32"/>
      <c r="C16" s="32"/>
      <c r="D16" s="32"/>
      <c r="G16" s="24" t="s">
        <v>14</v>
      </c>
      <c r="H16" s="24"/>
      <c r="I16" s="24"/>
      <c r="J16" s="24"/>
      <c r="K16" s="32"/>
      <c r="L16" s="32"/>
      <c r="M16" s="32"/>
      <c r="N16" s="32"/>
      <c r="O16" s="32"/>
      <c r="P16" s="32"/>
      <c r="Q16" s="32"/>
      <c r="R16" s="32"/>
      <c r="S16" s="32"/>
      <c r="T16" s="1"/>
      <c r="U16" s="1"/>
      <c r="V16" s="1"/>
      <c r="W16" s="1"/>
      <c r="X16" s="1"/>
      <c r="Y16" s="1"/>
      <c r="Z16" s="1"/>
    </row>
    <row r="17" spans="1:26" ht="15" customHeight="1" x14ac:dyDescent="0.3">
      <c r="A17" s="11"/>
      <c r="B17" s="32"/>
      <c r="C17" s="32"/>
      <c r="D17" s="32"/>
      <c r="G17" s="27">
        <f>I17*$H$8</f>
        <v>23926107.7589687</v>
      </c>
      <c r="H17" s="25" t="s">
        <v>15</v>
      </c>
      <c r="I17" s="27">
        <f>BD_Resumen!CK192</f>
        <v>1151947.4885844747</v>
      </c>
      <c r="J17" s="25" t="s">
        <v>194</v>
      </c>
      <c r="K17" s="32"/>
      <c r="L17" s="32"/>
      <c r="M17" s="32"/>
      <c r="N17" s="32"/>
      <c r="O17" s="32"/>
      <c r="P17" s="32"/>
      <c r="Q17" s="32"/>
      <c r="R17" s="32"/>
      <c r="S17" s="32"/>
      <c r="T17" s="1"/>
      <c r="U17" s="1"/>
      <c r="V17" s="1"/>
      <c r="W17" s="1"/>
      <c r="X17" s="1"/>
      <c r="Y17" s="1"/>
      <c r="Z17" s="1"/>
    </row>
    <row r="18" spans="1:26" ht="15" customHeight="1" x14ac:dyDescent="0.3">
      <c r="A18" s="11"/>
      <c r="B18" s="32"/>
      <c r="C18" s="32"/>
      <c r="D18" s="32"/>
      <c r="G18" s="24" t="s">
        <v>16</v>
      </c>
      <c r="H18" s="24"/>
      <c r="I18" s="24"/>
      <c r="J18" s="24"/>
      <c r="K18" s="32"/>
      <c r="L18" s="32"/>
      <c r="M18" s="32"/>
      <c r="N18" s="32"/>
      <c r="O18" s="32"/>
      <c r="P18" s="32"/>
      <c r="Q18" s="32"/>
      <c r="R18" s="32"/>
      <c r="S18" s="32"/>
      <c r="T18" s="1"/>
      <c r="U18" s="1"/>
      <c r="V18" s="1"/>
      <c r="W18" s="1"/>
      <c r="X18" s="1"/>
      <c r="Y18" s="1"/>
      <c r="Z18" s="1"/>
    </row>
    <row r="19" spans="1:26" ht="15" customHeight="1" x14ac:dyDescent="0.3">
      <c r="A19" s="11"/>
      <c r="B19" s="32"/>
      <c r="C19" s="32"/>
      <c r="D19" s="32"/>
      <c r="E19" s="32"/>
      <c r="G19" s="26">
        <f>BD_Resumen!CL192</f>
        <v>4.7997812024353111E-2</v>
      </c>
      <c r="H19" s="25"/>
      <c r="I19" s="25" t="s">
        <v>193</v>
      </c>
      <c r="J19" s="25"/>
      <c r="K19" s="32"/>
      <c r="L19" s="32"/>
      <c r="M19" s="32"/>
      <c r="N19" s="32"/>
      <c r="O19" s="32"/>
      <c r="P19" s="32"/>
      <c r="Q19" s="32"/>
      <c r="R19" s="32"/>
      <c r="S19" s="32"/>
      <c r="T19" s="1"/>
      <c r="U19" s="1"/>
      <c r="V19" s="1"/>
      <c r="W19" s="1"/>
      <c r="X19" s="1"/>
      <c r="Y19" s="1"/>
      <c r="Z19" s="1"/>
    </row>
    <row r="20" spans="1:26" ht="15" customHeight="1" x14ac:dyDescent="0.3">
      <c r="A20" s="11"/>
      <c r="B20" s="32"/>
      <c r="C20" s="32"/>
      <c r="D20" s="32"/>
      <c r="E20" s="32"/>
      <c r="G20" s="24" t="s">
        <v>17</v>
      </c>
      <c r="H20" s="24"/>
      <c r="I20" s="24"/>
      <c r="J20" s="24"/>
      <c r="K20" s="32"/>
      <c r="L20" s="32"/>
      <c r="M20" s="32"/>
      <c r="N20" s="32"/>
      <c r="O20" s="32"/>
      <c r="P20" s="32"/>
      <c r="Q20" s="32"/>
      <c r="R20" s="32"/>
      <c r="S20" s="32"/>
      <c r="T20" s="1"/>
      <c r="U20" s="1"/>
      <c r="V20" s="1"/>
      <c r="W20" s="1"/>
      <c r="X20" s="1"/>
      <c r="Y20" s="1"/>
      <c r="Z20" s="1"/>
    </row>
    <row r="21" spans="1:26" ht="15" customHeight="1" x14ac:dyDescent="0.3">
      <c r="A21" s="11"/>
      <c r="B21" s="32"/>
      <c r="C21" s="32"/>
      <c r="D21" s="32"/>
      <c r="E21" s="32"/>
      <c r="G21" s="28">
        <f>BD_Resumen!CM192</f>
        <v>69.999999999999957</v>
      </c>
      <c r="H21" s="25" t="s">
        <v>192</v>
      </c>
      <c r="I21" s="26">
        <f>BD_Resumen!CN192</f>
        <v>0.33333333333333326</v>
      </c>
      <c r="J21" s="25" t="s">
        <v>191</v>
      </c>
      <c r="K21" s="32"/>
      <c r="L21" s="32"/>
      <c r="M21" s="32"/>
      <c r="N21" s="32"/>
      <c r="O21" s="32"/>
      <c r="P21" s="32"/>
      <c r="Q21" s="32"/>
      <c r="R21" s="32"/>
      <c r="S21" s="32"/>
      <c r="T21" s="1"/>
      <c r="U21" s="1"/>
      <c r="V21" s="1"/>
      <c r="W21" s="1"/>
      <c r="X21" s="1"/>
      <c r="Y21" s="1"/>
      <c r="Z21" s="1"/>
    </row>
    <row r="22" spans="1:26" ht="15" customHeight="1" x14ac:dyDescent="0.3">
      <c r="A22" s="11"/>
      <c r="B22" s="32"/>
      <c r="C22" s="32"/>
      <c r="D22" s="32"/>
      <c r="E22" s="32"/>
      <c r="F22" s="32"/>
      <c r="G22" s="32"/>
      <c r="I22" s="5"/>
      <c r="J22" s="5"/>
      <c r="K22" s="32"/>
      <c r="L22" s="32"/>
      <c r="M22" s="32"/>
      <c r="N22" s="32"/>
      <c r="O22" s="32"/>
      <c r="P22" s="32"/>
      <c r="Q22" s="32"/>
      <c r="R22" s="32"/>
      <c r="S22" s="32"/>
      <c r="T22" s="1"/>
      <c r="U22" s="1"/>
      <c r="V22" s="1"/>
      <c r="W22" s="1"/>
      <c r="X22" s="1"/>
      <c r="Y22" s="1"/>
      <c r="Z22" s="1"/>
    </row>
    <row r="23" spans="1:26" ht="15" customHeight="1" x14ac:dyDescent="0.3">
      <c r="A23" s="11"/>
      <c r="B23" s="32"/>
      <c r="C23" s="32"/>
      <c r="D23" s="32"/>
      <c r="E23" s="32"/>
      <c r="F23" s="32"/>
      <c r="G23" s="24" t="s">
        <v>190</v>
      </c>
      <c r="H23" s="24"/>
      <c r="I23" s="24"/>
      <c r="J23" s="24"/>
      <c r="K23" s="32"/>
      <c r="L23" s="32"/>
      <c r="M23" s="32"/>
      <c r="N23" s="32"/>
      <c r="O23" s="32"/>
      <c r="P23" s="32"/>
      <c r="Q23" s="32"/>
      <c r="R23" s="32"/>
      <c r="S23" s="32"/>
      <c r="T23" s="1"/>
      <c r="U23" s="1"/>
      <c r="V23" s="1"/>
      <c r="W23" s="1"/>
      <c r="X23" s="1"/>
      <c r="Y23" s="1"/>
      <c r="Z23" s="1"/>
    </row>
    <row r="24" spans="1:26" ht="15" customHeight="1" x14ac:dyDescent="0.3">
      <c r="A24" s="11"/>
      <c r="B24" s="32"/>
      <c r="C24" s="32"/>
      <c r="D24" s="32"/>
      <c r="E24" s="32"/>
      <c r="F24" s="32"/>
      <c r="G24" s="28">
        <f>BD_Resumen!CF192</f>
        <v>8.9132959444444371</v>
      </c>
      <c r="H24" s="25" t="s">
        <v>189</v>
      </c>
      <c r="I24" s="28">
        <f>BD_Resumen!CD192</f>
        <v>48.3333333333333</v>
      </c>
      <c r="J24" s="25" t="s">
        <v>188</v>
      </c>
      <c r="K24" s="32"/>
      <c r="L24" s="32"/>
      <c r="M24" s="32"/>
      <c r="N24" s="32"/>
      <c r="O24" s="32"/>
      <c r="P24" s="32"/>
      <c r="Q24" s="32"/>
      <c r="R24" s="32"/>
      <c r="S24" s="32"/>
      <c r="T24" s="1"/>
      <c r="U24" s="1"/>
      <c r="V24" s="1"/>
      <c r="W24" s="1"/>
      <c r="X24" s="1"/>
      <c r="Y24" s="1"/>
      <c r="Z24" s="1"/>
    </row>
    <row r="25" spans="1:26" ht="15" customHeight="1" x14ac:dyDescent="0.3">
      <c r="A25" s="11"/>
      <c r="B25" s="32"/>
      <c r="C25" s="32"/>
      <c r="D25" s="32"/>
      <c r="E25" s="32"/>
      <c r="F25" s="32"/>
      <c r="I25" s="5"/>
      <c r="J25" s="5"/>
      <c r="K25" s="32"/>
      <c r="L25" s="32"/>
      <c r="M25" s="32"/>
      <c r="N25" s="32"/>
      <c r="O25" s="32"/>
      <c r="P25" s="32"/>
      <c r="Q25" s="32"/>
      <c r="R25" s="32"/>
      <c r="S25" s="32"/>
      <c r="T25" s="1"/>
      <c r="U25" s="1"/>
      <c r="V25" s="1"/>
      <c r="W25" s="1"/>
      <c r="X25" s="1"/>
      <c r="Y25" s="1"/>
      <c r="Z25" s="1"/>
    </row>
    <row r="26" spans="1:26" ht="15" customHeight="1" x14ac:dyDescent="0.3">
      <c r="A26" s="11"/>
      <c r="B26" s="32"/>
      <c r="C26" s="32"/>
      <c r="D26" s="32"/>
      <c r="E26" s="32"/>
      <c r="F26" s="32"/>
      <c r="I26" s="5"/>
      <c r="J26" s="5"/>
      <c r="K26" s="32"/>
      <c r="L26" s="32"/>
      <c r="M26" s="32"/>
      <c r="N26" s="32"/>
      <c r="O26" s="32"/>
      <c r="P26" s="32"/>
      <c r="Q26" s="32"/>
      <c r="R26" s="32"/>
      <c r="S26" s="32"/>
      <c r="T26" s="1"/>
      <c r="U26" s="1"/>
      <c r="V26" s="1"/>
      <c r="W26" s="1"/>
      <c r="X26" s="1"/>
      <c r="Y26" s="1"/>
      <c r="Z26" s="1"/>
    </row>
    <row r="27" spans="1:26" ht="15" customHeight="1" x14ac:dyDescent="0.3">
      <c r="A27" s="11"/>
      <c r="B27" s="32"/>
      <c r="C27" s="32"/>
      <c r="D27" s="32"/>
      <c r="E27" s="32"/>
      <c r="F27" s="32"/>
      <c r="G27" s="32"/>
      <c r="H27" s="32"/>
      <c r="I27" s="32"/>
      <c r="J27" s="32"/>
      <c r="K27" s="32"/>
      <c r="L27" s="32"/>
      <c r="M27" s="32"/>
      <c r="N27" s="32"/>
      <c r="O27" s="32"/>
      <c r="P27" s="32"/>
      <c r="Q27" s="32"/>
      <c r="R27" s="32"/>
      <c r="S27" s="32"/>
      <c r="T27" s="1"/>
      <c r="U27" s="1"/>
      <c r="V27" s="1"/>
      <c r="W27" s="1"/>
      <c r="X27" s="1"/>
      <c r="Y27" s="1"/>
      <c r="Z27" s="1"/>
    </row>
    <row r="28" spans="1:26" ht="15" customHeight="1" x14ac:dyDescent="0.3">
      <c r="A28" s="11"/>
      <c r="B28" s="32"/>
      <c r="C28" s="32"/>
      <c r="D28" s="32"/>
      <c r="E28" s="32"/>
      <c r="F28" s="32"/>
      <c r="G28" s="32"/>
      <c r="H28" s="32"/>
      <c r="I28" s="32"/>
      <c r="J28" s="32"/>
      <c r="K28" s="32"/>
      <c r="L28" s="32"/>
      <c r="M28" s="32"/>
      <c r="N28" s="32"/>
      <c r="O28" s="32"/>
      <c r="P28" s="32"/>
      <c r="Q28" s="32"/>
      <c r="R28" s="32"/>
      <c r="S28" s="32"/>
      <c r="T28" s="1"/>
      <c r="U28" s="1"/>
      <c r="V28" s="1"/>
      <c r="W28" s="1"/>
      <c r="X28" s="1"/>
      <c r="Y28" s="1"/>
      <c r="Z28" s="1"/>
    </row>
    <row r="29" spans="1:26" ht="15" customHeight="1" x14ac:dyDescent="0.3">
      <c r="A29" s="11"/>
      <c r="B29" s="32"/>
      <c r="C29" s="32"/>
      <c r="D29" s="32"/>
      <c r="E29" s="32"/>
      <c r="F29" s="32"/>
      <c r="G29" s="32"/>
      <c r="H29" s="32"/>
      <c r="I29" s="32"/>
      <c r="J29" s="32"/>
      <c r="K29" s="32"/>
      <c r="L29" s="32"/>
      <c r="M29" s="32"/>
      <c r="N29" s="32"/>
      <c r="O29" s="32"/>
      <c r="P29" s="32"/>
      <c r="Q29" s="32"/>
      <c r="R29" s="32"/>
      <c r="S29" s="32"/>
      <c r="T29" s="1"/>
      <c r="U29" s="1"/>
      <c r="V29" s="1"/>
      <c r="W29" s="1"/>
      <c r="X29" s="1"/>
      <c r="Y29" s="1"/>
      <c r="Z29" s="1"/>
    </row>
    <row r="30" spans="1:26" ht="15" customHeight="1" x14ac:dyDescent="0.3">
      <c r="A30" s="11"/>
      <c r="B30" s="32"/>
      <c r="C30" s="32"/>
      <c r="D30" s="32"/>
      <c r="E30" s="32"/>
      <c r="F30" s="32"/>
      <c r="G30" s="32"/>
      <c r="H30" s="32"/>
      <c r="I30" s="32"/>
      <c r="J30" s="32"/>
      <c r="K30" s="32"/>
      <c r="L30" s="32"/>
      <c r="M30" s="32"/>
      <c r="N30" s="32"/>
      <c r="O30" s="32"/>
      <c r="P30" s="32"/>
      <c r="Q30" s="32"/>
      <c r="R30" s="32"/>
      <c r="S30" s="32"/>
      <c r="T30" s="1"/>
      <c r="U30" s="1"/>
      <c r="V30" s="1"/>
      <c r="W30" s="1"/>
      <c r="X30" s="1"/>
      <c r="Y30" s="1"/>
      <c r="Z30" s="1"/>
    </row>
    <row r="31" spans="1:26" ht="15" customHeight="1" x14ac:dyDescent="0.3">
      <c r="A31" s="11"/>
      <c r="B31" s="32"/>
      <c r="C31" s="32"/>
      <c r="D31" s="32"/>
      <c r="E31" s="32"/>
      <c r="F31" s="32"/>
      <c r="G31" s="32"/>
      <c r="H31" s="32"/>
      <c r="I31" s="32"/>
      <c r="J31" s="32"/>
      <c r="K31" s="32"/>
      <c r="L31" s="32"/>
      <c r="M31" s="32"/>
      <c r="N31" s="32"/>
      <c r="O31" s="32"/>
      <c r="P31" s="32"/>
      <c r="Q31" s="32"/>
      <c r="R31" s="32"/>
      <c r="S31" s="32"/>
      <c r="T31" s="1"/>
      <c r="U31" s="1"/>
      <c r="V31" s="1"/>
      <c r="W31" s="1"/>
      <c r="X31" s="1"/>
      <c r="Y31" s="1"/>
      <c r="Z31" s="1"/>
    </row>
    <row r="32" spans="1:26" ht="15" customHeight="1" x14ac:dyDescent="0.3">
      <c r="A32" s="11"/>
      <c r="B32" s="32"/>
      <c r="C32" s="32"/>
      <c r="D32" s="32"/>
      <c r="E32" s="32"/>
      <c r="F32" s="32"/>
      <c r="G32" s="32"/>
      <c r="H32" s="32"/>
      <c r="I32" s="32"/>
      <c r="J32" s="32"/>
      <c r="K32" s="32"/>
      <c r="L32" s="32"/>
      <c r="M32" s="32"/>
      <c r="N32" s="32"/>
      <c r="O32" s="32"/>
      <c r="P32" s="32"/>
      <c r="Q32" s="32"/>
      <c r="R32" s="32"/>
      <c r="S32" s="32"/>
      <c r="T32" s="1"/>
      <c r="U32" s="1"/>
      <c r="V32" s="1"/>
      <c r="W32" s="1"/>
      <c r="X32" s="1"/>
      <c r="Y32" s="1"/>
      <c r="Z32" s="1"/>
    </row>
    <row r="33" spans="1:26" ht="15" customHeight="1" x14ac:dyDescent="0.3">
      <c r="A33" s="11"/>
      <c r="B33" s="32"/>
      <c r="C33" s="32"/>
      <c r="D33" s="32"/>
      <c r="E33" s="32"/>
      <c r="F33" s="32"/>
      <c r="G33" s="32"/>
      <c r="H33" s="32"/>
      <c r="I33" s="32"/>
      <c r="J33" s="32"/>
      <c r="K33" s="32"/>
      <c r="L33" s="32"/>
      <c r="M33" s="32"/>
      <c r="N33" s="32"/>
      <c r="O33" s="32"/>
      <c r="P33" s="32"/>
      <c r="Q33" s="32"/>
      <c r="R33" s="32"/>
      <c r="S33" s="32"/>
      <c r="T33" s="1"/>
      <c r="U33" s="1"/>
      <c r="V33" s="1"/>
      <c r="W33" s="1"/>
      <c r="X33" s="1"/>
      <c r="Y33" s="1"/>
      <c r="Z33" s="1"/>
    </row>
    <row r="34" spans="1:26" ht="15" customHeight="1" x14ac:dyDescent="0.3">
      <c r="A34" s="11"/>
      <c r="B34" s="32"/>
      <c r="C34" s="32"/>
      <c r="D34" s="32"/>
      <c r="E34" s="32"/>
      <c r="F34" s="32"/>
      <c r="G34" s="32"/>
      <c r="H34" s="32"/>
      <c r="I34" s="32"/>
      <c r="J34" s="32"/>
      <c r="K34" s="32"/>
      <c r="L34" s="32"/>
      <c r="M34" s="32"/>
      <c r="N34" s="32"/>
      <c r="O34" s="32"/>
      <c r="P34" s="32"/>
      <c r="Q34" s="32"/>
      <c r="R34" s="32"/>
      <c r="S34" s="32"/>
      <c r="T34" s="1"/>
      <c r="U34" s="1"/>
      <c r="V34" s="1"/>
      <c r="W34" s="1"/>
      <c r="X34" s="1"/>
      <c r="Y34" s="1"/>
      <c r="Z34" s="1"/>
    </row>
    <row r="35" spans="1:26" ht="15" customHeight="1" x14ac:dyDescent="0.3">
      <c r="A35" s="11"/>
      <c r="B35" s="32"/>
      <c r="C35" s="32"/>
      <c r="D35" s="32"/>
      <c r="E35" s="32"/>
      <c r="F35" s="32"/>
      <c r="G35" s="32"/>
      <c r="H35" s="32"/>
      <c r="I35" s="32"/>
      <c r="J35" s="32"/>
      <c r="K35" s="32"/>
      <c r="L35" s="32"/>
      <c r="M35" s="32"/>
      <c r="N35" s="32"/>
      <c r="O35" s="32"/>
      <c r="P35" s="32"/>
      <c r="Q35" s="32"/>
      <c r="R35" s="32"/>
      <c r="S35" s="32"/>
      <c r="T35" s="1"/>
      <c r="U35" s="1"/>
      <c r="V35" s="1"/>
      <c r="W35" s="1"/>
      <c r="X35" s="1"/>
      <c r="Y35" s="1"/>
      <c r="Z35" s="1"/>
    </row>
    <row r="36" spans="1:26" ht="15" customHeight="1" x14ac:dyDescent="0.3">
      <c r="A36" s="11"/>
      <c r="B36" s="32"/>
      <c r="C36" s="32"/>
      <c r="D36" s="32"/>
      <c r="E36" s="32"/>
      <c r="F36" s="32"/>
      <c r="G36" s="32"/>
      <c r="H36" s="32"/>
      <c r="I36" s="32"/>
      <c r="J36" s="32"/>
      <c r="K36" s="32"/>
      <c r="L36" s="32"/>
      <c r="M36" s="32"/>
      <c r="N36" s="32"/>
      <c r="O36" s="32"/>
      <c r="P36" s="32"/>
      <c r="Q36" s="32"/>
      <c r="R36" s="32"/>
      <c r="S36" s="32"/>
      <c r="T36" s="1"/>
      <c r="U36" s="1"/>
      <c r="V36" s="1"/>
      <c r="W36" s="1"/>
      <c r="X36" s="1"/>
      <c r="Y36" s="1"/>
      <c r="Z36" s="1"/>
    </row>
    <row r="37" spans="1:26" ht="15" customHeight="1" x14ac:dyDescent="0.3">
      <c r="A37" s="11"/>
      <c r="B37" s="32"/>
      <c r="C37" s="32"/>
      <c r="D37" s="32"/>
      <c r="E37" s="32"/>
      <c r="F37" s="32"/>
      <c r="G37" s="32"/>
      <c r="H37" s="32"/>
      <c r="I37" s="32"/>
      <c r="J37" s="32"/>
      <c r="K37" s="32"/>
      <c r="L37" s="32"/>
      <c r="M37" s="32"/>
      <c r="N37" s="32"/>
      <c r="O37" s="32"/>
      <c r="P37" s="32"/>
      <c r="Q37" s="32"/>
      <c r="R37" s="32"/>
      <c r="S37" s="32"/>
      <c r="T37" s="1"/>
      <c r="U37" s="1"/>
      <c r="V37" s="1"/>
      <c r="W37" s="1"/>
      <c r="X37" s="1"/>
      <c r="Y37" s="1"/>
      <c r="Z37" s="1"/>
    </row>
    <row r="38" spans="1:26" ht="15" customHeight="1" x14ac:dyDescent="0.3">
      <c r="A38" s="11"/>
      <c r="B38" s="32"/>
      <c r="C38" s="32"/>
      <c r="D38" s="32"/>
      <c r="E38" s="32"/>
      <c r="F38" s="32"/>
      <c r="G38" s="32"/>
      <c r="H38" s="32"/>
      <c r="I38" s="32"/>
      <c r="J38" s="32"/>
      <c r="K38" s="32"/>
      <c r="L38" s="32"/>
      <c r="M38" s="32"/>
      <c r="N38" s="32"/>
      <c r="O38" s="32"/>
      <c r="P38" s="32"/>
      <c r="Q38" s="32"/>
      <c r="R38" s="32"/>
      <c r="S38" s="32"/>
      <c r="T38" s="1"/>
      <c r="U38" s="1"/>
      <c r="V38" s="1"/>
      <c r="W38" s="1"/>
      <c r="X38" s="1"/>
      <c r="Y38" s="1"/>
      <c r="Z38" s="1"/>
    </row>
    <row r="39" spans="1:26" ht="15" customHeight="1" x14ac:dyDescent="0.3">
      <c r="A39" s="11"/>
      <c r="B39" s="32"/>
      <c r="C39" s="32"/>
      <c r="D39" s="32"/>
      <c r="E39" s="32"/>
      <c r="F39" s="32"/>
      <c r="G39" s="32"/>
      <c r="H39" s="32"/>
      <c r="I39" s="32"/>
      <c r="J39" s="32"/>
      <c r="K39" s="32"/>
      <c r="L39" s="32"/>
      <c r="M39" s="32"/>
      <c r="N39" s="32"/>
      <c r="O39" s="32"/>
      <c r="P39" s="32"/>
      <c r="Q39" s="32"/>
      <c r="R39" s="32"/>
      <c r="S39" s="32"/>
      <c r="T39" s="1"/>
      <c r="U39" s="1"/>
      <c r="V39" s="1"/>
      <c r="W39" s="1"/>
      <c r="X39" s="1"/>
      <c r="Y39" s="1"/>
      <c r="Z39" s="1"/>
    </row>
    <row r="40" spans="1:26" ht="15" customHeight="1" x14ac:dyDescent="0.3">
      <c r="A40" s="11"/>
      <c r="B40" s="32"/>
      <c r="C40" s="32"/>
      <c r="D40" s="32"/>
      <c r="E40" s="32"/>
      <c r="F40" s="32"/>
      <c r="G40" s="32"/>
      <c r="H40" s="32"/>
      <c r="I40" s="32"/>
      <c r="J40" s="32"/>
      <c r="K40" s="32"/>
      <c r="L40" s="32"/>
      <c r="M40" s="32"/>
      <c r="N40" s="32"/>
      <c r="O40" s="32"/>
      <c r="P40" s="32"/>
      <c r="Q40" s="32"/>
      <c r="R40" s="32"/>
      <c r="S40" s="32"/>
      <c r="T40" s="1"/>
      <c r="U40" s="1"/>
      <c r="V40" s="1"/>
      <c r="W40" s="1"/>
      <c r="X40" s="1"/>
      <c r="Y40" s="1"/>
      <c r="Z40" s="1"/>
    </row>
    <row r="41" spans="1:26" ht="15" customHeight="1" x14ac:dyDescent="0.3">
      <c r="A41" s="11"/>
      <c r="B41" s="32"/>
      <c r="C41" s="32"/>
      <c r="D41" s="32"/>
      <c r="E41" s="32"/>
      <c r="F41" s="32"/>
      <c r="G41" s="32"/>
      <c r="H41" s="32"/>
      <c r="I41" s="32"/>
      <c r="J41" s="32"/>
      <c r="K41" s="32"/>
      <c r="L41" s="32"/>
      <c r="M41" s="32"/>
      <c r="N41" s="32"/>
      <c r="O41" s="32"/>
      <c r="P41" s="32"/>
      <c r="Q41" s="32"/>
      <c r="R41" s="32"/>
      <c r="S41" s="32"/>
      <c r="T41" s="1"/>
      <c r="U41" s="1"/>
      <c r="V41" s="1"/>
      <c r="W41" s="1"/>
      <c r="X41" s="1"/>
      <c r="Y41" s="1"/>
      <c r="Z41" s="1"/>
    </row>
    <row r="42" spans="1:26" ht="15" customHeight="1" x14ac:dyDescent="0.3">
      <c r="A42" s="11"/>
      <c r="B42" s="32"/>
      <c r="C42" s="32"/>
      <c r="D42" s="32"/>
      <c r="E42" s="32"/>
      <c r="F42" s="32"/>
      <c r="G42" s="32"/>
      <c r="H42" s="32"/>
      <c r="I42" s="32"/>
      <c r="J42" s="32"/>
      <c r="K42" s="32"/>
      <c r="L42" s="32"/>
      <c r="M42" s="32"/>
      <c r="N42" s="32"/>
      <c r="O42" s="32"/>
      <c r="P42" s="32"/>
      <c r="Q42" s="32"/>
      <c r="R42" s="32"/>
      <c r="S42" s="32"/>
      <c r="T42" s="1"/>
      <c r="U42" s="1"/>
      <c r="V42" s="1"/>
      <c r="W42" s="1"/>
      <c r="X42" s="1"/>
      <c r="Y42" s="1"/>
      <c r="Z42" s="1"/>
    </row>
    <row r="43" spans="1:26" ht="15" customHeight="1" x14ac:dyDescent="0.3">
      <c r="A43" s="11"/>
      <c r="B43" s="32"/>
      <c r="C43" s="32"/>
      <c r="D43" s="32"/>
      <c r="E43" s="32"/>
      <c r="F43" s="32"/>
      <c r="G43" s="32"/>
      <c r="H43" s="32"/>
      <c r="I43" s="32"/>
      <c r="J43" s="32"/>
      <c r="K43" s="32"/>
      <c r="L43" s="32"/>
      <c r="M43" s="32"/>
      <c r="N43" s="32"/>
      <c r="O43" s="32"/>
      <c r="P43" s="32"/>
      <c r="Q43" s="32"/>
      <c r="R43" s="32"/>
      <c r="S43" s="32"/>
      <c r="T43" s="1"/>
      <c r="U43" s="1"/>
      <c r="V43" s="1"/>
      <c r="W43" s="1"/>
      <c r="X43" s="1"/>
      <c r="Y43" s="1"/>
      <c r="Z43" s="1"/>
    </row>
    <row r="44" spans="1:26" ht="15" customHeight="1" x14ac:dyDescent="0.3">
      <c r="A44" s="11"/>
      <c r="B44" s="32"/>
      <c r="C44" s="32"/>
      <c r="D44" s="32"/>
      <c r="E44" s="32"/>
      <c r="F44" s="32"/>
      <c r="G44" s="32"/>
      <c r="H44" s="32"/>
      <c r="I44" s="32"/>
      <c r="J44" s="32"/>
      <c r="K44" s="32"/>
      <c r="L44" s="32"/>
      <c r="M44" s="32"/>
      <c r="N44" s="32"/>
      <c r="O44" s="32"/>
      <c r="P44" s="32"/>
      <c r="Q44" s="32"/>
      <c r="R44" s="32"/>
      <c r="S44" s="32"/>
      <c r="T44" s="1"/>
      <c r="U44" s="1"/>
      <c r="V44" s="1"/>
      <c r="W44" s="1"/>
      <c r="X44" s="1"/>
      <c r="Y44" s="1"/>
      <c r="Z44" s="1"/>
    </row>
    <row r="45" spans="1:26" ht="15" customHeight="1" x14ac:dyDescent="0.3">
      <c r="A45" s="11"/>
      <c r="B45" s="32"/>
      <c r="C45" s="32"/>
      <c r="D45" s="32"/>
      <c r="E45" s="32"/>
      <c r="F45" s="32"/>
      <c r="G45" s="32"/>
      <c r="H45" s="32"/>
      <c r="I45" s="32"/>
      <c r="J45" s="32"/>
      <c r="K45" s="32"/>
      <c r="L45" s="32"/>
      <c r="M45" s="32"/>
      <c r="N45" s="32"/>
      <c r="O45" s="32"/>
      <c r="P45" s="32"/>
      <c r="Q45" s="32"/>
      <c r="R45" s="32"/>
      <c r="S45" s="32"/>
      <c r="T45" s="1"/>
      <c r="U45" s="1"/>
      <c r="V45" s="1"/>
      <c r="W45" s="1"/>
      <c r="X45" s="1"/>
      <c r="Y45" s="1"/>
      <c r="Z45" s="1"/>
    </row>
    <row r="46" spans="1:26" ht="15" customHeight="1" x14ac:dyDescent="0.3">
      <c r="A46" s="11"/>
      <c r="B46" s="32"/>
      <c r="C46" s="32"/>
      <c r="D46" s="32"/>
      <c r="E46" s="32"/>
      <c r="F46" s="32"/>
      <c r="G46" s="32"/>
      <c r="H46" s="32"/>
      <c r="I46" s="32"/>
      <c r="J46" s="32"/>
      <c r="K46" s="32"/>
      <c r="L46" s="32"/>
      <c r="M46" s="32"/>
      <c r="N46" s="32"/>
      <c r="O46" s="32"/>
      <c r="P46" s="32"/>
      <c r="Q46" s="32"/>
      <c r="R46" s="32"/>
      <c r="S46" s="32"/>
      <c r="T46" s="1"/>
      <c r="U46" s="1"/>
      <c r="V46" s="1"/>
      <c r="W46" s="1"/>
      <c r="X46" s="1"/>
      <c r="Y46" s="1"/>
      <c r="Z46" s="1"/>
    </row>
    <row r="47" spans="1:26" ht="15" customHeight="1" x14ac:dyDescent="0.3">
      <c r="A47" s="11"/>
      <c r="B47" s="32"/>
      <c r="C47" s="32"/>
      <c r="D47" s="32"/>
      <c r="E47" s="32"/>
      <c r="F47" s="32"/>
      <c r="G47" s="32"/>
      <c r="H47" s="32"/>
      <c r="I47" s="32"/>
      <c r="J47" s="32"/>
      <c r="K47" s="32"/>
      <c r="L47" s="32"/>
      <c r="M47" s="32"/>
      <c r="N47" s="32"/>
      <c r="O47" s="32"/>
      <c r="P47" s="32"/>
      <c r="Q47" s="32"/>
      <c r="R47" s="32"/>
      <c r="S47" s="32"/>
      <c r="T47" s="1"/>
      <c r="U47" s="1"/>
      <c r="V47" s="1"/>
      <c r="W47" s="1"/>
      <c r="X47" s="1"/>
      <c r="Y47" s="1"/>
      <c r="Z47" s="1"/>
    </row>
    <row r="48" spans="1:26" ht="15" customHeight="1" x14ac:dyDescent="0.3">
      <c r="A48" s="11"/>
      <c r="B48" s="32"/>
      <c r="C48" s="32"/>
      <c r="D48" s="32"/>
      <c r="E48" s="32"/>
      <c r="F48" s="32"/>
      <c r="G48" s="32"/>
      <c r="H48" s="32"/>
      <c r="I48" s="32"/>
      <c r="J48" s="32"/>
      <c r="K48" s="32"/>
      <c r="L48" s="32"/>
      <c r="M48" s="32"/>
      <c r="N48" s="32"/>
      <c r="O48" s="32"/>
      <c r="P48" s="32"/>
      <c r="Q48" s="32"/>
      <c r="R48" s="32"/>
      <c r="S48" s="32"/>
      <c r="T48" s="1"/>
      <c r="U48" s="1"/>
      <c r="V48" s="1"/>
      <c r="W48" s="1"/>
      <c r="X48" s="1"/>
      <c r="Y48" s="1"/>
      <c r="Z48" s="1"/>
    </row>
    <row r="49" spans="1:26" ht="15" customHeight="1" x14ac:dyDescent="0.3">
      <c r="A49" s="11"/>
      <c r="B49" s="32"/>
      <c r="C49" s="32"/>
      <c r="D49" s="32"/>
      <c r="E49" s="32"/>
      <c r="F49" s="32"/>
      <c r="G49" s="32"/>
      <c r="H49" s="32"/>
      <c r="I49" s="32"/>
      <c r="J49" s="32"/>
      <c r="K49" s="32"/>
      <c r="L49" s="32"/>
      <c r="M49" s="32"/>
      <c r="N49" s="32"/>
      <c r="O49" s="32"/>
      <c r="P49" s="32"/>
      <c r="Q49" s="32"/>
      <c r="R49" s="32"/>
      <c r="S49" s="32"/>
      <c r="T49" s="1"/>
      <c r="U49" s="1"/>
      <c r="V49" s="1"/>
      <c r="W49" s="1"/>
      <c r="X49" s="1"/>
      <c r="Y49" s="1"/>
      <c r="Z49" s="1"/>
    </row>
    <row r="50" spans="1:26" ht="15" customHeight="1" x14ac:dyDescent="0.3">
      <c r="A50" s="11"/>
      <c r="B50" s="32"/>
      <c r="C50" s="32"/>
      <c r="D50" s="32"/>
      <c r="E50" s="32"/>
      <c r="F50" s="32"/>
      <c r="G50" s="32"/>
      <c r="H50" s="32"/>
      <c r="I50" s="32"/>
      <c r="J50" s="32"/>
      <c r="K50" s="32"/>
      <c r="L50" s="32"/>
      <c r="M50" s="32"/>
      <c r="N50" s="32"/>
      <c r="O50" s="32"/>
      <c r="P50" s="32"/>
      <c r="Q50" s="32"/>
      <c r="R50" s="32"/>
      <c r="S50" s="32"/>
      <c r="T50" s="1"/>
      <c r="U50" s="1"/>
      <c r="V50" s="1"/>
      <c r="W50" s="1"/>
      <c r="X50" s="1"/>
      <c r="Y50" s="1"/>
      <c r="Z50" s="1"/>
    </row>
    <row r="51" spans="1:26" ht="15" customHeight="1" x14ac:dyDescent="0.3">
      <c r="A51" s="11"/>
      <c r="B51" s="32"/>
      <c r="C51" s="32"/>
      <c r="D51" s="32"/>
      <c r="E51" s="32"/>
      <c r="F51" s="32"/>
      <c r="G51" s="32"/>
      <c r="H51" s="32"/>
      <c r="I51" s="32"/>
      <c r="J51" s="32"/>
      <c r="K51" s="32"/>
      <c r="L51" s="32"/>
      <c r="M51" s="32"/>
      <c r="N51" s="32"/>
      <c r="O51" s="32"/>
      <c r="P51" s="32"/>
      <c r="Q51" s="32"/>
      <c r="R51" s="32"/>
      <c r="S51" s="32"/>
      <c r="T51" s="1"/>
      <c r="U51" s="1"/>
      <c r="V51" s="1"/>
      <c r="W51" s="1"/>
      <c r="X51" s="1"/>
      <c r="Y51" s="1"/>
      <c r="Z51" s="1"/>
    </row>
    <row r="52" spans="1:26" ht="15" customHeight="1" x14ac:dyDescent="0.3">
      <c r="A52" s="11"/>
      <c r="B52" s="32"/>
      <c r="C52" s="32"/>
      <c r="D52" s="32"/>
      <c r="E52" s="32"/>
      <c r="F52" s="32"/>
      <c r="G52" s="32"/>
      <c r="H52" s="32"/>
      <c r="I52" s="32"/>
      <c r="J52" s="32"/>
      <c r="K52" s="32"/>
      <c r="L52" s="32"/>
      <c r="M52" s="32"/>
      <c r="N52" s="32"/>
      <c r="O52" s="32"/>
      <c r="P52" s="32"/>
      <c r="Q52" s="32"/>
      <c r="R52" s="32"/>
      <c r="S52" s="32"/>
      <c r="T52" s="1"/>
      <c r="U52" s="1"/>
      <c r="V52" s="1"/>
      <c r="W52" s="1"/>
      <c r="X52" s="1"/>
      <c r="Y52" s="1"/>
      <c r="Z52" s="1"/>
    </row>
    <row r="53" spans="1:26" ht="15" customHeight="1" x14ac:dyDescent="0.3">
      <c r="A53" s="11"/>
      <c r="B53" s="32"/>
      <c r="C53" s="32"/>
      <c r="D53" s="32"/>
      <c r="E53" s="32"/>
      <c r="F53" s="32"/>
      <c r="G53" s="32"/>
      <c r="H53" s="32"/>
      <c r="I53" s="32"/>
      <c r="J53" s="32"/>
      <c r="K53" s="32"/>
      <c r="L53" s="32"/>
      <c r="M53" s="32"/>
      <c r="N53" s="32"/>
      <c r="O53" s="32"/>
      <c r="P53" s="32"/>
      <c r="Q53" s="32"/>
      <c r="R53" s="32"/>
      <c r="S53" s="32"/>
      <c r="T53" s="1"/>
      <c r="U53" s="1"/>
      <c r="V53" s="1"/>
      <c r="W53" s="1"/>
      <c r="X53" s="1"/>
      <c r="Y53" s="1"/>
      <c r="Z53" s="1"/>
    </row>
    <row r="54" spans="1:26" ht="15" customHeight="1" x14ac:dyDescent="0.3">
      <c r="A54" s="11"/>
      <c r="B54" s="32"/>
      <c r="C54" s="32"/>
      <c r="D54" s="32"/>
      <c r="E54" s="32"/>
      <c r="F54" s="32"/>
      <c r="G54" s="32"/>
      <c r="H54" s="32"/>
      <c r="I54" s="32"/>
      <c r="J54" s="32"/>
      <c r="K54" s="32"/>
      <c r="L54" s="32"/>
      <c r="M54" s="32"/>
      <c r="N54" s="32"/>
      <c r="O54" s="32"/>
      <c r="P54" s="32"/>
      <c r="Q54" s="32"/>
      <c r="R54" s="32"/>
      <c r="S54" s="32"/>
      <c r="T54" s="1"/>
      <c r="U54" s="1"/>
      <c r="V54" s="1"/>
      <c r="W54" s="1"/>
      <c r="X54" s="1"/>
      <c r="Y54" s="1"/>
      <c r="Z54" s="1"/>
    </row>
    <row r="55" spans="1:26" ht="15" customHeight="1" x14ac:dyDescent="0.3">
      <c r="A55" s="11"/>
      <c r="B55" s="32"/>
      <c r="C55" s="32"/>
      <c r="D55" s="32"/>
      <c r="E55" s="32"/>
      <c r="F55" s="32"/>
      <c r="G55" s="32"/>
      <c r="H55" s="32"/>
      <c r="I55" s="32"/>
      <c r="J55" s="32"/>
      <c r="K55" s="32"/>
      <c r="L55" s="32"/>
      <c r="M55" s="32"/>
      <c r="N55" s="32"/>
      <c r="O55" s="32"/>
      <c r="P55" s="32"/>
      <c r="Q55" s="32"/>
      <c r="R55" s="32"/>
      <c r="S55" s="32"/>
      <c r="T55" s="1"/>
      <c r="U55" s="1"/>
      <c r="V55" s="1"/>
      <c r="W55" s="1"/>
      <c r="X55" s="1"/>
      <c r="Y55" s="1"/>
      <c r="Z55" s="1"/>
    </row>
    <row r="56" spans="1:26" ht="15" customHeight="1" x14ac:dyDescent="0.3">
      <c r="A56" s="11"/>
      <c r="B56" s="32"/>
      <c r="C56" s="32"/>
      <c r="D56" s="32"/>
      <c r="E56" s="32"/>
      <c r="F56" s="32"/>
      <c r="G56" s="32"/>
      <c r="H56" s="32"/>
      <c r="I56" s="32"/>
      <c r="J56" s="32"/>
      <c r="K56" s="32"/>
      <c r="L56" s="32"/>
      <c r="M56" s="32"/>
      <c r="N56" s="32"/>
      <c r="O56" s="32"/>
      <c r="P56" s="32"/>
      <c r="Q56" s="32"/>
      <c r="R56" s="32"/>
      <c r="S56" s="32"/>
      <c r="T56" s="1"/>
      <c r="U56" s="1"/>
      <c r="V56" s="1"/>
      <c r="W56" s="1"/>
      <c r="X56" s="1"/>
      <c r="Y56" s="1"/>
      <c r="Z56" s="1"/>
    </row>
    <row r="57" spans="1:26" ht="15" customHeight="1" x14ac:dyDescent="0.3">
      <c r="A57" s="11"/>
      <c r="B57" s="32"/>
      <c r="C57" s="32"/>
      <c r="D57" s="32"/>
      <c r="E57" s="32"/>
      <c r="F57" s="32"/>
      <c r="G57" s="32"/>
      <c r="H57" s="32"/>
      <c r="I57" s="32"/>
      <c r="J57" s="32"/>
      <c r="K57" s="32"/>
      <c r="L57" s="32"/>
      <c r="M57" s="32"/>
      <c r="N57" s="32"/>
      <c r="O57" s="32"/>
      <c r="P57" s="32"/>
      <c r="Q57" s="32"/>
      <c r="R57" s="32"/>
      <c r="S57" s="32"/>
      <c r="T57" s="1"/>
      <c r="U57" s="1"/>
      <c r="V57" s="1"/>
      <c r="W57" s="1"/>
      <c r="X57" s="1"/>
      <c r="Y57" s="1"/>
      <c r="Z57" s="1"/>
    </row>
    <row r="58" spans="1:26" ht="15" customHeight="1" x14ac:dyDescent="0.3">
      <c r="A58" s="11"/>
      <c r="B58" s="32"/>
      <c r="C58" s="32"/>
      <c r="D58" s="32"/>
      <c r="E58" s="32"/>
      <c r="F58" s="32"/>
      <c r="G58" s="32"/>
      <c r="H58" s="32"/>
      <c r="I58" s="32"/>
      <c r="J58" s="32"/>
      <c r="K58" s="32"/>
      <c r="L58" s="32"/>
      <c r="M58" s="32"/>
      <c r="N58" s="32"/>
      <c r="O58" s="32"/>
      <c r="P58" s="32"/>
      <c r="Q58" s="32"/>
      <c r="R58" s="32"/>
      <c r="S58" s="32"/>
      <c r="T58" s="1"/>
      <c r="U58" s="1"/>
      <c r="V58" s="1"/>
      <c r="W58" s="1"/>
      <c r="X58" s="1"/>
      <c r="Y58" s="1"/>
      <c r="Z58" s="1"/>
    </row>
    <row r="59" spans="1:26" ht="15" customHeight="1" x14ac:dyDescent="0.3">
      <c r="A59" s="11"/>
      <c r="B59" s="32"/>
      <c r="C59" s="32"/>
      <c r="D59" s="32"/>
      <c r="E59" s="32"/>
      <c r="F59" s="32"/>
      <c r="G59" s="32"/>
      <c r="H59" s="32"/>
      <c r="I59" s="32"/>
      <c r="J59" s="32"/>
      <c r="K59" s="32"/>
      <c r="L59" s="32"/>
      <c r="M59" s="32"/>
      <c r="N59" s="32"/>
      <c r="O59" s="32"/>
      <c r="P59" s="32"/>
      <c r="Q59" s="32"/>
      <c r="R59" s="32"/>
      <c r="S59" s="32"/>
      <c r="T59" s="1"/>
      <c r="U59" s="1"/>
      <c r="V59" s="1"/>
      <c r="W59" s="1"/>
      <c r="X59" s="1"/>
      <c r="Y59" s="1"/>
      <c r="Z59" s="1"/>
    </row>
    <row r="60" spans="1:26" ht="15" customHeight="1" x14ac:dyDescent="0.3">
      <c r="A60" s="11"/>
      <c r="B60" s="32"/>
      <c r="C60" s="32"/>
      <c r="D60" s="32"/>
      <c r="E60" s="32"/>
      <c r="F60" s="32"/>
      <c r="G60" s="32"/>
      <c r="H60" s="32"/>
      <c r="I60" s="32"/>
      <c r="J60" s="32"/>
      <c r="K60" s="32"/>
      <c r="L60" s="32"/>
      <c r="M60" s="32"/>
      <c r="N60" s="32"/>
      <c r="O60" s="32"/>
      <c r="P60" s="32"/>
      <c r="Q60" s="32"/>
      <c r="R60" s="32"/>
      <c r="S60" s="32"/>
      <c r="T60" s="1"/>
      <c r="U60" s="1"/>
      <c r="V60" s="1"/>
      <c r="W60" s="1"/>
      <c r="X60" s="1"/>
      <c r="Y60" s="1"/>
      <c r="Z60" s="1"/>
    </row>
    <row r="61" spans="1:26" ht="15" customHeight="1" x14ac:dyDescent="0.3">
      <c r="A61" s="11"/>
      <c r="B61" s="32"/>
      <c r="C61" s="32"/>
      <c r="D61" s="32"/>
      <c r="E61" s="32"/>
      <c r="F61" s="32"/>
      <c r="G61" s="32"/>
      <c r="H61" s="32"/>
      <c r="I61" s="32"/>
      <c r="J61" s="32"/>
      <c r="K61" s="32"/>
      <c r="L61" s="32"/>
      <c r="M61" s="32"/>
      <c r="N61" s="32"/>
      <c r="O61" s="32"/>
      <c r="P61" s="32"/>
      <c r="Q61" s="32"/>
      <c r="R61" s="32"/>
      <c r="S61" s="32"/>
      <c r="T61" s="1"/>
      <c r="U61" s="1"/>
      <c r="V61" s="1"/>
      <c r="W61" s="1"/>
      <c r="X61" s="1"/>
      <c r="Y61" s="1"/>
      <c r="Z61" s="1"/>
    </row>
    <row r="62" spans="1:26" ht="15" customHeight="1" x14ac:dyDescent="0.3">
      <c r="A62" s="11"/>
      <c r="B62" s="32"/>
      <c r="C62" s="32"/>
      <c r="D62" s="32"/>
      <c r="E62" s="32"/>
      <c r="F62" s="32"/>
      <c r="G62" s="32"/>
      <c r="H62" s="32"/>
      <c r="I62" s="32"/>
      <c r="J62" s="32"/>
      <c r="K62" s="32"/>
      <c r="L62" s="32"/>
      <c r="M62" s="32"/>
      <c r="N62" s="32"/>
      <c r="O62" s="32"/>
      <c r="P62" s="32"/>
      <c r="Q62" s="32"/>
      <c r="R62" s="32"/>
      <c r="S62" s="32"/>
      <c r="T62" s="1"/>
      <c r="U62" s="1"/>
      <c r="V62" s="1"/>
      <c r="W62" s="1"/>
      <c r="X62" s="1"/>
      <c r="Y62" s="1"/>
      <c r="Z62" s="1"/>
    </row>
    <row r="63" spans="1:26" ht="15" customHeight="1" x14ac:dyDescent="0.3">
      <c r="A63" s="11"/>
      <c r="B63" s="32"/>
      <c r="C63" s="32"/>
      <c r="D63" s="32"/>
      <c r="E63" s="32"/>
      <c r="F63" s="32"/>
      <c r="G63" s="32"/>
      <c r="H63" s="32"/>
      <c r="I63" s="32"/>
      <c r="J63" s="32"/>
      <c r="K63" s="32"/>
      <c r="L63" s="32"/>
      <c r="M63" s="32"/>
      <c r="N63" s="32"/>
      <c r="O63" s="32"/>
      <c r="P63" s="32"/>
      <c r="Q63" s="32"/>
      <c r="R63" s="32"/>
      <c r="S63" s="32"/>
      <c r="T63" s="1"/>
      <c r="U63" s="1"/>
      <c r="V63" s="1"/>
      <c r="W63" s="1"/>
      <c r="X63" s="1"/>
      <c r="Y63" s="1"/>
      <c r="Z63" s="1"/>
    </row>
    <row r="64" spans="1:26" ht="15" customHeight="1" x14ac:dyDescent="0.3">
      <c r="A64" s="11"/>
      <c r="B64" s="11"/>
      <c r="C64" s="11"/>
      <c r="D64" s="11"/>
      <c r="E64" s="11"/>
      <c r="F64" s="11"/>
      <c r="G64" s="11"/>
      <c r="H64" s="11"/>
      <c r="I64" s="11"/>
      <c r="J64" s="11"/>
      <c r="K64" s="11"/>
      <c r="L64" s="11"/>
      <c r="M64" s="11"/>
      <c r="N64" s="11"/>
      <c r="O64" s="11"/>
      <c r="P64" s="11"/>
      <c r="Q64" s="11"/>
      <c r="R64" s="11"/>
      <c r="S64" s="11"/>
      <c r="T64" s="1"/>
      <c r="U64" s="1"/>
      <c r="V64" s="1"/>
      <c r="W64" s="1"/>
      <c r="X64" s="1"/>
      <c r="Y64" s="1"/>
      <c r="Z64" s="1"/>
    </row>
    <row r="65" spans="1:26" ht="15" customHeight="1" x14ac:dyDescent="0.3">
      <c r="A65" s="11"/>
      <c r="B65" s="11"/>
      <c r="C65" s="11"/>
      <c r="D65" s="11"/>
      <c r="E65" s="11"/>
      <c r="F65" s="11"/>
      <c r="G65" s="11"/>
      <c r="H65" s="11"/>
      <c r="I65" s="11"/>
      <c r="J65" s="11"/>
      <c r="K65" s="11"/>
      <c r="L65" s="11"/>
      <c r="M65" s="11"/>
      <c r="N65" s="11"/>
      <c r="O65" s="11"/>
      <c r="P65" s="11"/>
      <c r="Q65" s="11"/>
      <c r="R65" s="11"/>
      <c r="S65" s="11"/>
      <c r="T65" s="1"/>
      <c r="U65" s="1"/>
      <c r="V65" s="1"/>
      <c r="W65" s="1"/>
      <c r="X65" s="1"/>
      <c r="Y65" s="1"/>
      <c r="Z65" s="1"/>
    </row>
    <row r="66" spans="1:26" ht="15" customHeight="1" x14ac:dyDescent="0.3">
      <c r="A66" s="11"/>
      <c r="B66" s="11"/>
      <c r="C66" s="11"/>
      <c r="D66" s="11"/>
      <c r="E66" s="11"/>
      <c r="F66" s="11"/>
      <c r="G66" s="11"/>
      <c r="H66" s="11"/>
      <c r="I66" s="11"/>
      <c r="J66" s="11"/>
      <c r="K66" s="11"/>
      <c r="L66" s="11"/>
      <c r="M66" s="11"/>
      <c r="N66" s="11"/>
      <c r="O66" s="11"/>
      <c r="P66" s="11"/>
      <c r="Q66" s="11"/>
      <c r="R66" s="11"/>
      <c r="S66" s="11"/>
      <c r="T66" s="1"/>
      <c r="U66" s="1"/>
      <c r="V66" s="1"/>
      <c r="W66" s="1"/>
      <c r="X66" s="1"/>
      <c r="Y66" s="1"/>
      <c r="Z66" s="1"/>
    </row>
    <row r="67" spans="1:26" ht="15" customHeight="1" x14ac:dyDescent="0.3">
      <c r="A67" s="11"/>
      <c r="B67" s="11"/>
      <c r="C67" s="11"/>
      <c r="D67" s="11"/>
      <c r="E67" s="11"/>
      <c r="F67" s="11"/>
      <c r="G67" s="11"/>
      <c r="H67" s="11"/>
      <c r="I67" s="11"/>
      <c r="J67" s="11"/>
      <c r="K67" s="11"/>
      <c r="L67" s="11"/>
      <c r="M67" s="11"/>
      <c r="N67" s="11"/>
      <c r="O67" s="11"/>
      <c r="P67" s="11"/>
      <c r="Q67" s="11"/>
      <c r="R67" s="11"/>
      <c r="S67" s="11"/>
      <c r="T67" s="1"/>
      <c r="U67" s="1"/>
      <c r="V67" s="1"/>
      <c r="W67" s="1"/>
      <c r="X67" s="1"/>
      <c r="Y67" s="1"/>
      <c r="Z67" s="1"/>
    </row>
    <row r="68" spans="1:26" ht="15" customHeight="1" x14ac:dyDescent="0.3">
      <c r="A68" s="11"/>
      <c r="B68" s="11"/>
      <c r="C68" s="11"/>
      <c r="D68" s="11"/>
      <c r="E68" s="11"/>
      <c r="F68" s="11"/>
      <c r="G68" s="11"/>
      <c r="H68" s="11"/>
      <c r="I68" s="11"/>
      <c r="J68" s="11"/>
      <c r="K68" s="11"/>
      <c r="L68" s="11"/>
      <c r="M68" s="11"/>
      <c r="N68" s="11"/>
      <c r="O68" s="11"/>
      <c r="P68" s="11"/>
      <c r="Q68" s="11"/>
      <c r="R68" s="11"/>
      <c r="S68" s="11"/>
      <c r="T68" s="1"/>
      <c r="U68" s="1"/>
      <c r="V68" s="1"/>
      <c r="W68" s="1"/>
      <c r="X68" s="1"/>
      <c r="Y68" s="1"/>
      <c r="Z68" s="1"/>
    </row>
    <row r="69" spans="1:26" ht="15" customHeight="1" x14ac:dyDescent="0.3">
      <c r="A69" s="11"/>
      <c r="B69" s="11"/>
      <c r="C69" s="11"/>
      <c r="D69" s="11"/>
      <c r="E69" s="11"/>
      <c r="F69" s="11"/>
      <c r="G69" s="11"/>
      <c r="H69" s="11"/>
      <c r="I69" s="11"/>
      <c r="J69" s="11"/>
      <c r="K69" s="11"/>
      <c r="L69" s="11"/>
      <c r="M69" s="11"/>
      <c r="N69" s="11"/>
      <c r="O69" s="11"/>
      <c r="P69" s="11"/>
      <c r="Q69" s="11"/>
      <c r="R69" s="11"/>
      <c r="S69" s="11"/>
      <c r="T69" s="1"/>
      <c r="U69" s="1"/>
      <c r="V69" s="1"/>
      <c r="W69" s="1"/>
      <c r="X69" s="1"/>
      <c r="Y69" s="1"/>
      <c r="Z69" s="1"/>
    </row>
    <row r="70" spans="1:26" ht="15" customHeight="1" x14ac:dyDescent="0.3">
      <c r="A70" s="11"/>
      <c r="B70" s="11"/>
      <c r="C70" s="11"/>
      <c r="D70" s="11"/>
      <c r="E70" s="11"/>
      <c r="F70" s="11"/>
      <c r="G70" s="11"/>
      <c r="H70" s="11"/>
      <c r="I70" s="11"/>
      <c r="J70" s="11"/>
      <c r="K70" s="11"/>
      <c r="L70" s="11"/>
      <c r="M70" s="11"/>
      <c r="N70" s="11"/>
      <c r="O70" s="11"/>
      <c r="P70" s="11"/>
      <c r="Q70" s="11"/>
      <c r="R70" s="11"/>
      <c r="S70" s="11"/>
      <c r="T70" s="1"/>
      <c r="U70" s="1"/>
      <c r="V70" s="1"/>
      <c r="W70" s="1"/>
      <c r="X70" s="1"/>
      <c r="Y70" s="1"/>
      <c r="Z70" s="1"/>
    </row>
    <row r="71" spans="1:26" ht="15" customHeight="1" x14ac:dyDescent="0.3">
      <c r="A71" s="11"/>
      <c r="B71" s="11"/>
      <c r="C71" s="11"/>
      <c r="D71" s="11"/>
      <c r="E71" s="11"/>
      <c r="F71" s="11"/>
      <c r="G71" s="11"/>
      <c r="H71" s="11"/>
      <c r="I71" s="11"/>
      <c r="J71" s="11"/>
      <c r="K71" s="11"/>
      <c r="L71" s="11"/>
      <c r="M71" s="11"/>
      <c r="N71" s="11"/>
      <c r="O71" s="11"/>
      <c r="P71" s="11"/>
      <c r="Q71" s="11"/>
      <c r="R71" s="11"/>
      <c r="S71" s="11"/>
      <c r="T71" s="1"/>
      <c r="U71" s="1"/>
      <c r="V71" s="1"/>
      <c r="W71" s="1"/>
      <c r="X71" s="1"/>
      <c r="Y71" s="1"/>
      <c r="Z71" s="1"/>
    </row>
    <row r="72" spans="1:26" ht="15" customHeight="1" x14ac:dyDescent="0.3">
      <c r="A72" s="11"/>
      <c r="B72" s="11"/>
      <c r="C72" s="11"/>
      <c r="D72" s="11"/>
      <c r="E72" s="11"/>
      <c r="F72" s="11"/>
      <c r="G72" s="11"/>
      <c r="H72" s="11"/>
      <c r="I72" s="11"/>
      <c r="J72" s="11"/>
      <c r="K72" s="11"/>
      <c r="L72" s="11"/>
      <c r="M72" s="11"/>
      <c r="N72" s="11"/>
      <c r="O72" s="11"/>
      <c r="P72" s="11"/>
      <c r="Q72" s="11"/>
      <c r="R72" s="11"/>
      <c r="S72" s="11"/>
      <c r="T72" s="1"/>
      <c r="U72" s="1"/>
      <c r="V72" s="1"/>
      <c r="W72" s="1"/>
      <c r="X72" s="1"/>
      <c r="Y72" s="1"/>
      <c r="Z72" s="1"/>
    </row>
    <row r="73" spans="1:26" ht="15" customHeight="1" x14ac:dyDescent="0.3">
      <c r="A73" s="11"/>
      <c r="B73" s="11"/>
      <c r="C73" s="11"/>
      <c r="D73" s="11"/>
      <c r="E73" s="11"/>
      <c r="F73" s="11"/>
      <c r="G73" s="11"/>
      <c r="H73" s="11"/>
      <c r="I73" s="11"/>
      <c r="J73" s="11"/>
      <c r="K73" s="11"/>
      <c r="L73" s="11"/>
      <c r="M73" s="11"/>
      <c r="N73" s="11"/>
      <c r="O73" s="11"/>
      <c r="P73" s="11"/>
      <c r="Q73" s="11"/>
      <c r="R73" s="11"/>
      <c r="S73" s="11"/>
      <c r="T73" s="1"/>
      <c r="U73" s="1"/>
      <c r="V73" s="1"/>
      <c r="W73" s="1"/>
      <c r="X73" s="1"/>
      <c r="Y73" s="1"/>
      <c r="Z73" s="1"/>
    </row>
    <row r="74" spans="1:26" ht="15" customHeight="1" x14ac:dyDescent="0.3">
      <c r="A74" s="11"/>
      <c r="B74" s="11"/>
      <c r="C74" s="11"/>
      <c r="D74" s="11"/>
      <c r="E74" s="11"/>
      <c r="F74" s="11"/>
      <c r="G74" s="11"/>
      <c r="H74" s="11"/>
      <c r="I74" s="11"/>
      <c r="J74" s="11"/>
      <c r="K74" s="11"/>
      <c r="L74" s="11"/>
      <c r="M74" s="11"/>
      <c r="N74" s="11"/>
      <c r="O74" s="11"/>
      <c r="P74" s="11"/>
      <c r="Q74" s="11"/>
      <c r="R74" s="11"/>
      <c r="S74" s="11"/>
      <c r="T74" s="1"/>
      <c r="U74" s="1"/>
      <c r="V74" s="1"/>
      <c r="W74" s="1"/>
      <c r="X74" s="1"/>
      <c r="Y74" s="1"/>
      <c r="Z74" s="1"/>
    </row>
    <row r="75" spans="1:26" ht="15" customHeight="1" x14ac:dyDescent="0.3">
      <c r="A75" s="11"/>
      <c r="B75" s="11"/>
      <c r="C75" s="11"/>
      <c r="D75" s="11"/>
      <c r="E75" s="11"/>
      <c r="F75" s="11"/>
      <c r="G75" s="11"/>
      <c r="H75" s="11"/>
      <c r="I75" s="11"/>
      <c r="J75" s="11"/>
      <c r="K75" s="11"/>
      <c r="L75" s="11"/>
      <c r="M75" s="11"/>
      <c r="N75" s="11"/>
      <c r="O75" s="11"/>
      <c r="P75" s="11"/>
      <c r="Q75" s="11"/>
      <c r="R75" s="11"/>
      <c r="S75" s="11"/>
      <c r="T75" s="1"/>
      <c r="U75" s="1"/>
      <c r="V75" s="1"/>
      <c r="W75" s="1"/>
      <c r="X75" s="1"/>
      <c r="Y75" s="1"/>
      <c r="Z75" s="1"/>
    </row>
    <row r="76" spans="1:26" ht="15" customHeight="1" x14ac:dyDescent="0.3">
      <c r="A76" s="11"/>
      <c r="B76" s="11"/>
      <c r="C76" s="11"/>
      <c r="D76" s="11"/>
      <c r="E76" s="11"/>
      <c r="F76" s="11"/>
      <c r="G76" s="11"/>
      <c r="H76" s="11"/>
      <c r="I76" s="11"/>
      <c r="J76" s="11"/>
      <c r="K76" s="11"/>
      <c r="L76" s="11"/>
      <c r="M76" s="11"/>
      <c r="N76" s="11"/>
      <c r="O76" s="11"/>
      <c r="P76" s="11"/>
      <c r="Q76" s="11"/>
      <c r="R76" s="11"/>
      <c r="S76" s="11"/>
      <c r="T76" s="1"/>
      <c r="U76" s="1"/>
      <c r="V76" s="1"/>
      <c r="W76" s="1"/>
      <c r="X76" s="1"/>
      <c r="Y76" s="1"/>
      <c r="Z76" s="1"/>
    </row>
    <row r="77" spans="1:26" ht="15" customHeight="1" x14ac:dyDescent="0.3">
      <c r="A77" s="11"/>
      <c r="B77" s="11"/>
      <c r="C77" s="11"/>
      <c r="D77" s="11"/>
      <c r="E77" s="11"/>
      <c r="F77" s="11"/>
      <c r="G77" s="11"/>
      <c r="H77" s="11"/>
      <c r="I77" s="11"/>
      <c r="J77" s="11"/>
      <c r="K77" s="11"/>
      <c r="L77" s="11"/>
      <c r="M77" s="11"/>
      <c r="N77" s="11"/>
      <c r="O77" s="11"/>
      <c r="P77" s="11"/>
      <c r="Q77" s="11"/>
      <c r="R77" s="11"/>
      <c r="S77" s="11"/>
      <c r="T77" s="1"/>
      <c r="U77" s="1"/>
      <c r="V77" s="1"/>
      <c r="W77" s="1"/>
      <c r="X77" s="1"/>
      <c r="Y77" s="1"/>
      <c r="Z77" s="1"/>
    </row>
    <row r="78" spans="1:26" ht="15" customHeight="1" x14ac:dyDescent="0.3">
      <c r="A78" s="11"/>
      <c r="B78" s="11"/>
      <c r="C78" s="11"/>
      <c r="D78" s="11"/>
      <c r="E78" s="11"/>
      <c r="F78" s="11"/>
      <c r="G78" s="11"/>
      <c r="H78" s="11"/>
      <c r="I78" s="11"/>
      <c r="J78" s="11"/>
      <c r="K78" s="11"/>
      <c r="L78" s="11"/>
      <c r="M78" s="11"/>
      <c r="N78" s="11"/>
      <c r="O78" s="11"/>
      <c r="P78" s="11"/>
      <c r="Q78" s="11"/>
      <c r="R78" s="11"/>
      <c r="S78" s="11"/>
      <c r="T78" s="1"/>
      <c r="U78" s="1"/>
      <c r="V78" s="1"/>
      <c r="W78" s="1"/>
      <c r="X78" s="1"/>
      <c r="Y78" s="1"/>
      <c r="Z78" s="1"/>
    </row>
    <row r="79" spans="1:26" ht="15" customHeight="1" x14ac:dyDescent="0.3">
      <c r="A79" s="11"/>
      <c r="B79" s="11"/>
      <c r="C79" s="11"/>
      <c r="D79" s="11"/>
      <c r="E79" s="11"/>
      <c r="F79" s="11"/>
      <c r="G79" s="11"/>
      <c r="H79" s="11"/>
      <c r="I79" s="11"/>
      <c r="J79" s="11"/>
      <c r="K79" s="11"/>
      <c r="L79" s="11"/>
      <c r="M79" s="11"/>
      <c r="N79" s="11"/>
      <c r="O79" s="11"/>
      <c r="P79" s="11"/>
      <c r="Q79" s="11"/>
      <c r="R79" s="11"/>
      <c r="S79" s="11"/>
      <c r="T79" s="1"/>
      <c r="U79" s="1"/>
      <c r="V79" s="1"/>
      <c r="W79" s="1"/>
      <c r="X79" s="1"/>
      <c r="Y79" s="1"/>
      <c r="Z79" s="1"/>
    </row>
    <row r="80" spans="1:26" ht="15" customHeight="1" x14ac:dyDescent="0.3">
      <c r="A80" s="11"/>
      <c r="B80" s="11"/>
      <c r="C80" s="11"/>
      <c r="D80" s="11"/>
      <c r="E80" s="11"/>
      <c r="F80" s="11"/>
      <c r="G80" s="11"/>
      <c r="H80" s="11"/>
      <c r="I80" s="11"/>
      <c r="J80" s="11"/>
      <c r="K80" s="11"/>
      <c r="L80" s="11"/>
      <c r="M80" s="11"/>
      <c r="N80" s="11"/>
      <c r="O80" s="11"/>
      <c r="P80" s="11"/>
      <c r="Q80" s="11"/>
      <c r="R80" s="11"/>
      <c r="S80" s="11"/>
      <c r="T80" s="1"/>
      <c r="U80" s="1"/>
      <c r="V80" s="1"/>
      <c r="W80" s="1"/>
      <c r="X80" s="1"/>
      <c r="Y80" s="1"/>
      <c r="Z80" s="1"/>
    </row>
    <row r="81" spans="1:26" ht="15" customHeight="1" x14ac:dyDescent="0.3">
      <c r="A81" s="11"/>
      <c r="B81" s="11"/>
      <c r="C81" s="11"/>
      <c r="D81" s="11"/>
      <c r="E81" s="11"/>
      <c r="F81" s="11"/>
      <c r="G81" s="11"/>
      <c r="H81" s="11"/>
      <c r="I81" s="11"/>
      <c r="J81" s="11"/>
      <c r="K81" s="11"/>
      <c r="L81" s="11"/>
      <c r="M81" s="11"/>
      <c r="N81" s="11"/>
      <c r="O81" s="11"/>
      <c r="P81" s="11"/>
      <c r="Q81" s="11"/>
      <c r="R81" s="11"/>
      <c r="S81" s="11"/>
      <c r="T81" s="1"/>
      <c r="U81" s="1"/>
      <c r="V81" s="1"/>
      <c r="W81" s="1"/>
      <c r="X81" s="1"/>
      <c r="Y81" s="1"/>
      <c r="Z81" s="1"/>
    </row>
    <row r="82" spans="1:26" ht="15" customHeight="1" x14ac:dyDescent="0.3">
      <c r="A82" s="11"/>
      <c r="B82" s="11"/>
      <c r="C82" s="11"/>
      <c r="D82" s="11"/>
      <c r="E82" s="11"/>
      <c r="F82" s="11"/>
      <c r="G82" s="11"/>
      <c r="H82" s="11"/>
      <c r="I82" s="11"/>
      <c r="J82" s="11"/>
      <c r="K82" s="11"/>
      <c r="L82" s="11"/>
      <c r="M82" s="11"/>
      <c r="N82" s="11"/>
      <c r="O82" s="11"/>
      <c r="P82" s="11"/>
      <c r="Q82" s="11"/>
      <c r="R82" s="11"/>
      <c r="S82" s="11"/>
      <c r="T82" s="1"/>
      <c r="U82" s="1"/>
      <c r="V82" s="1"/>
      <c r="W82" s="1"/>
      <c r="X82" s="1"/>
      <c r="Y82" s="1"/>
      <c r="Z82" s="1"/>
    </row>
    <row r="83" spans="1:26" ht="15" customHeight="1" x14ac:dyDescent="0.3">
      <c r="A83" s="11"/>
      <c r="B83" s="11"/>
      <c r="C83" s="11"/>
      <c r="D83" s="11"/>
      <c r="E83" s="11"/>
      <c r="F83" s="11"/>
      <c r="G83" s="11"/>
      <c r="H83" s="11"/>
      <c r="I83" s="11"/>
      <c r="J83" s="11"/>
      <c r="K83" s="11"/>
      <c r="L83" s="11"/>
      <c r="M83" s="11"/>
      <c r="N83" s="11"/>
      <c r="O83" s="11"/>
      <c r="P83" s="11"/>
      <c r="Q83" s="11"/>
      <c r="R83" s="11"/>
      <c r="S83" s="11"/>
      <c r="T83" s="1"/>
      <c r="U83" s="1"/>
      <c r="V83" s="1"/>
      <c r="W83" s="1"/>
      <c r="X83" s="1"/>
      <c r="Y83" s="1"/>
      <c r="Z83" s="1"/>
    </row>
    <row r="84" spans="1:26" ht="15" customHeight="1" x14ac:dyDescent="0.3">
      <c r="A84" s="11"/>
      <c r="B84" s="11"/>
      <c r="C84" s="11"/>
      <c r="D84" s="11"/>
      <c r="E84" s="11"/>
      <c r="F84" s="11"/>
      <c r="G84" s="11"/>
      <c r="H84" s="11"/>
      <c r="I84" s="11"/>
      <c r="J84" s="11"/>
      <c r="K84" s="11"/>
      <c r="L84" s="11"/>
      <c r="M84" s="11"/>
      <c r="N84" s="11"/>
      <c r="O84" s="11"/>
      <c r="P84" s="11"/>
      <c r="Q84" s="11"/>
      <c r="R84" s="11"/>
      <c r="S84" s="11"/>
      <c r="T84" s="1"/>
      <c r="U84" s="1"/>
      <c r="V84" s="1"/>
      <c r="W84" s="1"/>
      <c r="X84" s="1"/>
      <c r="Y84" s="1"/>
      <c r="Z84" s="1"/>
    </row>
    <row r="85" spans="1:26" ht="15" customHeight="1" x14ac:dyDescent="0.3">
      <c r="A85" s="11"/>
      <c r="B85" s="11"/>
      <c r="C85" s="11"/>
      <c r="D85" s="11"/>
      <c r="E85" s="11"/>
      <c r="F85" s="11"/>
      <c r="G85" s="11"/>
      <c r="H85" s="11"/>
      <c r="I85" s="11"/>
      <c r="J85" s="11"/>
      <c r="K85" s="11"/>
      <c r="L85" s="11"/>
      <c r="M85" s="11"/>
      <c r="N85" s="11"/>
      <c r="O85" s="11"/>
      <c r="P85" s="11"/>
      <c r="Q85" s="11"/>
      <c r="R85" s="11"/>
      <c r="S85" s="11"/>
      <c r="T85" s="1"/>
      <c r="U85" s="1"/>
      <c r="V85" s="1"/>
      <c r="W85" s="1"/>
      <c r="X85" s="1"/>
      <c r="Y85" s="1"/>
      <c r="Z85" s="1"/>
    </row>
    <row r="86" spans="1:26" ht="15" customHeight="1" x14ac:dyDescent="0.3">
      <c r="A86" s="11"/>
      <c r="B86" s="11"/>
      <c r="C86" s="11"/>
      <c r="D86" s="11"/>
      <c r="E86" s="11"/>
      <c r="F86" s="11"/>
      <c r="G86" s="11"/>
      <c r="H86" s="11"/>
      <c r="I86" s="11"/>
      <c r="J86" s="11"/>
      <c r="K86" s="11"/>
      <c r="L86" s="11"/>
      <c r="M86" s="11"/>
      <c r="N86" s="11"/>
      <c r="O86" s="11"/>
      <c r="P86" s="11"/>
      <c r="Q86" s="11"/>
      <c r="R86" s="11"/>
      <c r="S86" s="11"/>
      <c r="T86" s="1"/>
      <c r="U86" s="1"/>
      <c r="V86" s="1"/>
      <c r="W86" s="1"/>
      <c r="X86" s="1"/>
      <c r="Y86" s="1"/>
      <c r="Z86" s="1"/>
    </row>
    <row r="87" spans="1:26" ht="15" customHeight="1" x14ac:dyDescent="0.3">
      <c r="A87" s="11"/>
      <c r="B87" s="11"/>
      <c r="C87" s="11"/>
      <c r="D87" s="11"/>
      <c r="E87" s="11"/>
      <c r="F87" s="11"/>
      <c r="G87" s="11"/>
      <c r="H87" s="11"/>
      <c r="I87" s="11"/>
      <c r="J87" s="11"/>
      <c r="K87" s="11"/>
      <c r="L87" s="11"/>
      <c r="M87" s="11"/>
      <c r="N87" s="11"/>
      <c r="O87" s="11"/>
      <c r="P87" s="11"/>
      <c r="Q87" s="11"/>
      <c r="R87" s="11"/>
      <c r="S87" s="11"/>
      <c r="T87" s="1"/>
      <c r="U87" s="1"/>
      <c r="V87" s="1"/>
      <c r="W87" s="1"/>
      <c r="X87" s="1"/>
      <c r="Y87" s="1"/>
      <c r="Z87" s="1"/>
    </row>
    <row r="88" spans="1:26" ht="15" customHeight="1" x14ac:dyDescent="0.3">
      <c r="A88" s="11"/>
      <c r="B88" s="11"/>
      <c r="C88" s="11"/>
      <c r="D88" s="11"/>
      <c r="E88" s="11"/>
      <c r="F88" s="11"/>
      <c r="G88" s="11"/>
      <c r="H88" s="11"/>
      <c r="I88" s="11"/>
      <c r="J88" s="11"/>
      <c r="K88" s="11"/>
      <c r="L88" s="11"/>
      <c r="M88" s="11"/>
      <c r="N88" s="11"/>
      <c r="O88" s="11"/>
      <c r="P88" s="11"/>
      <c r="Q88" s="11"/>
      <c r="R88" s="11"/>
      <c r="S88" s="11"/>
      <c r="T88" s="1"/>
      <c r="U88" s="1"/>
      <c r="V88" s="1"/>
      <c r="W88" s="1"/>
      <c r="X88" s="1"/>
      <c r="Y88" s="1"/>
      <c r="Z88" s="1"/>
    </row>
    <row r="89" spans="1:26" ht="15" customHeight="1" x14ac:dyDescent="0.3">
      <c r="A89" s="11"/>
      <c r="B89" s="11"/>
      <c r="C89" s="11"/>
      <c r="D89" s="11"/>
      <c r="E89" s="11"/>
      <c r="F89" s="11"/>
      <c r="G89" s="11"/>
      <c r="H89" s="11"/>
      <c r="I89" s="11"/>
      <c r="J89" s="11"/>
      <c r="K89" s="11"/>
      <c r="L89" s="11"/>
      <c r="M89" s="11"/>
      <c r="N89" s="11"/>
      <c r="O89" s="11"/>
      <c r="P89" s="11"/>
      <c r="Q89" s="11"/>
      <c r="R89" s="11"/>
      <c r="S89" s="11"/>
      <c r="T89" s="1"/>
      <c r="U89" s="1"/>
      <c r="V89" s="1"/>
      <c r="W89" s="1"/>
      <c r="X89" s="1"/>
      <c r="Y89" s="1"/>
      <c r="Z89" s="1"/>
    </row>
    <row r="90" spans="1:26" ht="15" customHeight="1" x14ac:dyDescent="0.3">
      <c r="A90" s="11"/>
      <c r="B90" s="11"/>
      <c r="C90" s="11"/>
      <c r="D90" s="11"/>
      <c r="E90" s="11"/>
      <c r="F90" s="11"/>
      <c r="G90" s="11"/>
      <c r="H90" s="11"/>
      <c r="I90" s="11"/>
      <c r="J90" s="11"/>
      <c r="K90" s="11"/>
      <c r="L90" s="11"/>
      <c r="M90" s="11"/>
      <c r="N90" s="11"/>
      <c r="O90" s="11"/>
      <c r="P90" s="11"/>
      <c r="Q90" s="11"/>
      <c r="R90" s="11"/>
      <c r="S90" s="11"/>
      <c r="T90" s="1"/>
      <c r="U90" s="1"/>
      <c r="V90" s="1"/>
      <c r="W90" s="1"/>
      <c r="X90" s="1"/>
      <c r="Y90" s="1"/>
      <c r="Z90" s="1"/>
    </row>
    <row r="91" spans="1:26" ht="15" customHeight="1" x14ac:dyDescent="0.3">
      <c r="A91" s="11"/>
      <c r="B91" s="11"/>
      <c r="C91" s="11"/>
      <c r="D91" s="11"/>
      <c r="E91" s="11"/>
      <c r="F91" s="11"/>
      <c r="G91" s="11"/>
      <c r="H91" s="11"/>
      <c r="I91" s="11"/>
      <c r="J91" s="11"/>
      <c r="K91" s="11"/>
      <c r="L91" s="11"/>
      <c r="M91" s="11"/>
      <c r="N91" s="11"/>
      <c r="O91" s="11"/>
      <c r="P91" s="11"/>
      <c r="Q91" s="11"/>
      <c r="R91" s="11"/>
      <c r="S91" s="11"/>
      <c r="T91" s="1"/>
      <c r="U91" s="1"/>
      <c r="V91" s="1"/>
      <c r="W91" s="1"/>
      <c r="X91" s="1"/>
      <c r="Y91" s="1"/>
      <c r="Z91" s="1"/>
    </row>
    <row r="92" spans="1:26" ht="15" customHeight="1" x14ac:dyDescent="0.3">
      <c r="A92" s="11"/>
      <c r="B92" s="11"/>
      <c r="C92" s="11"/>
      <c r="D92" s="11"/>
      <c r="E92" s="11"/>
      <c r="F92" s="11"/>
      <c r="G92" s="11"/>
      <c r="H92" s="11"/>
      <c r="I92" s="11"/>
      <c r="J92" s="11"/>
      <c r="K92" s="11"/>
      <c r="L92" s="11"/>
      <c r="M92" s="11"/>
      <c r="N92" s="11"/>
      <c r="O92" s="11"/>
      <c r="P92" s="11"/>
      <c r="Q92" s="11"/>
      <c r="R92" s="11"/>
      <c r="S92" s="11"/>
      <c r="T92" s="1"/>
      <c r="U92" s="1"/>
      <c r="V92" s="1"/>
      <c r="W92" s="1"/>
      <c r="X92" s="1"/>
      <c r="Y92" s="1"/>
      <c r="Z92" s="1"/>
    </row>
    <row r="93" spans="1:26" ht="15" customHeight="1" x14ac:dyDescent="0.3">
      <c r="A93" s="11"/>
      <c r="B93" s="11"/>
      <c r="C93" s="11"/>
      <c r="D93" s="11"/>
      <c r="E93" s="11"/>
      <c r="F93" s="11"/>
      <c r="G93" s="11"/>
      <c r="H93" s="11"/>
      <c r="I93" s="11"/>
      <c r="J93" s="11"/>
      <c r="K93" s="11"/>
      <c r="L93" s="11"/>
      <c r="M93" s="11"/>
      <c r="N93" s="11"/>
      <c r="O93" s="11"/>
      <c r="P93" s="11"/>
      <c r="Q93" s="11"/>
      <c r="R93" s="11"/>
      <c r="S93" s="11"/>
      <c r="T93" s="1"/>
      <c r="U93" s="1"/>
      <c r="V93" s="1"/>
      <c r="W93" s="1"/>
      <c r="X93" s="1"/>
      <c r="Y93" s="1"/>
      <c r="Z93" s="1"/>
    </row>
    <row r="94" spans="1:26" ht="15" customHeight="1" x14ac:dyDescent="0.3">
      <c r="A94" s="11"/>
      <c r="B94" s="11"/>
      <c r="C94" s="11"/>
      <c r="D94" s="11"/>
      <c r="E94" s="11"/>
      <c r="F94" s="11"/>
      <c r="G94" s="11"/>
      <c r="H94" s="11"/>
      <c r="I94" s="11"/>
      <c r="J94" s="11"/>
      <c r="K94" s="11"/>
      <c r="L94" s="11"/>
      <c r="M94" s="11"/>
      <c r="N94" s="11"/>
      <c r="O94" s="11"/>
      <c r="P94" s="11"/>
      <c r="Q94" s="11"/>
      <c r="R94" s="11"/>
      <c r="S94" s="11"/>
      <c r="T94" s="1"/>
      <c r="U94" s="1"/>
      <c r="V94" s="1"/>
      <c r="W94" s="1"/>
      <c r="X94" s="1"/>
      <c r="Y94" s="1"/>
      <c r="Z94" s="1"/>
    </row>
    <row r="95" spans="1:26" ht="15" customHeight="1" x14ac:dyDescent="0.3">
      <c r="A95" s="11"/>
      <c r="B95" s="11"/>
      <c r="C95" s="11"/>
      <c r="D95" s="11"/>
      <c r="E95" s="11"/>
      <c r="F95" s="11"/>
      <c r="G95" s="11"/>
      <c r="H95" s="11"/>
      <c r="I95" s="11"/>
      <c r="J95" s="11"/>
      <c r="K95" s="11"/>
      <c r="L95" s="11"/>
      <c r="M95" s="11"/>
      <c r="N95" s="11"/>
      <c r="O95" s="11"/>
      <c r="P95" s="11"/>
      <c r="Q95" s="11"/>
      <c r="R95" s="11"/>
      <c r="S95" s="11"/>
      <c r="T95" s="1"/>
      <c r="U95" s="1"/>
      <c r="V95" s="1"/>
      <c r="W95" s="1"/>
      <c r="X95" s="1"/>
      <c r="Y95" s="1"/>
      <c r="Z95" s="1"/>
    </row>
    <row r="96" spans="1:26" ht="15" customHeight="1" x14ac:dyDescent="0.3">
      <c r="A96" s="11"/>
      <c r="B96" s="11"/>
      <c r="C96" s="11"/>
      <c r="D96" s="11"/>
      <c r="E96" s="11"/>
      <c r="F96" s="11"/>
      <c r="G96" s="11"/>
      <c r="H96" s="11"/>
      <c r="I96" s="11"/>
      <c r="J96" s="11"/>
      <c r="K96" s="11"/>
      <c r="L96" s="11"/>
      <c r="M96" s="11"/>
      <c r="N96" s="11"/>
      <c r="O96" s="11"/>
      <c r="P96" s="11"/>
      <c r="Q96" s="11"/>
      <c r="R96" s="11"/>
      <c r="S96" s="11"/>
      <c r="T96" s="1"/>
      <c r="U96" s="1"/>
      <c r="V96" s="1"/>
      <c r="W96" s="1"/>
      <c r="X96" s="1"/>
      <c r="Y96" s="1"/>
      <c r="Z96" s="1"/>
    </row>
    <row r="97" spans="1:26" ht="15" customHeight="1" x14ac:dyDescent="0.3">
      <c r="A97" s="11"/>
      <c r="B97" s="11"/>
      <c r="C97" s="11"/>
      <c r="D97" s="11"/>
      <c r="E97" s="11"/>
      <c r="F97" s="11"/>
      <c r="G97" s="11"/>
      <c r="H97" s="11"/>
      <c r="I97" s="11"/>
      <c r="J97" s="11"/>
      <c r="K97" s="11"/>
      <c r="L97" s="11"/>
      <c r="M97" s="11"/>
      <c r="N97" s="11"/>
      <c r="O97" s="11"/>
      <c r="P97" s="11"/>
      <c r="Q97" s="11"/>
      <c r="R97" s="11"/>
      <c r="S97" s="11"/>
      <c r="T97" s="1"/>
      <c r="U97" s="1"/>
      <c r="V97" s="1"/>
      <c r="W97" s="1"/>
      <c r="X97" s="1"/>
      <c r="Y97" s="1"/>
      <c r="Z97" s="1"/>
    </row>
    <row r="98" spans="1:26" ht="15" customHeight="1" x14ac:dyDescent="0.3">
      <c r="A98" s="11"/>
      <c r="B98" s="11"/>
      <c r="C98" s="11"/>
      <c r="D98" s="11"/>
      <c r="E98" s="11"/>
      <c r="F98" s="11"/>
      <c r="G98" s="11"/>
      <c r="H98" s="11"/>
      <c r="I98" s="11"/>
      <c r="J98" s="11"/>
      <c r="K98" s="11"/>
      <c r="L98" s="11"/>
      <c r="M98" s="11"/>
      <c r="N98" s="11"/>
      <c r="O98" s="11"/>
      <c r="P98" s="11"/>
      <c r="Q98" s="11"/>
      <c r="R98" s="11"/>
      <c r="S98" s="11"/>
      <c r="T98" s="1"/>
      <c r="U98" s="1"/>
      <c r="V98" s="1"/>
      <c r="W98" s="1"/>
      <c r="X98" s="1"/>
      <c r="Y98" s="1"/>
      <c r="Z98" s="1"/>
    </row>
    <row r="99" spans="1:26" ht="15" customHeight="1" x14ac:dyDescent="0.3">
      <c r="A99" s="11"/>
      <c r="B99" s="11"/>
      <c r="C99" s="11"/>
      <c r="D99" s="11"/>
      <c r="E99" s="11"/>
      <c r="F99" s="11"/>
      <c r="G99" s="11"/>
      <c r="H99" s="11"/>
      <c r="I99" s="11"/>
      <c r="J99" s="11"/>
      <c r="K99" s="11"/>
      <c r="L99" s="11"/>
      <c r="M99" s="11"/>
      <c r="N99" s="11"/>
      <c r="O99" s="11"/>
      <c r="P99" s="11"/>
      <c r="Q99" s="11"/>
      <c r="R99" s="11"/>
      <c r="S99" s="11"/>
      <c r="T99" s="1"/>
      <c r="U99" s="1"/>
      <c r="V99" s="1"/>
      <c r="W99" s="1"/>
      <c r="X99" s="1"/>
      <c r="Y99" s="1"/>
      <c r="Z99" s="1"/>
    </row>
    <row r="100" spans="1:26" ht="15" customHeight="1" x14ac:dyDescent="0.3">
      <c r="A100" s="11"/>
      <c r="B100" s="11"/>
      <c r="C100" s="11"/>
      <c r="D100" s="11"/>
      <c r="E100" s="11"/>
      <c r="F100" s="11"/>
      <c r="G100" s="11"/>
      <c r="H100" s="11"/>
      <c r="I100" s="11"/>
      <c r="J100" s="11"/>
      <c r="K100" s="11"/>
      <c r="L100" s="11"/>
      <c r="M100" s="11"/>
      <c r="N100" s="11"/>
      <c r="O100" s="11"/>
      <c r="P100" s="11"/>
      <c r="Q100" s="11"/>
      <c r="R100" s="11"/>
      <c r="S100" s="11"/>
      <c r="T100" s="1"/>
      <c r="U100" s="1"/>
      <c r="V100" s="1"/>
      <c r="W100" s="1"/>
      <c r="X100" s="1"/>
      <c r="Y100" s="1"/>
      <c r="Z100" s="1"/>
    </row>
    <row r="101" spans="1:26" ht="15" customHeight="1" x14ac:dyDescent="0.3">
      <c r="A101" s="11"/>
      <c r="B101" s="11"/>
      <c r="C101" s="11"/>
      <c r="D101" s="11"/>
      <c r="E101" s="11"/>
      <c r="F101" s="11"/>
      <c r="G101" s="11"/>
      <c r="H101" s="11"/>
      <c r="I101" s="11"/>
      <c r="J101" s="11"/>
      <c r="K101" s="11"/>
      <c r="L101" s="11"/>
      <c r="M101" s="11"/>
      <c r="N101" s="11"/>
      <c r="O101" s="11"/>
      <c r="P101" s="11"/>
      <c r="Q101" s="11"/>
      <c r="R101" s="11"/>
      <c r="S101" s="11"/>
      <c r="T101" s="1"/>
      <c r="U101" s="1"/>
      <c r="V101" s="1"/>
      <c r="W101" s="1"/>
      <c r="X101" s="1"/>
      <c r="Y101" s="1"/>
      <c r="Z101" s="1"/>
    </row>
    <row r="102" spans="1:26" ht="15" customHeight="1" x14ac:dyDescent="0.3">
      <c r="A102" s="11"/>
      <c r="B102" s="11"/>
      <c r="C102" s="11"/>
      <c r="D102" s="11"/>
      <c r="E102" s="11"/>
      <c r="F102" s="11"/>
      <c r="G102" s="11"/>
      <c r="H102" s="11"/>
      <c r="I102" s="11"/>
      <c r="J102" s="11"/>
      <c r="K102" s="11"/>
      <c r="L102" s="11"/>
      <c r="M102" s="11"/>
      <c r="N102" s="11"/>
      <c r="O102" s="11"/>
      <c r="P102" s="11"/>
      <c r="Q102" s="11"/>
      <c r="R102" s="11"/>
      <c r="S102" s="11"/>
      <c r="T102" s="1"/>
      <c r="U102" s="1"/>
      <c r="V102" s="1"/>
      <c r="W102" s="1"/>
      <c r="X102" s="1"/>
      <c r="Y102" s="1"/>
      <c r="Z102" s="1"/>
    </row>
    <row r="103" spans="1:26" ht="15" customHeight="1" x14ac:dyDescent="0.3">
      <c r="A103" s="11"/>
      <c r="B103" s="11"/>
      <c r="C103" s="11"/>
      <c r="D103" s="11"/>
      <c r="E103" s="11"/>
      <c r="F103" s="11"/>
      <c r="G103" s="11"/>
      <c r="H103" s="11"/>
      <c r="I103" s="11"/>
      <c r="J103" s="11"/>
      <c r="K103" s="11"/>
      <c r="L103" s="11"/>
      <c r="M103" s="11"/>
      <c r="N103" s="11"/>
      <c r="O103" s="11"/>
      <c r="P103" s="11"/>
      <c r="Q103" s="11"/>
      <c r="R103" s="11"/>
      <c r="S103" s="11"/>
      <c r="T103" s="1"/>
      <c r="U103" s="1"/>
      <c r="V103" s="1"/>
      <c r="W103" s="1"/>
      <c r="X103" s="1"/>
      <c r="Y103" s="1"/>
      <c r="Z103" s="1"/>
    </row>
    <row r="104" spans="1:26" ht="15" customHeight="1" x14ac:dyDescent="0.3">
      <c r="A104" s="11"/>
      <c r="B104" s="11"/>
      <c r="C104" s="11"/>
      <c r="D104" s="11"/>
      <c r="E104" s="11"/>
      <c r="F104" s="11"/>
      <c r="G104" s="11"/>
      <c r="H104" s="11"/>
      <c r="I104" s="11"/>
      <c r="J104" s="11"/>
      <c r="K104" s="11"/>
      <c r="L104" s="11"/>
      <c r="M104" s="11"/>
      <c r="N104" s="11"/>
      <c r="O104" s="11"/>
      <c r="P104" s="11"/>
      <c r="Q104" s="11"/>
      <c r="R104" s="11"/>
      <c r="S104" s="11"/>
      <c r="T104" s="1"/>
      <c r="U104" s="1"/>
      <c r="V104" s="1"/>
      <c r="W104" s="1"/>
      <c r="X104" s="1"/>
      <c r="Y104" s="1"/>
      <c r="Z104" s="1"/>
    </row>
    <row r="105" spans="1:26" ht="15" customHeight="1" x14ac:dyDescent="0.3">
      <c r="A105" s="11"/>
      <c r="B105" s="11"/>
      <c r="C105" s="11"/>
      <c r="D105" s="11"/>
      <c r="E105" s="11"/>
      <c r="F105" s="11"/>
      <c r="G105" s="11"/>
      <c r="H105" s="11"/>
      <c r="I105" s="11"/>
      <c r="J105" s="11"/>
      <c r="K105" s="11"/>
      <c r="L105" s="11"/>
      <c r="M105" s="11"/>
      <c r="N105" s="11"/>
      <c r="O105" s="11"/>
      <c r="P105" s="11"/>
      <c r="Q105" s="11"/>
      <c r="R105" s="11"/>
      <c r="S105" s="11"/>
      <c r="T105" s="1"/>
      <c r="U105" s="1"/>
      <c r="V105" s="1"/>
      <c r="W105" s="1"/>
      <c r="X105" s="1"/>
      <c r="Y105" s="1"/>
      <c r="Z105" s="1"/>
    </row>
    <row r="106" spans="1:26" ht="15" customHeight="1" x14ac:dyDescent="0.3">
      <c r="A106" s="11"/>
      <c r="B106" s="11"/>
      <c r="C106" s="11"/>
      <c r="D106" s="11"/>
      <c r="E106" s="11"/>
      <c r="F106" s="11"/>
      <c r="G106" s="11"/>
      <c r="H106" s="11"/>
      <c r="I106" s="11"/>
      <c r="J106" s="11"/>
      <c r="K106" s="11"/>
      <c r="L106" s="11"/>
      <c r="M106" s="11"/>
      <c r="N106" s="11"/>
      <c r="O106" s="11"/>
      <c r="P106" s="11"/>
      <c r="Q106" s="11"/>
      <c r="R106" s="11"/>
      <c r="S106" s="11"/>
      <c r="T106" s="1"/>
      <c r="U106" s="1"/>
      <c r="V106" s="1"/>
      <c r="W106" s="1"/>
      <c r="X106" s="1"/>
      <c r="Y106" s="1"/>
      <c r="Z106" s="1"/>
    </row>
    <row r="107" spans="1:26" ht="15" customHeight="1" x14ac:dyDescent="0.3">
      <c r="A107" s="11"/>
      <c r="B107" s="11"/>
      <c r="C107" s="11"/>
      <c r="D107" s="11"/>
      <c r="E107" s="11"/>
      <c r="F107" s="11"/>
      <c r="G107" s="11"/>
      <c r="H107" s="11"/>
      <c r="I107" s="11"/>
      <c r="J107" s="11"/>
      <c r="K107" s="11"/>
      <c r="L107" s="11"/>
      <c r="M107" s="11"/>
      <c r="N107" s="11"/>
      <c r="O107" s="11"/>
      <c r="P107" s="11"/>
      <c r="Q107" s="11"/>
      <c r="R107" s="11"/>
      <c r="S107" s="11"/>
      <c r="T107" s="1"/>
      <c r="U107" s="1"/>
      <c r="V107" s="1"/>
      <c r="W107" s="1"/>
      <c r="X107" s="1"/>
      <c r="Y107" s="1"/>
      <c r="Z107" s="1"/>
    </row>
    <row r="108" spans="1:26" ht="15" customHeight="1" x14ac:dyDescent="0.3">
      <c r="A108" s="11"/>
      <c r="B108" s="11"/>
      <c r="C108" s="11"/>
      <c r="D108" s="11"/>
      <c r="E108" s="11"/>
      <c r="F108" s="11"/>
      <c r="G108" s="11"/>
      <c r="H108" s="11"/>
      <c r="I108" s="11"/>
      <c r="J108" s="11"/>
      <c r="K108" s="11"/>
      <c r="L108" s="11"/>
      <c r="M108" s="11"/>
      <c r="N108" s="11"/>
      <c r="O108" s="11"/>
      <c r="P108" s="11"/>
      <c r="Q108" s="11"/>
      <c r="R108" s="11"/>
      <c r="S108" s="11"/>
      <c r="T108" s="1"/>
      <c r="U108" s="1"/>
      <c r="V108" s="1"/>
      <c r="W108" s="1"/>
      <c r="X108" s="1"/>
      <c r="Y108" s="1"/>
      <c r="Z108" s="1"/>
    </row>
    <row r="109" spans="1:26" ht="15" customHeight="1" x14ac:dyDescent="0.3">
      <c r="A109" s="11"/>
      <c r="B109" s="11"/>
      <c r="C109" s="11"/>
      <c r="D109" s="11"/>
      <c r="E109" s="11"/>
      <c r="F109" s="11"/>
      <c r="G109" s="11"/>
      <c r="H109" s="11"/>
      <c r="I109" s="11"/>
      <c r="J109" s="11"/>
      <c r="K109" s="11"/>
      <c r="L109" s="11"/>
      <c r="M109" s="11"/>
      <c r="N109" s="11"/>
      <c r="O109" s="11"/>
      <c r="P109" s="11"/>
      <c r="Q109" s="11"/>
      <c r="R109" s="11"/>
      <c r="S109" s="11"/>
      <c r="T109" s="1"/>
      <c r="U109" s="1"/>
      <c r="V109" s="1"/>
      <c r="W109" s="1"/>
      <c r="X109" s="1"/>
      <c r="Y109" s="1"/>
      <c r="Z109" s="1"/>
    </row>
    <row r="110" spans="1:26" ht="15" customHeight="1" x14ac:dyDescent="0.3">
      <c r="A110" s="11"/>
      <c r="B110" s="11"/>
      <c r="C110" s="11"/>
      <c r="D110" s="11"/>
      <c r="E110" s="11"/>
      <c r="F110" s="11"/>
      <c r="G110" s="11"/>
      <c r="H110" s="11"/>
      <c r="I110" s="11"/>
      <c r="J110" s="11"/>
      <c r="K110" s="11"/>
      <c r="L110" s="11"/>
      <c r="M110" s="11"/>
      <c r="N110" s="11"/>
      <c r="O110" s="11"/>
      <c r="P110" s="11"/>
      <c r="Q110" s="11"/>
      <c r="R110" s="11"/>
      <c r="S110" s="11"/>
      <c r="T110" s="1"/>
      <c r="U110" s="1"/>
      <c r="V110" s="1"/>
      <c r="W110" s="1"/>
      <c r="X110" s="1"/>
      <c r="Y110" s="1"/>
      <c r="Z110" s="1"/>
    </row>
    <row r="111" spans="1:26" ht="15" customHeight="1" x14ac:dyDescent="0.3">
      <c r="A111" s="11"/>
      <c r="B111" s="11"/>
      <c r="C111" s="11"/>
      <c r="D111" s="11"/>
      <c r="E111" s="11"/>
      <c r="F111" s="11"/>
      <c r="G111" s="11"/>
      <c r="H111" s="11"/>
      <c r="I111" s="11"/>
      <c r="J111" s="11"/>
      <c r="K111" s="11"/>
      <c r="L111" s="11"/>
      <c r="M111" s="11"/>
      <c r="N111" s="11"/>
      <c r="O111" s="11"/>
      <c r="P111" s="11"/>
      <c r="Q111" s="11"/>
      <c r="R111" s="11"/>
      <c r="S111" s="11"/>
      <c r="T111" s="1"/>
      <c r="U111" s="1"/>
      <c r="V111" s="1"/>
      <c r="W111" s="1"/>
      <c r="X111" s="1"/>
      <c r="Y111" s="1"/>
      <c r="Z111" s="1"/>
    </row>
    <row r="112" spans="1:26" ht="15" customHeight="1" x14ac:dyDescent="0.3">
      <c r="A112" s="11"/>
      <c r="B112" s="11"/>
      <c r="C112" s="11"/>
      <c r="D112" s="11"/>
      <c r="E112" s="11"/>
      <c r="F112" s="11"/>
      <c r="G112" s="11"/>
      <c r="H112" s="11"/>
      <c r="I112" s="11"/>
      <c r="J112" s="11"/>
      <c r="K112" s="11"/>
      <c r="L112" s="11"/>
      <c r="M112" s="11"/>
      <c r="N112" s="11"/>
      <c r="O112" s="11"/>
      <c r="P112" s="11"/>
      <c r="Q112" s="11"/>
      <c r="R112" s="11"/>
      <c r="S112" s="11"/>
      <c r="T112" s="1"/>
      <c r="U112" s="1"/>
      <c r="V112" s="1"/>
      <c r="W112" s="1"/>
      <c r="X112" s="1"/>
      <c r="Y112" s="1"/>
      <c r="Z112" s="1"/>
    </row>
    <row r="113" spans="1:26" ht="15" customHeight="1" x14ac:dyDescent="0.3">
      <c r="A113" s="11"/>
      <c r="B113" s="11"/>
      <c r="C113" s="11"/>
      <c r="D113" s="11"/>
      <c r="E113" s="11"/>
      <c r="F113" s="11"/>
      <c r="G113" s="11"/>
      <c r="H113" s="11"/>
      <c r="I113" s="11"/>
      <c r="J113" s="11"/>
      <c r="K113" s="11"/>
      <c r="L113" s="11"/>
      <c r="M113" s="11"/>
      <c r="N113" s="11"/>
      <c r="O113" s="11"/>
      <c r="P113" s="11"/>
      <c r="Q113" s="11"/>
      <c r="R113" s="11"/>
      <c r="S113" s="11"/>
      <c r="T113" s="1"/>
      <c r="U113" s="1"/>
      <c r="V113" s="1"/>
      <c r="W113" s="1"/>
      <c r="X113" s="1"/>
      <c r="Y113" s="1"/>
      <c r="Z113" s="1"/>
    </row>
    <row r="114" spans="1:26" ht="15" customHeight="1" x14ac:dyDescent="0.3">
      <c r="A114" s="11"/>
      <c r="B114" s="11"/>
      <c r="C114" s="11"/>
      <c r="D114" s="11"/>
      <c r="E114" s="11"/>
      <c r="F114" s="11"/>
      <c r="G114" s="11"/>
      <c r="H114" s="11"/>
      <c r="I114" s="11"/>
      <c r="J114" s="11"/>
      <c r="K114" s="11"/>
      <c r="L114" s="11"/>
      <c r="M114" s="11"/>
      <c r="N114" s="11"/>
      <c r="O114" s="11"/>
      <c r="P114" s="11"/>
      <c r="Q114" s="11"/>
      <c r="R114" s="11"/>
      <c r="S114" s="11"/>
      <c r="T114" s="1"/>
      <c r="U114" s="1"/>
      <c r="V114" s="1"/>
      <c r="W114" s="1"/>
      <c r="X114" s="1"/>
      <c r="Y114" s="1"/>
      <c r="Z114" s="1"/>
    </row>
    <row r="115" spans="1:26" ht="15" customHeight="1" x14ac:dyDescent="0.3">
      <c r="A115" s="11"/>
      <c r="B115" s="11"/>
      <c r="C115" s="11"/>
      <c r="D115" s="11"/>
      <c r="E115" s="11"/>
      <c r="F115" s="11"/>
      <c r="G115" s="11"/>
      <c r="H115" s="11"/>
      <c r="I115" s="11"/>
      <c r="J115" s="11"/>
      <c r="K115" s="11"/>
      <c r="L115" s="11"/>
      <c r="M115" s="11"/>
      <c r="N115" s="11"/>
      <c r="O115" s="11"/>
      <c r="P115" s="11"/>
      <c r="Q115" s="11"/>
      <c r="R115" s="11"/>
      <c r="S115" s="11"/>
      <c r="T115" s="1"/>
      <c r="U115" s="1"/>
      <c r="V115" s="1"/>
      <c r="W115" s="1"/>
      <c r="X115" s="1"/>
      <c r="Y115" s="1"/>
      <c r="Z115" s="1"/>
    </row>
    <row r="116" spans="1:26" ht="15" customHeight="1" x14ac:dyDescent="0.3">
      <c r="A116" s="11"/>
      <c r="B116" s="11"/>
      <c r="C116" s="11"/>
      <c r="D116" s="11"/>
      <c r="E116" s="11"/>
      <c r="F116" s="11"/>
      <c r="G116" s="11"/>
      <c r="H116" s="11"/>
      <c r="I116" s="11"/>
      <c r="J116" s="11"/>
      <c r="K116" s="11"/>
      <c r="L116" s="11"/>
      <c r="M116" s="11"/>
      <c r="N116" s="11"/>
      <c r="O116" s="11"/>
      <c r="P116" s="11"/>
      <c r="Q116" s="11"/>
      <c r="R116" s="11"/>
      <c r="S116" s="11"/>
      <c r="T116" s="1"/>
      <c r="U116" s="1"/>
      <c r="V116" s="1"/>
      <c r="W116" s="1"/>
      <c r="X116" s="1"/>
      <c r="Y116" s="1"/>
      <c r="Z116" s="1"/>
    </row>
    <row r="117" spans="1:26" ht="15" customHeight="1" x14ac:dyDescent="0.3">
      <c r="A117" s="11"/>
      <c r="B117" s="11"/>
      <c r="C117" s="11"/>
      <c r="D117" s="11"/>
      <c r="E117" s="11"/>
      <c r="F117" s="11"/>
      <c r="G117" s="11"/>
      <c r="H117" s="11"/>
      <c r="I117" s="11"/>
      <c r="J117" s="11"/>
      <c r="K117" s="11"/>
      <c r="L117" s="11"/>
      <c r="M117" s="11"/>
      <c r="N117" s="11"/>
      <c r="O117" s="11"/>
      <c r="P117" s="11"/>
      <c r="Q117" s="11"/>
      <c r="R117" s="11"/>
      <c r="S117" s="11"/>
      <c r="T117" s="1"/>
      <c r="U117" s="1"/>
      <c r="V117" s="1"/>
      <c r="W117" s="1"/>
      <c r="X117" s="1"/>
      <c r="Y117" s="1"/>
      <c r="Z117" s="1"/>
    </row>
    <row r="118" spans="1:26" ht="15" customHeight="1" x14ac:dyDescent="0.3">
      <c r="A118" s="11"/>
      <c r="B118" s="11"/>
      <c r="C118" s="11"/>
      <c r="D118" s="11"/>
      <c r="E118" s="11"/>
      <c r="F118" s="11"/>
      <c r="G118" s="11"/>
      <c r="H118" s="11"/>
      <c r="I118" s="11"/>
      <c r="J118" s="11"/>
      <c r="K118" s="11"/>
      <c r="L118" s="11"/>
      <c r="M118" s="11"/>
      <c r="N118" s="11"/>
      <c r="O118" s="11"/>
      <c r="P118" s="11"/>
      <c r="Q118" s="11"/>
      <c r="R118" s="11"/>
      <c r="S118" s="11"/>
      <c r="T118" s="1"/>
      <c r="U118" s="1"/>
      <c r="V118" s="1"/>
      <c r="W118" s="1"/>
      <c r="X118" s="1"/>
      <c r="Y118" s="1"/>
      <c r="Z118" s="1"/>
    </row>
    <row r="119" spans="1:26" ht="15" customHeight="1" x14ac:dyDescent="0.3">
      <c r="A119" s="11"/>
      <c r="B119" s="11"/>
      <c r="C119" s="11"/>
      <c r="D119" s="11"/>
      <c r="E119" s="11"/>
      <c r="F119" s="11"/>
      <c r="G119" s="11"/>
      <c r="H119" s="11"/>
      <c r="I119" s="11"/>
      <c r="J119" s="11"/>
      <c r="K119" s="11"/>
      <c r="L119" s="11"/>
      <c r="M119" s="11"/>
      <c r="N119" s="11"/>
      <c r="O119" s="11"/>
      <c r="P119" s="11"/>
      <c r="Q119" s="11"/>
      <c r="R119" s="11"/>
      <c r="S119" s="11"/>
      <c r="T119" s="1"/>
      <c r="U119" s="1"/>
      <c r="V119" s="1"/>
      <c r="W119" s="1"/>
      <c r="X119" s="1"/>
      <c r="Y119" s="1"/>
      <c r="Z119" s="1"/>
    </row>
    <row r="120" spans="1:26" ht="15" customHeight="1" x14ac:dyDescent="0.3">
      <c r="A120" s="11"/>
      <c r="B120" s="11"/>
      <c r="C120" s="11"/>
      <c r="D120" s="11"/>
      <c r="E120" s="11"/>
      <c r="F120" s="11"/>
      <c r="G120" s="11"/>
      <c r="H120" s="11"/>
      <c r="I120" s="11"/>
      <c r="J120" s="11"/>
      <c r="K120" s="11"/>
      <c r="L120" s="11"/>
      <c r="M120" s="11"/>
      <c r="N120" s="11"/>
      <c r="O120" s="11"/>
      <c r="P120" s="11"/>
      <c r="Q120" s="11"/>
      <c r="R120" s="11"/>
      <c r="S120" s="11"/>
      <c r="T120" s="1"/>
      <c r="U120" s="1"/>
      <c r="V120" s="1"/>
      <c r="W120" s="1"/>
      <c r="X120" s="1"/>
      <c r="Y120" s="1"/>
      <c r="Z120" s="1"/>
    </row>
    <row r="121" spans="1:26" ht="15" customHeight="1" x14ac:dyDescent="0.3">
      <c r="A121" s="11"/>
      <c r="B121" s="11"/>
      <c r="C121" s="11"/>
      <c r="D121" s="11"/>
      <c r="E121" s="11"/>
      <c r="F121" s="11"/>
      <c r="G121" s="11"/>
      <c r="H121" s="11"/>
      <c r="I121" s="11"/>
      <c r="J121" s="11"/>
      <c r="K121" s="11"/>
      <c r="L121" s="11"/>
      <c r="M121" s="11"/>
      <c r="N121" s="11"/>
      <c r="O121" s="11"/>
      <c r="P121" s="11"/>
      <c r="Q121" s="11"/>
      <c r="R121" s="11"/>
      <c r="S121" s="11"/>
      <c r="T121" s="1"/>
      <c r="U121" s="1"/>
      <c r="V121" s="1"/>
      <c r="W121" s="1"/>
      <c r="X121" s="1"/>
      <c r="Y121" s="1"/>
      <c r="Z121" s="1"/>
    </row>
    <row r="122" spans="1:26" ht="15" customHeight="1" x14ac:dyDescent="0.3">
      <c r="A122" s="11"/>
      <c r="B122" s="11"/>
      <c r="C122" s="11"/>
      <c r="D122" s="11"/>
      <c r="E122" s="11"/>
      <c r="F122" s="11"/>
      <c r="G122" s="11"/>
      <c r="H122" s="11"/>
      <c r="I122" s="11"/>
      <c r="J122" s="11"/>
      <c r="K122" s="11"/>
      <c r="L122" s="11"/>
      <c r="M122" s="11"/>
      <c r="N122" s="11"/>
      <c r="O122" s="11"/>
      <c r="P122" s="11"/>
      <c r="Q122" s="11"/>
      <c r="R122" s="11"/>
      <c r="S122" s="11"/>
      <c r="T122" s="1"/>
      <c r="U122" s="1"/>
      <c r="V122" s="1"/>
      <c r="W122" s="1"/>
      <c r="X122" s="1"/>
      <c r="Y122" s="1"/>
      <c r="Z122" s="1"/>
    </row>
    <row r="123" spans="1:26" ht="15" customHeight="1" x14ac:dyDescent="0.3">
      <c r="A123" s="11"/>
      <c r="B123" s="11"/>
      <c r="C123" s="11"/>
      <c r="D123" s="11"/>
      <c r="E123" s="11"/>
      <c r="F123" s="11"/>
      <c r="G123" s="11"/>
      <c r="H123" s="11"/>
      <c r="I123" s="11"/>
      <c r="J123" s="11"/>
      <c r="K123" s="11"/>
      <c r="L123" s="11"/>
      <c r="M123" s="11"/>
      <c r="N123" s="11"/>
      <c r="O123" s="11"/>
      <c r="P123" s="11"/>
      <c r="Q123" s="11"/>
      <c r="R123" s="11"/>
      <c r="S123" s="11"/>
      <c r="T123" s="1"/>
      <c r="U123" s="1"/>
      <c r="V123" s="1"/>
      <c r="W123" s="1"/>
      <c r="X123" s="1"/>
      <c r="Y123" s="1"/>
      <c r="Z123" s="1"/>
    </row>
    <row r="124" spans="1:26" ht="15" customHeight="1" x14ac:dyDescent="0.3">
      <c r="A124" s="11"/>
      <c r="B124" s="11"/>
      <c r="C124" s="11"/>
      <c r="D124" s="11"/>
      <c r="E124" s="11"/>
      <c r="F124" s="11"/>
      <c r="G124" s="11"/>
      <c r="H124" s="11"/>
      <c r="I124" s="11"/>
      <c r="J124" s="11"/>
      <c r="K124" s="11"/>
      <c r="L124" s="11"/>
      <c r="M124" s="11"/>
      <c r="N124" s="11"/>
      <c r="O124" s="11"/>
      <c r="P124" s="11"/>
      <c r="Q124" s="11"/>
      <c r="R124" s="11"/>
      <c r="S124" s="11"/>
      <c r="T124" s="1"/>
      <c r="U124" s="1"/>
      <c r="V124" s="1"/>
      <c r="W124" s="1"/>
      <c r="X124" s="1"/>
      <c r="Y124" s="1"/>
      <c r="Z124" s="1"/>
    </row>
    <row r="125" spans="1:26" ht="15" customHeight="1" x14ac:dyDescent="0.3">
      <c r="A125" s="11"/>
      <c r="B125" s="11"/>
      <c r="C125" s="11"/>
      <c r="D125" s="11"/>
      <c r="E125" s="11"/>
      <c r="F125" s="11"/>
      <c r="G125" s="11"/>
      <c r="H125" s="11"/>
      <c r="I125" s="11"/>
      <c r="J125" s="11"/>
      <c r="K125" s="11"/>
      <c r="L125" s="11"/>
      <c r="M125" s="11"/>
      <c r="N125" s="11"/>
      <c r="O125" s="11"/>
      <c r="P125" s="11"/>
      <c r="Q125" s="11"/>
      <c r="R125" s="11"/>
      <c r="S125" s="11"/>
      <c r="T125" s="1"/>
      <c r="U125" s="1"/>
      <c r="V125" s="1"/>
      <c r="W125" s="1"/>
      <c r="X125" s="1"/>
      <c r="Y125" s="1"/>
      <c r="Z125" s="1"/>
    </row>
    <row r="126" spans="1:26" ht="15" customHeight="1" x14ac:dyDescent="0.3">
      <c r="A126" s="11"/>
      <c r="B126" s="11"/>
      <c r="C126" s="11"/>
      <c r="D126" s="11"/>
      <c r="E126" s="11"/>
      <c r="F126" s="11"/>
      <c r="G126" s="11"/>
      <c r="H126" s="11"/>
      <c r="I126" s="11"/>
      <c r="J126" s="11"/>
      <c r="K126" s="11"/>
      <c r="L126" s="11"/>
      <c r="M126" s="11"/>
      <c r="N126" s="11"/>
      <c r="O126" s="11"/>
      <c r="P126" s="11"/>
      <c r="Q126" s="11"/>
      <c r="R126" s="11"/>
      <c r="S126" s="11"/>
      <c r="T126" s="1"/>
      <c r="U126" s="1"/>
      <c r="V126" s="1"/>
      <c r="W126" s="1"/>
      <c r="X126" s="1"/>
      <c r="Y126" s="1"/>
      <c r="Z126" s="1"/>
    </row>
    <row r="127" spans="1:26" ht="15" customHeight="1" x14ac:dyDescent="0.3">
      <c r="A127" s="11"/>
      <c r="B127" s="11"/>
      <c r="C127" s="11"/>
      <c r="D127" s="11"/>
      <c r="E127" s="11"/>
      <c r="F127" s="11"/>
      <c r="G127" s="11"/>
      <c r="H127" s="11"/>
      <c r="I127" s="11"/>
      <c r="J127" s="11"/>
      <c r="K127" s="11"/>
      <c r="L127" s="11"/>
      <c r="M127" s="11"/>
      <c r="N127" s="11"/>
      <c r="O127" s="11"/>
      <c r="P127" s="11"/>
      <c r="Q127" s="11"/>
      <c r="R127" s="11"/>
      <c r="S127" s="11"/>
      <c r="T127" s="1"/>
      <c r="U127" s="1"/>
      <c r="V127" s="1"/>
      <c r="W127" s="1"/>
      <c r="X127" s="1"/>
      <c r="Y127" s="1"/>
      <c r="Z127" s="1"/>
    </row>
    <row r="128" spans="1:26" ht="15" customHeight="1" x14ac:dyDescent="0.3">
      <c r="A128" s="11"/>
      <c r="B128" s="11"/>
      <c r="C128" s="11"/>
      <c r="D128" s="11"/>
      <c r="E128" s="11"/>
      <c r="F128" s="11"/>
      <c r="G128" s="11"/>
      <c r="H128" s="11"/>
      <c r="I128" s="11"/>
      <c r="J128" s="11"/>
      <c r="K128" s="11"/>
      <c r="L128" s="11"/>
      <c r="M128" s="11"/>
      <c r="N128" s="11"/>
      <c r="O128" s="11"/>
      <c r="P128" s="11"/>
      <c r="Q128" s="11"/>
      <c r="R128" s="11"/>
      <c r="S128" s="11"/>
      <c r="T128" s="1"/>
      <c r="U128" s="1"/>
      <c r="V128" s="1"/>
      <c r="W128" s="1"/>
      <c r="X128" s="1"/>
      <c r="Y128" s="1"/>
      <c r="Z128" s="1"/>
    </row>
    <row r="129" spans="1:26" ht="15" customHeight="1" x14ac:dyDescent="0.3">
      <c r="A129" s="11"/>
      <c r="B129" s="11"/>
      <c r="C129" s="11"/>
      <c r="D129" s="11"/>
      <c r="E129" s="11"/>
      <c r="F129" s="11"/>
      <c r="G129" s="11"/>
      <c r="H129" s="11"/>
      <c r="I129" s="11"/>
      <c r="J129" s="11"/>
      <c r="K129" s="11"/>
      <c r="L129" s="11"/>
      <c r="M129" s="11"/>
      <c r="N129" s="11"/>
      <c r="O129" s="11"/>
      <c r="P129" s="11"/>
      <c r="Q129" s="11"/>
      <c r="R129" s="11"/>
      <c r="S129" s="11"/>
      <c r="T129" s="1"/>
      <c r="U129" s="1"/>
      <c r="V129" s="1"/>
      <c r="W129" s="1"/>
      <c r="X129" s="1"/>
      <c r="Y129" s="1"/>
      <c r="Z129" s="1"/>
    </row>
    <row r="130" spans="1:26" ht="15" customHeight="1" x14ac:dyDescent="0.3">
      <c r="A130" s="11"/>
      <c r="B130" s="11"/>
      <c r="C130" s="11"/>
      <c r="D130" s="11"/>
      <c r="E130" s="11"/>
      <c r="F130" s="11"/>
      <c r="G130" s="11"/>
      <c r="H130" s="11"/>
      <c r="I130" s="11"/>
      <c r="J130" s="11"/>
      <c r="K130" s="11"/>
      <c r="L130" s="11"/>
      <c r="M130" s="11"/>
      <c r="N130" s="11"/>
      <c r="O130" s="11"/>
      <c r="P130" s="11"/>
      <c r="Q130" s="11"/>
      <c r="R130" s="11"/>
      <c r="S130" s="11"/>
      <c r="T130" s="1"/>
      <c r="U130" s="1"/>
      <c r="V130" s="1"/>
      <c r="W130" s="1"/>
      <c r="X130" s="1"/>
      <c r="Y130" s="1"/>
      <c r="Z130" s="1"/>
    </row>
    <row r="131" spans="1:26" ht="15" customHeight="1" x14ac:dyDescent="0.3">
      <c r="A131" s="11"/>
      <c r="B131" s="11"/>
      <c r="C131" s="11"/>
      <c r="D131" s="11"/>
      <c r="E131" s="11"/>
      <c r="F131" s="11"/>
      <c r="G131" s="11"/>
      <c r="H131" s="11"/>
      <c r="I131" s="11"/>
      <c r="J131" s="11"/>
      <c r="K131" s="11"/>
      <c r="L131" s="11"/>
      <c r="M131" s="11"/>
      <c r="N131" s="11"/>
      <c r="O131" s="11"/>
      <c r="P131" s="11"/>
      <c r="Q131" s="11"/>
      <c r="R131" s="11"/>
      <c r="S131" s="11"/>
      <c r="T131" s="1"/>
      <c r="U131" s="1"/>
      <c r="V131" s="1"/>
      <c r="W131" s="1"/>
      <c r="X131" s="1"/>
      <c r="Y131" s="1"/>
      <c r="Z131" s="1"/>
    </row>
    <row r="132" spans="1:26" ht="15" customHeight="1" x14ac:dyDescent="0.3">
      <c r="A132" s="11"/>
      <c r="B132" s="11"/>
      <c r="C132" s="11"/>
      <c r="D132" s="11"/>
      <c r="E132" s="11"/>
      <c r="F132" s="11"/>
      <c r="G132" s="11"/>
      <c r="H132" s="11"/>
      <c r="I132" s="11"/>
      <c r="J132" s="11"/>
      <c r="K132" s="11"/>
      <c r="L132" s="11"/>
      <c r="M132" s="11"/>
      <c r="N132" s="11"/>
      <c r="O132" s="11"/>
      <c r="P132" s="11"/>
      <c r="Q132" s="11"/>
      <c r="R132" s="11"/>
      <c r="S132" s="11"/>
      <c r="T132" s="1"/>
      <c r="U132" s="1"/>
      <c r="V132" s="1"/>
      <c r="W132" s="1"/>
      <c r="X132" s="1"/>
      <c r="Y132" s="1"/>
      <c r="Z132" s="1"/>
    </row>
    <row r="133" spans="1:26" s="54" customFormat="1" ht="12.75" customHeight="1" x14ac:dyDescent="0.3">
      <c r="A133" s="53"/>
      <c r="B133" s="53"/>
      <c r="C133" s="53"/>
      <c r="D133" s="53"/>
      <c r="E133" s="53"/>
      <c r="F133" s="65"/>
      <c r="G133" s="53"/>
      <c r="H133" s="53"/>
      <c r="I133" s="105"/>
      <c r="J133" s="105"/>
      <c r="K133" s="105"/>
      <c r="L133" s="61"/>
      <c r="M133" s="61"/>
      <c r="N133" s="105"/>
      <c r="O133" s="53"/>
      <c r="P133" s="53"/>
      <c r="Q133" s="53"/>
      <c r="R133" s="53"/>
      <c r="S133" s="53"/>
      <c r="T133" s="53"/>
      <c r="U133" s="53"/>
      <c r="V133" s="53"/>
      <c r="W133" s="53"/>
    </row>
    <row r="134" spans="1:26" s="54" customFormat="1" ht="12.75" customHeight="1" x14ac:dyDescent="0.3">
      <c r="A134" s="53"/>
      <c r="B134" s="53"/>
      <c r="C134" s="53"/>
      <c r="D134" s="53"/>
      <c r="E134" s="53"/>
      <c r="F134" s="65"/>
      <c r="G134" s="53"/>
      <c r="H134" s="53"/>
      <c r="I134" s="105"/>
      <c r="J134" s="105"/>
      <c r="K134" s="105"/>
      <c r="L134" s="61"/>
      <c r="M134" s="61"/>
      <c r="N134" s="105"/>
      <c r="O134" s="53"/>
      <c r="P134" s="53"/>
      <c r="Q134" s="53"/>
      <c r="R134" s="53"/>
      <c r="S134" s="53"/>
      <c r="T134" s="53"/>
      <c r="U134" s="53"/>
      <c r="V134" s="53"/>
      <c r="W134" s="53"/>
    </row>
    <row r="135" spans="1:26" s="54" customFormat="1" ht="12.75" customHeight="1" x14ac:dyDescent="0.3">
      <c r="A135" s="53"/>
      <c r="B135" s="53"/>
      <c r="C135" s="53"/>
      <c r="D135" s="53"/>
      <c r="E135" s="53"/>
      <c r="F135" s="65"/>
      <c r="G135" s="53"/>
      <c r="H135" s="53"/>
      <c r="I135" s="105"/>
      <c r="J135" s="105"/>
      <c r="K135" s="105"/>
      <c r="L135" s="61"/>
      <c r="M135" s="61"/>
      <c r="N135" s="105"/>
      <c r="O135" s="53"/>
      <c r="P135" s="53"/>
      <c r="Q135" s="53"/>
      <c r="R135" s="53"/>
      <c r="S135" s="53"/>
      <c r="T135" s="53"/>
      <c r="U135" s="53"/>
      <c r="V135" s="53"/>
      <c r="W135" s="53"/>
    </row>
    <row r="136" spans="1:26" s="54" customFormat="1" ht="12.75" customHeight="1" x14ac:dyDescent="0.3">
      <c r="A136" s="53"/>
      <c r="B136" s="53"/>
      <c r="C136" s="53"/>
      <c r="D136" s="53"/>
      <c r="E136" s="53"/>
      <c r="F136" s="65"/>
      <c r="G136" s="53"/>
      <c r="H136" s="53"/>
      <c r="I136" s="105"/>
      <c r="J136" s="105"/>
      <c r="K136" s="105"/>
      <c r="L136" s="61"/>
      <c r="M136" s="61"/>
      <c r="N136" s="105"/>
      <c r="O136" s="53"/>
      <c r="P136" s="53"/>
      <c r="Q136" s="53"/>
      <c r="R136" s="53"/>
      <c r="S136" s="53"/>
      <c r="T136" s="53"/>
      <c r="U136" s="53"/>
      <c r="V136" s="53"/>
      <c r="W136" s="53"/>
    </row>
    <row r="137" spans="1:26" s="54" customFormat="1" ht="12.75" customHeight="1" x14ac:dyDescent="0.3">
      <c r="A137" s="53"/>
      <c r="B137" s="53"/>
      <c r="C137" s="53"/>
      <c r="D137" s="53"/>
      <c r="E137" s="53"/>
      <c r="F137" s="65"/>
      <c r="G137" s="53"/>
      <c r="H137" s="53"/>
      <c r="I137" s="105"/>
      <c r="J137" s="105"/>
      <c r="K137" s="105"/>
      <c r="L137" s="61"/>
      <c r="M137" s="61"/>
      <c r="N137" s="105"/>
      <c r="O137" s="53"/>
      <c r="P137" s="53"/>
      <c r="Q137" s="53"/>
      <c r="R137" s="53"/>
      <c r="S137" s="53"/>
      <c r="T137" s="53"/>
      <c r="U137" s="53"/>
      <c r="V137" s="53"/>
      <c r="W137" s="53"/>
    </row>
    <row r="138" spans="1:26" s="54" customFormat="1" ht="12.75" customHeight="1" x14ac:dyDescent="0.3">
      <c r="A138" s="53"/>
      <c r="B138" s="53"/>
      <c r="C138" s="53"/>
      <c r="D138" s="53"/>
      <c r="E138" s="53"/>
      <c r="F138" s="65"/>
      <c r="G138" s="53"/>
      <c r="H138" s="53"/>
      <c r="I138" s="105"/>
      <c r="J138" s="105"/>
      <c r="K138" s="105"/>
      <c r="L138" s="61"/>
      <c r="M138" s="61"/>
      <c r="N138" s="105"/>
      <c r="O138" s="53"/>
      <c r="P138" s="53"/>
      <c r="Q138" s="53"/>
      <c r="R138" s="53"/>
      <c r="S138" s="53"/>
      <c r="T138" s="53"/>
      <c r="U138" s="53"/>
      <c r="V138" s="53"/>
      <c r="W138" s="53"/>
    </row>
    <row r="139" spans="1:26" s="54" customFormat="1" ht="12.75" customHeight="1" x14ac:dyDescent="0.3">
      <c r="A139" s="53"/>
      <c r="B139" s="53"/>
      <c r="C139" s="53"/>
      <c r="D139" s="53"/>
      <c r="E139" s="53"/>
      <c r="F139" s="65"/>
      <c r="G139" s="53"/>
      <c r="H139" s="53"/>
      <c r="I139" s="105"/>
      <c r="J139" s="105"/>
      <c r="K139" s="105"/>
      <c r="L139" s="61"/>
      <c r="M139" s="61"/>
      <c r="N139" s="105"/>
      <c r="O139" s="53"/>
      <c r="P139" s="53"/>
      <c r="Q139" s="53"/>
      <c r="R139" s="53"/>
      <c r="S139" s="53"/>
      <c r="T139" s="53"/>
      <c r="U139" s="53"/>
      <c r="V139" s="53"/>
      <c r="W139" s="53"/>
    </row>
    <row r="140" spans="1:26" s="54" customFormat="1" ht="12.75" customHeight="1" x14ac:dyDescent="0.3">
      <c r="A140" s="53"/>
      <c r="B140" s="53"/>
      <c r="C140" s="53"/>
      <c r="D140" s="53"/>
      <c r="E140" s="53"/>
      <c r="F140" s="65"/>
      <c r="G140" s="53"/>
      <c r="H140" s="53"/>
      <c r="I140" s="105"/>
      <c r="J140" s="105"/>
      <c r="K140" s="105"/>
      <c r="L140" s="61"/>
      <c r="M140" s="61"/>
      <c r="N140" s="105"/>
      <c r="O140" s="53"/>
      <c r="P140" s="53"/>
      <c r="Q140" s="53"/>
      <c r="R140" s="53"/>
      <c r="S140" s="53"/>
      <c r="T140" s="53"/>
      <c r="U140" s="53"/>
      <c r="V140" s="53"/>
      <c r="W140" s="53"/>
    </row>
    <row r="141" spans="1:26" s="54" customFormat="1" ht="12.75" customHeight="1" x14ac:dyDescent="0.3">
      <c r="A141" s="53"/>
      <c r="B141" s="53"/>
      <c r="C141" s="53"/>
      <c r="D141" s="53"/>
      <c r="E141" s="53"/>
      <c r="F141" s="65"/>
      <c r="G141" s="53"/>
      <c r="H141" s="53"/>
      <c r="I141" s="105"/>
      <c r="J141" s="105"/>
      <c r="K141" s="105"/>
      <c r="L141" s="61"/>
      <c r="M141" s="61"/>
      <c r="N141" s="105"/>
      <c r="O141" s="53"/>
      <c r="P141" s="53"/>
      <c r="Q141" s="53"/>
      <c r="R141" s="53"/>
      <c r="S141" s="53"/>
      <c r="T141" s="53"/>
      <c r="U141" s="53"/>
      <c r="V141" s="53"/>
      <c r="W141" s="53"/>
    </row>
  </sheetData>
  <mergeCells count="1">
    <mergeCell ref="G7:G8"/>
  </mergeCells>
  <pageMargins left="0.7" right="0.7" top="0.75" bottom="0.75" header="0" footer="0"/>
  <pageSetup scale="28" orientation="portrait" r:id="rId1"/>
  <drawing r:id="rId2"/>
  <extLst>
    <ext xmlns:x14="http://schemas.microsoft.com/office/spreadsheetml/2009/9/main" uri="{A8765BA9-456A-4dab-B4F3-ACF838C121DE}">
      <x14:slicerList>
        <x14:slicer r:id="rId3"/>
      </x14:slicerList>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9CC2E5"/>
  </sheetPr>
  <dimension ref="A1:M104"/>
  <sheetViews>
    <sheetView showGridLines="0" showRowColHeaders="0" zoomScale="77" zoomScaleNormal="77" workbookViewId="0">
      <selection activeCell="F28" sqref="F28"/>
    </sheetView>
  </sheetViews>
  <sheetFormatPr baseColWidth="10" defaultColWidth="14.44140625" defaultRowHeight="15" customHeight="1" x14ac:dyDescent="0.3"/>
  <cols>
    <col min="1" max="1" width="10.5546875" style="54" customWidth="1"/>
    <col min="2" max="2" width="13" style="54" customWidth="1"/>
    <col min="3" max="3" width="19.44140625" style="54" customWidth="1"/>
    <col min="4" max="4" width="13.5546875" style="54" customWidth="1"/>
    <col min="5" max="5" width="47.44140625" style="54" customWidth="1"/>
    <col min="6" max="6" width="13.109375" style="54" customWidth="1"/>
    <col min="7" max="7" width="22.88671875" style="54" customWidth="1"/>
    <col min="8" max="8" width="25.44140625" style="54" customWidth="1"/>
    <col min="9" max="13" width="11.5546875" style="54" customWidth="1"/>
    <col min="14" max="16384" width="14.44140625" style="54"/>
  </cols>
  <sheetData>
    <row r="1" spans="1:13" ht="36.75" customHeight="1" x14ac:dyDescent="0.3">
      <c r="A1" s="53"/>
      <c r="B1" s="53"/>
      <c r="C1" s="53"/>
      <c r="D1" s="53"/>
      <c r="E1" s="53"/>
      <c r="F1" s="53"/>
      <c r="G1" s="53"/>
      <c r="H1" s="65"/>
      <c r="I1" s="53"/>
      <c r="J1" s="53"/>
      <c r="K1" s="53"/>
      <c r="L1" s="53"/>
      <c r="M1" s="53"/>
    </row>
    <row r="2" spans="1:13" ht="36.75" customHeight="1" x14ac:dyDescent="0.3">
      <c r="A2" s="53"/>
      <c r="B2" s="53"/>
      <c r="C2" s="53"/>
      <c r="D2" s="53"/>
      <c r="E2" s="53"/>
      <c r="F2" s="53"/>
      <c r="G2" s="53"/>
      <c r="H2" s="65"/>
      <c r="I2" s="53"/>
      <c r="J2" s="53"/>
      <c r="K2" s="53"/>
      <c r="L2" s="53"/>
      <c r="M2" s="53"/>
    </row>
    <row r="3" spans="1:13" ht="36.75" customHeight="1" x14ac:dyDescent="0.3">
      <c r="A3" s="53"/>
      <c r="B3" s="53"/>
      <c r="C3" s="53"/>
      <c r="D3" s="66"/>
      <c r="E3" s="66"/>
      <c r="F3" s="66"/>
      <c r="G3" s="66"/>
      <c r="H3" s="67"/>
      <c r="I3" s="53"/>
      <c r="J3" s="53"/>
      <c r="K3" s="53"/>
      <c r="L3" s="53"/>
      <c r="M3" s="53"/>
    </row>
    <row r="4" spans="1:13" ht="36.75" customHeight="1" x14ac:dyDescent="0.3">
      <c r="A4" s="53"/>
      <c r="B4" s="53"/>
      <c r="C4" s="53"/>
      <c r="D4" s="66"/>
      <c r="E4" s="66"/>
      <c r="F4" s="66"/>
      <c r="G4" s="66"/>
      <c r="H4" s="67"/>
      <c r="I4" s="53"/>
      <c r="J4" s="53"/>
      <c r="K4" s="53"/>
      <c r="L4" s="53"/>
      <c r="M4" s="53"/>
    </row>
    <row r="5" spans="1:13" ht="100.5" customHeight="1" x14ac:dyDescent="0.3">
      <c r="A5" s="53"/>
      <c r="B5" s="161" t="s">
        <v>440</v>
      </c>
      <c r="C5" s="162"/>
      <c r="D5" s="163" t="s">
        <v>576</v>
      </c>
      <c r="E5" s="164"/>
      <c r="F5" s="164"/>
      <c r="G5" s="164"/>
      <c r="H5" s="164"/>
      <c r="I5" s="53"/>
      <c r="J5" s="53"/>
      <c r="K5" s="53"/>
      <c r="L5" s="53"/>
      <c r="M5" s="53"/>
    </row>
    <row r="6" spans="1:13" ht="93" customHeight="1" x14ac:dyDescent="0.3">
      <c r="A6" s="53"/>
      <c r="B6" s="161" t="s">
        <v>411</v>
      </c>
      <c r="C6" s="162"/>
      <c r="D6" s="163" t="s">
        <v>577</v>
      </c>
      <c r="E6" s="164"/>
      <c r="F6" s="164"/>
      <c r="G6" s="164"/>
      <c r="H6" s="164"/>
      <c r="I6" s="53"/>
      <c r="J6" s="53"/>
      <c r="K6" s="53"/>
      <c r="L6" s="53"/>
      <c r="M6" s="53"/>
    </row>
    <row r="7" spans="1:13" ht="120.9" customHeight="1" x14ac:dyDescent="0.3">
      <c r="A7" s="53"/>
      <c r="B7" s="161" t="s">
        <v>412</v>
      </c>
      <c r="C7" s="162"/>
      <c r="D7" s="163" t="s">
        <v>578</v>
      </c>
      <c r="E7" s="164"/>
      <c r="F7" s="164"/>
      <c r="G7" s="164"/>
      <c r="H7" s="164"/>
      <c r="I7" s="53"/>
      <c r="J7" s="53"/>
      <c r="K7" s="53"/>
      <c r="L7" s="53"/>
      <c r="M7" s="53"/>
    </row>
    <row r="8" spans="1:13" ht="36.75" customHeight="1" x14ac:dyDescent="0.3">
      <c r="A8" s="53"/>
      <c r="B8" s="53"/>
      <c r="C8" s="53"/>
      <c r="D8" s="53"/>
      <c r="E8" s="53"/>
      <c r="F8" s="53"/>
      <c r="G8" s="53"/>
      <c r="H8" s="53"/>
      <c r="I8" s="53"/>
      <c r="J8" s="53"/>
      <c r="K8" s="53"/>
      <c r="L8" s="53"/>
      <c r="M8" s="53"/>
    </row>
    <row r="9" spans="1:13" ht="36.75" customHeight="1" x14ac:dyDescent="0.3">
      <c r="A9" s="53"/>
      <c r="B9" s="68" t="s">
        <v>413</v>
      </c>
      <c r="C9" s="68" t="s">
        <v>114</v>
      </c>
      <c r="D9" s="68" t="s">
        <v>115</v>
      </c>
      <c r="E9" s="68" t="s">
        <v>414</v>
      </c>
      <c r="F9" s="68" t="s">
        <v>415</v>
      </c>
      <c r="G9" s="68" t="s">
        <v>416</v>
      </c>
      <c r="H9" s="68" t="s">
        <v>417</v>
      </c>
      <c r="I9" s="53"/>
      <c r="J9" s="53"/>
      <c r="K9" s="53"/>
      <c r="L9" s="53"/>
      <c r="M9" s="53"/>
    </row>
    <row r="10" spans="1:13" ht="40.5" customHeight="1" x14ac:dyDescent="0.3">
      <c r="A10" s="53"/>
      <c r="B10" s="69" t="s">
        <v>418</v>
      </c>
      <c r="C10" s="70" t="s">
        <v>2</v>
      </c>
      <c r="D10" s="70" t="s">
        <v>116</v>
      </c>
      <c r="E10" s="71" t="s">
        <v>448</v>
      </c>
      <c r="F10" s="70">
        <v>8</v>
      </c>
      <c r="G10" s="72">
        <v>4000000</v>
      </c>
      <c r="H10" s="70" t="s">
        <v>449</v>
      </c>
      <c r="I10" s="53"/>
      <c r="J10" s="53"/>
      <c r="K10" s="53"/>
      <c r="L10" s="53"/>
      <c r="M10" s="53"/>
    </row>
    <row r="11" spans="1:13" ht="40.5" customHeight="1" x14ac:dyDescent="0.3">
      <c r="A11" s="53"/>
      <c r="B11" s="69" t="s">
        <v>422</v>
      </c>
      <c r="C11" s="70" t="s">
        <v>117</v>
      </c>
      <c r="D11" s="70" t="s">
        <v>118</v>
      </c>
      <c r="E11" s="70" t="s">
        <v>423</v>
      </c>
      <c r="F11" s="70">
        <v>3</v>
      </c>
      <c r="G11" s="72">
        <v>10000000</v>
      </c>
      <c r="H11" s="70" t="s">
        <v>450</v>
      </c>
      <c r="I11" s="53"/>
      <c r="J11" s="53"/>
      <c r="K11" s="53"/>
      <c r="L11" s="53"/>
      <c r="M11" s="53"/>
    </row>
    <row r="12" spans="1:13" ht="40.5" customHeight="1" x14ac:dyDescent="0.3">
      <c r="A12" s="53"/>
      <c r="B12" s="73" t="s">
        <v>425</v>
      </c>
      <c r="C12" s="70" t="s">
        <v>119</v>
      </c>
      <c r="D12" s="70" t="s">
        <v>120</v>
      </c>
      <c r="E12" s="70" t="s">
        <v>451</v>
      </c>
      <c r="F12" s="70">
        <v>27</v>
      </c>
      <c r="G12" s="72">
        <v>3000000</v>
      </c>
      <c r="H12" s="70" t="s">
        <v>452</v>
      </c>
      <c r="I12" s="53"/>
      <c r="J12" s="53"/>
      <c r="K12" s="53"/>
      <c r="L12" s="53"/>
      <c r="M12" s="53"/>
    </row>
    <row r="13" spans="1:13" ht="50.1" customHeight="1" x14ac:dyDescent="0.3">
      <c r="A13" s="53"/>
      <c r="B13" s="74">
        <v>1</v>
      </c>
      <c r="C13" s="75" t="s">
        <v>32</v>
      </c>
      <c r="D13" s="64" t="s">
        <v>116</v>
      </c>
      <c r="E13" s="64" t="s">
        <v>569</v>
      </c>
      <c r="F13" s="64">
        <v>3</v>
      </c>
      <c r="G13" s="64">
        <v>0</v>
      </c>
      <c r="H13" s="64" t="s">
        <v>570</v>
      </c>
      <c r="I13" s="53"/>
      <c r="J13" s="53"/>
      <c r="K13" s="53"/>
      <c r="L13" s="53"/>
      <c r="M13" s="53"/>
    </row>
    <row r="14" spans="1:13" ht="50.1" customHeight="1" x14ac:dyDescent="0.3">
      <c r="A14" s="53"/>
      <c r="B14" s="74">
        <v>2</v>
      </c>
      <c r="C14" s="75" t="s">
        <v>32</v>
      </c>
      <c r="D14" s="64" t="s">
        <v>116</v>
      </c>
      <c r="E14" s="64" t="s">
        <v>571</v>
      </c>
      <c r="F14" s="64">
        <v>2</v>
      </c>
      <c r="G14" s="64">
        <v>0</v>
      </c>
      <c r="H14" s="64" t="s">
        <v>570</v>
      </c>
      <c r="I14" s="53"/>
      <c r="J14" s="53"/>
      <c r="K14" s="53"/>
      <c r="L14" s="53"/>
      <c r="M14" s="53"/>
    </row>
    <row r="15" spans="1:13" ht="50.1" customHeight="1" x14ac:dyDescent="0.3">
      <c r="A15" s="53"/>
      <c r="B15" s="74">
        <v>3</v>
      </c>
      <c r="C15" s="75" t="s">
        <v>32</v>
      </c>
      <c r="D15" s="64" t="s">
        <v>120</v>
      </c>
      <c r="E15" s="64" t="s">
        <v>572</v>
      </c>
      <c r="F15" s="64">
        <v>4</v>
      </c>
      <c r="G15" s="64">
        <v>0</v>
      </c>
      <c r="H15" s="64" t="s">
        <v>570</v>
      </c>
      <c r="I15" s="53"/>
      <c r="J15" s="53"/>
      <c r="K15" s="53"/>
      <c r="L15" s="53"/>
      <c r="M15" s="53"/>
    </row>
    <row r="16" spans="1:13" ht="50.1" customHeight="1" x14ac:dyDescent="0.3">
      <c r="A16" s="53"/>
      <c r="B16" s="74">
        <v>4</v>
      </c>
      <c r="C16" s="75" t="s">
        <v>32</v>
      </c>
      <c r="D16" s="64" t="s">
        <v>120</v>
      </c>
      <c r="E16" s="64" t="s">
        <v>574</v>
      </c>
      <c r="F16" s="64">
        <v>4</v>
      </c>
      <c r="G16" s="64">
        <v>0</v>
      </c>
      <c r="H16" s="64" t="s">
        <v>573</v>
      </c>
      <c r="I16" s="53"/>
      <c r="J16" s="53"/>
      <c r="K16" s="53"/>
      <c r="L16" s="53"/>
      <c r="M16" s="53"/>
    </row>
    <row r="17" spans="1:13" ht="50.1" customHeight="1" x14ac:dyDescent="0.3">
      <c r="A17" s="53"/>
      <c r="B17" s="74">
        <v>5</v>
      </c>
      <c r="C17" s="75" t="s">
        <v>32</v>
      </c>
      <c r="D17" s="64" t="s">
        <v>133</v>
      </c>
      <c r="E17" s="64" t="s">
        <v>588</v>
      </c>
      <c r="F17" s="64">
        <v>4</v>
      </c>
      <c r="G17" s="64">
        <v>0</v>
      </c>
      <c r="H17" s="64" t="s">
        <v>573</v>
      </c>
      <c r="I17" s="53"/>
      <c r="J17" s="53"/>
      <c r="K17" s="53"/>
      <c r="L17" s="53"/>
      <c r="M17" s="53"/>
    </row>
    <row r="18" spans="1:13" ht="50.1" customHeight="1" x14ac:dyDescent="0.3">
      <c r="A18" s="53"/>
      <c r="B18" s="74">
        <v>6</v>
      </c>
      <c r="C18" s="75" t="s">
        <v>32</v>
      </c>
      <c r="D18" s="64" t="s">
        <v>116</v>
      </c>
      <c r="E18" s="64" t="s">
        <v>583</v>
      </c>
      <c r="F18" s="64">
        <v>2</v>
      </c>
      <c r="G18" s="64">
        <v>0</v>
      </c>
      <c r="H18" s="64" t="s">
        <v>570</v>
      </c>
      <c r="I18" s="53"/>
      <c r="J18" s="53"/>
      <c r="K18" s="53"/>
      <c r="L18" s="53"/>
      <c r="M18" s="53"/>
    </row>
    <row r="19" spans="1:13" ht="50.1" customHeight="1" x14ac:dyDescent="0.3">
      <c r="A19" s="53"/>
      <c r="B19" s="74">
        <v>7</v>
      </c>
      <c r="C19" s="75" t="s">
        <v>447</v>
      </c>
      <c r="D19" s="64" t="s">
        <v>133</v>
      </c>
      <c r="E19" s="64" t="s">
        <v>589</v>
      </c>
      <c r="F19" s="64">
        <v>24</v>
      </c>
      <c r="G19" s="64">
        <v>0</v>
      </c>
      <c r="H19" s="64" t="s">
        <v>575</v>
      </c>
      <c r="I19" s="53"/>
      <c r="J19" s="53"/>
      <c r="K19" s="53"/>
      <c r="L19" s="53"/>
      <c r="M19" s="53"/>
    </row>
    <row r="20" spans="1:13" ht="50.1" customHeight="1" x14ac:dyDescent="0.3">
      <c r="A20" s="53"/>
      <c r="B20" s="74">
        <v>8</v>
      </c>
      <c r="C20" s="75" t="s">
        <v>42</v>
      </c>
      <c r="D20" s="64" t="s">
        <v>133</v>
      </c>
      <c r="E20" s="64" t="s">
        <v>590</v>
      </c>
      <c r="F20" s="64">
        <v>2</v>
      </c>
      <c r="G20" s="64">
        <v>0</v>
      </c>
      <c r="H20" s="64" t="s">
        <v>570</v>
      </c>
      <c r="I20" s="53"/>
      <c r="J20" s="53"/>
      <c r="K20" s="53"/>
      <c r="L20" s="53"/>
      <c r="M20" s="53"/>
    </row>
    <row r="21" spans="1:13" ht="50.1" customHeight="1" x14ac:dyDescent="0.3">
      <c r="A21" s="53"/>
      <c r="B21" s="74">
        <v>9</v>
      </c>
      <c r="C21" s="75" t="s">
        <v>142</v>
      </c>
      <c r="D21" s="64" t="s">
        <v>116</v>
      </c>
      <c r="E21" s="64" t="s">
        <v>584</v>
      </c>
      <c r="F21" s="64">
        <v>2</v>
      </c>
      <c r="G21" s="64">
        <v>0</v>
      </c>
      <c r="H21" s="64" t="s">
        <v>579</v>
      </c>
      <c r="I21" s="53"/>
      <c r="J21" s="53"/>
      <c r="K21" s="53"/>
      <c r="L21" s="53"/>
      <c r="M21" s="53"/>
    </row>
    <row r="22" spans="1:13" ht="50.1" customHeight="1" x14ac:dyDescent="0.3">
      <c r="A22" s="53"/>
      <c r="B22" s="74">
        <v>10</v>
      </c>
      <c r="C22" s="75" t="s">
        <v>137</v>
      </c>
      <c r="D22" s="64" t="s">
        <v>120</v>
      </c>
      <c r="E22" s="64" t="s">
        <v>580</v>
      </c>
      <c r="F22" s="64">
        <v>4</v>
      </c>
      <c r="G22" s="64">
        <v>0</v>
      </c>
      <c r="H22" s="64" t="s">
        <v>570</v>
      </c>
      <c r="I22" s="53"/>
      <c r="J22" s="53"/>
      <c r="K22" s="53"/>
      <c r="L22" s="53"/>
      <c r="M22" s="53"/>
    </row>
    <row r="23" spans="1:13" ht="50.1" customHeight="1" x14ac:dyDescent="0.3">
      <c r="A23" s="53"/>
      <c r="B23" s="74">
        <v>11</v>
      </c>
      <c r="C23" s="75" t="s">
        <v>119</v>
      </c>
      <c r="D23" s="64" t="s">
        <v>116</v>
      </c>
      <c r="E23" s="64" t="s">
        <v>585</v>
      </c>
      <c r="F23" s="64">
        <v>2</v>
      </c>
      <c r="G23" s="64">
        <v>0</v>
      </c>
      <c r="H23" s="64" t="s">
        <v>579</v>
      </c>
      <c r="I23" s="53"/>
      <c r="J23" s="53"/>
      <c r="K23" s="53"/>
      <c r="L23" s="53"/>
      <c r="M23" s="53"/>
    </row>
    <row r="24" spans="1:13" ht="50.1" customHeight="1" x14ac:dyDescent="0.3">
      <c r="A24" s="53"/>
      <c r="B24" s="74">
        <v>12</v>
      </c>
      <c r="C24" s="75" t="s">
        <v>119</v>
      </c>
      <c r="D24" s="64" t="s">
        <v>133</v>
      </c>
      <c r="E24" s="64" t="s">
        <v>581</v>
      </c>
      <c r="F24" s="64">
        <v>1</v>
      </c>
      <c r="G24" s="64">
        <v>0</v>
      </c>
      <c r="H24" s="64" t="s">
        <v>579</v>
      </c>
      <c r="I24" s="53"/>
      <c r="J24" s="53"/>
      <c r="K24" s="53"/>
      <c r="L24" s="53"/>
      <c r="M24" s="53"/>
    </row>
    <row r="25" spans="1:13" ht="50.1" customHeight="1" x14ac:dyDescent="0.3">
      <c r="A25" s="53"/>
      <c r="B25" s="74">
        <v>13</v>
      </c>
      <c r="C25" s="75" t="s">
        <v>119</v>
      </c>
      <c r="D25" s="64" t="s">
        <v>116</v>
      </c>
      <c r="E25" s="64" t="s">
        <v>586</v>
      </c>
      <c r="F25" s="64">
        <v>4</v>
      </c>
      <c r="G25" s="64">
        <v>0</v>
      </c>
      <c r="H25" s="64" t="s">
        <v>587</v>
      </c>
      <c r="I25" s="53"/>
      <c r="J25" s="53"/>
      <c r="K25" s="53"/>
      <c r="L25" s="53"/>
      <c r="M25" s="53"/>
    </row>
    <row r="26" spans="1:13" ht="50.1" customHeight="1" x14ac:dyDescent="0.3">
      <c r="A26" s="53"/>
      <c r="B26" s="74">
        <v>14</v>
      </c>
      <c r="C26" s="75" t="s">
        <v>2</v>
      </c>
      <c r="D26" s="64" t="s">
        <v>116</v>
      </c>
      <c r="E26" s="64" t="s">
        <v>582</v>
      </c>
      <c r="F26" s="64">
        <v>2</v>
      </c>
      <c r="G26" s="64">
        <v>0</v>
      </c>
      <c r="H26" s="64" t="s">
        <v>570</v>
      </c>
      <c r="I26" s="53"/>
      <c r="J26" s="53"/>
      <c r="K26" s="53"/>
      <c r="L26" s="53"/>
      <c r="M26" s="53"/>
    </row>
    <row r="27" spans="1:13" ht="50.1" customHeight="1" x14ac:dyDescent="0.3">
      <c r="A27" s="53"/>
      <c r="B27" s="74">
        <v>15</v>
      </c>
      <c r="C27" s="75" t="s">
        <v>447</v>
      </c>
      <c r="D27" s="64" t="s">
        <v>120</v>
      </c>
      <c r="E27" s="64" t="s">
        <v>591</v>
      </c>
      <c r="F27" s="64">
        <v>4</v>
      </c>
      <c r="G27" s="64">
        <v>0</v>
      </c>
      <c r="H27" s="64" t="s">
        <v>579</v>
      </c>
      <c r="I27" s="53"/>
      <c r="J27" s="53"/>
      <c r="K27" s="53"/>
      <c r="L27" s="53"/>
      <c r="M27" s="53"/>
    </row>
    <row r="28" spans="1:13" ht="50.1" customHeight="1" x14ac:dyDescent="0.3">
      <c r="A28" s="53"/>
      <c r="B28" s="74">
        <v>16</v>
      </c>
      <c r="C28" s="75" t="s">
        <v>447</v>
      </c>
      <c r="D28" s="64" t="s">
        <v>116</v>
      </c>
      <c r="E28" s="64" t="s">
        <v>592</v>
      </c>
      <c r="F28" s="64">
        <v>2</v>
      </c>
      <c r="G28" s="64">
        <v>0</v>
      </c>
      <c r="H28" s="64" t="s">
        <v>570</v>
      </c>
      <c r="I28" s="53"/>
      <c r="J28" s="53"/>
      <c r="K28" s="53"/>
      <c r="L28" s="53"/>
      <c r="M28" s="53"/>
    </row>
    <row r="29" spans="1:13" ht="50.1" customHeight="1" x14ac:dyDescent="0.3">
      <c r="A29" s="53"/>
      <c r="B29" s="74">
        <v>17</v>
      </c>
      <c r="C29" s="75"/>
      <c r="D29" s="64"/>
      <c r="E29" s="64"/>
      <c r="F29" s="64"/>
      <c r="G29" s="64"/>
      <c r="H29" s="64"/>
      <c r="I29" s="53"/>
      <c r="J29" s="53"/>
      <c r="K29" s="53"/>
      <c r="L29" s="53"/>
      <c r="M29" s="53"/>
    </row>
    <row r="30" spans="1:13" ht="50.1" customHeight="1" x14ac:dyDescent="0.3">
      <c r="A30" s="53"/>
      <c r="B30" s="74">
        <v>18</v>
      </c>
      <c r="C30" s="75"/>
      <c r="D30" s="64"/>
      <c r="E30" s="64"/>
      <c r="F30" s="64"/>
      <c r="G30" s="64"/>
      <c r="H30" s="64"/>
      <c r="I30" s="53"/>
      <c r="J30" s="53"/>
      <c r="K30" s="53"/>
      <c r="L30" s="53"/>
      <c r="M30" s="53"/>
    </row>
    <row r="31" spans="1:13" ht="50.1" customHeight="1" x14ac:dyDescent="0.3">
      <c r="A31" s="53"/>
      <c r="B31" s="74">
        <v>19</v>
      </c>
      <c r="C31" s="75"/>
      <c r="D31" s="64"/>
      <c r="E31" s="64"/>
      <c r="F31" s="64"/>
      <c r="G31" s="64"/>
      <c r="H31" s="64"/>
      <c r="I31" s="53"/>
      <c r="J31" s="53"/>
      <c r="K31" s="53"/>
      <c r="L31" s="53"/>
      <c r="M31" s="53"/>
    </row>
    <row r="32" spans="1:13" ht="50.1" customHeight="1" x14ac:dyDescent="0.3">
      <c r="A32" s="53"/>
      <c r="B32" s="74">
        <v>20</v>
      </c>
      <c r="C32" s="75"/>
      <c r="D32" s="64"/>
      <c r="E32" s="64"/>
      <c r="F32" s="64"/>
      <c r="G32" s="64"/>
      <c r="H32" s="64"/>
      <c r="I32" s="53"/>
      <c r="J32" s="53"/>
      <c r="K32" s="53"/>
      <c r="L32" s="53"/>
      <c r="M32" s="53"/>
    </row>
    <row r="33" spans="1:13" ht="50.1" customHeight="1" x14ac:dyDescent="0.3">
      <c r="A33" s="53"/>
      <c r="B33" s="74">
        <v>21</v>
      </c>
      <c r="C33" s="75"/>
      <c r="D33" s="64"/>
      <c r="E33" s="64"/>
      <c r="F33" s="64"/>
      <c r="G33" s="64"/>
      <c r="H33" s="64"/>
      <c r="I33" s="53"/>
      <c r="J33" s="53"/>
      <c r="K33" s="53"/>
      <c r="L33" s="53"/>
      <c r="M33" s="53"/>
    </row>
    <row r="34" spans="1:13" ht="50.1" customHeight="1" x14ac:dyDescent="0.3">
      <c r="A34" s="53"/>
      <c r="B34" s="74">
        <v>22</v>
      </c>
      <c r="C34" s="75"/>
      <c r="D34" s="64"/>
      <c r="E34" s="64"/>
      <c r="F34" s="64"/>
      <c r="G34" s="64"/>
      <c r="H34" s="64"/>
      <c r="I34" s="53"/>
      <c r="J34" s="53"/>
      <c r="K34" s="53"/>
      <c r="L34" s="53"/>
      <c r="M34" s="53"/>
    </row>
    <row r="35" spans="1:13" ht="50.1" customHeight="1" x14ac:dyDescent="0.3">
      <c r="A35" s="53"/>
      <c r="B35" s="74">
        <v>23</v>
      </c>
      <c r="C35" s="75"/>
      <c r="D35" s="64"/>
      <c r="E35" s="64"/>
      <c r="F35" s="64"/>
      <c r="G35" s="64"/>
      <c r="H35" s="64"/>
      <c r="I35" s="53"/>
      <c r="J35" s="53"/>
      <c r="K35" s="53"/>
      <c r="L35" s="53"/>
      <c r="M35" s="53"/>
    </row>
    <row r="36" spans="1:13" ht="50.1" customHeight="1" x14ac:dyDescent="0.3">
      <c r="A36" s="53"/>
      <c r="B36" s="74">
        <v>24</v>
      </c>
      <c r="C36" s="75"/>
      <c r="D36" s="64"/>
      <c r="E36" s="64"/>
      <c r="F36" s="64"/>
      <c r="G36" s="64"/>
      <c r="H36" s="64"/>
      <c r="I36" s="53"/>
      <c r="J36" s="53"/>
      <c r="K36" s="53"/>
      <c r="L36" s="53"/>
      <c r="M36" s="53"/>
    </row>
    <row r="37" spans="1:13" ht="50.1" customHeight="1" x14ac:dyDescent="0.3">
      <c r="A37" s="53"/>
      <c r="B37" s="74">
        <v>25</v>
      </c>
      <c r="C37" s="75"/>
      <c r="D37" s="64"/>
      <c r="E37" s="64"/>
      <c r="F37" s="64"/>
      <c r="G37" s="64"/>
      <c r="H37" s="64"/>
      <c r="I37" s="53"/>
      <c r="J37" s="53"/>
      <c r="K37" s="53"/>
      <c r="L37" s="53"/>
      <c r="M37" s="53"/>
    </row>
    <row r="38" spans="1:13" ht="50.1" customHeight="1" x14ac:dyDescent="0.3">
      <c r="A38" s="53"/>
      <c r="B38" s="74">
        <v>26</v>
      </c>
      <c r="C38" s="75"/>
      <c r="D38" s="64"/>
      <c r="E38" s="64"/>
      <c r="F38" s="64"/>
      <c r="G38" s="64"/>
      <c r="H38" s="64"/>
      <c r="I38" s="53"/>
      <c r="J38" s="53"/>
      <c r="K38" s="53"/>
      <c r="L38" s="53"/>
      <c r="M38" s="53"/>
    </row>
    <row r="39" spans="1:13" ht="50.1" customHeight="1" x14ac:dyDescent="0.3">
      <c r="A39" s="53"/>
      <c r="B39" s="74">
        <v>27</v>
      </c>
      <c r="C39" s="75"/>
      <c r="D39" s="64"/>
      <c r="E39" s="64"/>
      <c r="F39" s="64"/>
      <c r="G39" s="64"/>
      <c r="H39" s="64"/>
      <c r="I39" s="53"/>
      <c r="J39" s="53"/>
      <c r="K39" s="53"/>
      <c r="L39" s="53"/>
      <c r="M39" s="53"/>
    </row>
    <row r="40" spans="1:13" ht="50.1" customHeight="1" x14ac:dyDescent="0.3">
      <c r="A40" s="53"/>
      <c r="B40" s="74">
        <v>28</v>
      </c>
      <c r="C40" s="75"/>
      <c r="D40" s="64"/>
      <c r="E40" s="64"/>
      <c r="F40" s="64"/>
      <c r="G40" s="64"/>
      <c r="H40" s="64"/>
      <c r="I40" s="53"/>
      <c r="J40" s="53"/>
      <c r="K40" s="53"/>
      <c r="L40" s="53"/>
      <c r="M40" s="53"/>
    </row>
    <row r="41" spans="1:13" ht="50.1" customHeight="1" x14ac:dyDescent="0.3">
      <c r="A41" s="53"/>
      <c r="B41" s="74">
        <v>29</v>
      </c>
      <c r="C41" s="75"/>
      <c r="D41" s="64"/>
      <c r="E41" s="64"/>
      <c r="F41" s="64"/>
      <c r="G41" s="64"/>
      <c r="H41" s="64"/>
      <c r="I41" s="53"/>
      <c r="J41" s="53"/>
      <c r="K41" s="53"/>
      <c r="L41" s="53"/>
      <c r="M41" s="53"/>
    </row>
    <row r="42" spans="1:13" ht="50.1" customHeight="1" x14ac:dyDescent="0.3">
      <c r="A42" s="53"/>
      <c r="B42" s="74">
        <v>30</v>
      </c>
      <c r="C42" s="75"/>
      <c r="D42" s="64"/>
      <c r="E42" s="64"/>
      <c r="F42" s="64"/>
      <c r="G42" s="64"/>
      <c r="H42" s="64"/>
      <c r="I42" s="53"/>
      <c r="J42" s="53"/>
      <c r="K42" s="53"/>
      <c r="L42" s="53"/>
      <c r="M42" s="53"/>
    </row>
    <row r="43" spans="1:13" ht="50.1" customHeight="1" x14ac:dyDescent="0.3">
      <c r="A43" s="53"/>
      <c r="B43" s="74">
        <v>31</v>
      </c>
      <c r="C43" s="75"/>
      <c r="D43" s="64"/>
      <c r="E43" s="64"/>
      <c r="F43" s="64"/>
      <c r="G43" s="64"/>
      <c r="H43" s="64"/>
      <c r="I43" s="53"/>
      <c r="J43" s="53"/>
      <c r="K43" s="53"/>
      <c r="L43" s="53"/>
      <c r="M43" s="53"/>
    </row>
    <row r="44" spans="1:13" ht="50.1" customHeight="1" x14ac:dyDescent="0.3">
      <c r="A44" s="53"/>
      <c r="B44" s="74">
        <v>32</v>
      </c>
      <c r="C44" s="75"/>
      <c r="D44" s="64"/>
      <c r="E44" s="64"/>
      <c r="F44" s="64"/>
      <c r="G44" s="64"/>
      <c r="H44" s="64"/>
      <c r="I44" s="53"/>
      <c r="J44" s="53"/>
      <c r="K44" s="53"/>
      <c r="L44" s="53"/>
      <c r="M44" s="53"/>
    </row>
    <row r="45" spans="1:13" ht="50.1" customHeight="1" x14ac:dyDescent="0.3">
      <c r="A45" s="53"/>
      <c r="B45" s="74">
        <v>33</v>
      </c>
      <c r="C45" s="75"/>
      <c r="D45" s="64"/>
      <c r="E45" s="64"/>
      <c r="F45" s="64"/>
      <c r="G45" s="64"/>
      <c r="H45" s="64"/>
      <c r="I45" s="53"/>
      <c r="J45" s="53"/>
      <c r="K45" s="53"/>
      <c r="L45" s="53"/>
      <c r="M45" s="53"/>
    </row>
    <row r="46" spans="1:13" ht="50.1" customHeight="1" x14ac:dyDescent="0.3">
      <c r="A46" s="53"/>
      <c r="B46" s="74">
        <v>34</v>
      </c>
      <c r="C46" s="75"/>
      <c r="D46" s="64"/>
      <c r="E46" s="64"/>
      <c r="F46" s="64"/>
      <c r="G46" s="64"/>
      <c r="H46" s="64"/>
      <c r="I46" s="53"/>
      <c r="J46" s="53"/>
      <c r="K46" s="53"/>
      <c r="L46" s="53"/>
      <c r="M46" s="53"/>
    </row>
    <row r="47" spans="1:13" ht="50.1" customHeight="1" x14ac:dyDescent="0.3">
      <c r="A47" s="53"/>
      <c r="B47" s="74">
        <v>35</v>
      </c>
      <c r="C47" s="75"/>
      <c r="D47" s="64"/>
      <c r="E47" s="64"/>
      <c r="F47" s="64"/>
      <c r="G47" s="64"/>
      <c r="H47" s="64"/>
      <c r="I47" s="53"/>
      <c r="J47" s="53"/>
      <c r="K47" s="53"/>
      <c r="L47" s="53"/>
      <c r="M47" s="53"/>
    </row>
    <row r="48" spans="1:13" ht="50.1" customHeight="1" x14ac:dyDescent="0.3">
      <c r="A48" s="53"/>
      <c r="B48" s="74">
        <v>36</v>
      </c>
      <c r="C48" s="75"/>
      <c r="D48" s="64"/>
      <c r="E48" s="64"/>
      <c r="F48" s="64"/>
      <c r="G48" s="64"/>
      <c r="H48" s="64"/>
      <c r="I48" s="53"/>
      <c r="J48" s="53"/>
      <c r="K48" s="53"/>
      <c r="L48" s="53"/>
      <c r="M48" s="53"/>
    </row>
    <row r="49" spans="1:13" ht="50.1" customHeight="1" x14ac:dyDescent="0.3">
      <c r="A49" s="53"/>
      <c r="B49" s="74">
        <v>37</v>
      </c>
      <c r="C49" s="75"/>
      <c r="D49" s="64"/>
      <c r="E49" s="64"/>
      <c r="F49" s="64"/>
      <c r="G49" s="64"/>
      <c r="H49" s="64"/>
      <c r="I49" s="53"/>
      <c r="J49" s="53"/>
      <c r="K49" s="53"/>
      <c r="L49" s="53"/>
      <c r="M49" s="53"/>
    </row>
    <row r="50" spans="1:13" ht="50.1" customHeight="1" x14ac:dyDescent="0.3">
      <c r="A50" s="53"/>
      <c r="B50" s="74">
        <v>38</v>
      </c>
      <c r="C50" s="75"/>
      <c r="D50" s="64"/>
      <c r="E50" s="64"/>
      <c r="F50" s="64"/>
      <c r="G50" s="64"/>
      <c r="H50" s="64"/>
      <c r="I50" s="53"/>
      <c r="J50" s="53"/>
      <c r="K50" s="53"/>
      <c r="L50" s="53"/>
      <c r="M50" s="53"/>
    </row>
    <row r="51" spans="1:13" ht="50.1" customHeight="1" x14ac:dyDescent="0.3">
      <c r="A51" s="53"/>
      <c r="B51" s="74">
        <v>39</v>
      </c>
      <c r="C51" s="75"/>
      <c r="D51" s="64"/>
      <c r="E51" s="64"/>
      <c r="F51" s="64"/>
      <c r="G51" s="64"/>
      <c r="H51" s="64"/>
      <c r="I51" s="53"/>
      <c r="J51" s="53"/>
      <c r="K51" s="53"/>
      <c r="L51" s="53"/>
      <c r="M51" s="53"/>
    </row>
    <row r="52" spans="1:13" ht="50.1" customHeight="1" x14ac:dyDescent="0.3">
      <c r="A52" s="53"/>
      <c r="B52" s="74">
        <v>40</v>
      </c>
      <c r="C52" s="75"/>
      <c r="D52" s="64"/>
      <c r="E52" s="64"/>
      <c r="F52" s="64"/>
      <c r="G52" s="64"/>
      <c r="H52" s="64"/>
      <c r="I52" s="53"/>
      <c r="J52" s="53"/>
      <c r="K52" s="53"/>
      <c r="L52" s="53"/>
      <c r="M52" s="53"/>
    </row>
    <row r="53" spans="1:13" ht="50.1" customHeight="1" x14ac:dyDescent="0.3">
      <c r="A53" s="53"/>
      <c r="B53" s="74">
        <v>41</v>
      </c>
      <c r="C53" s="75"/>
      <c r="D53" s="64"/>
      <c r="E53" s="64"/>
      <c r="F53" s="64"/>
      <c r="G53" s="64"/>
      <c r="H53" s="64"/>
      <c r="I53" s="53"/>
      <c r="J53" s="53"/>
      <c r="K53" s="53"/>
      <c r="L53" s="53"/>
      <c r="M53" s="53"/>
    </row>
    <row r="54" spans="1:13" ht="50.1" customHeight="1" x14ac:dyDescent="0.3">
      <c r="A54" s="53"/>
      <c r="B54" s="74">
        <v>42</v>
      </c>
      <c r="C54" s="75"/>
      <c r="D54" s="64"/>
      <c r="E54" s="64"/>
      <c r="F54" s="64"/>
      <c r="G54" s="64"/>
      <c r="H54" s="64"/>
      <c r="I54" s="53"/>
      <c r="J54" s="53"/>
      <c r="K54" s="53"/>
      <c r="L54" s="53"/>
      <c r="M54" s="53"/>
    </row>
    <row r="55" spans="1:13" ht="50.1" customHeight="1" x14ac:dyDescent="0.3">
      <c r="A55" s="53"/>
      <c r="B55" s="74">
        <v>43</v>
      </c>
      <c r="C55" s="75"/>
      <c r="D55" s="64"/>
      <c r="E55" s="64"/>
      <c r="F55" s="64"/>
      <c r="G55" s="64"/>
      <c r="H55" s="64"/>
      <c r="I55" s="53"/>
      <c r="J55" s="53"/>
      <c r="K55" s="53"/>
      <c r="L55" s="53"/>
      <c r="M55" s="53"/>
    </row>
    <row r="56" spans="1:13" ht="50.1" customHeight="1" x14ac:dyDescent="0.3">
      <c r="A56" s="53"/>
      <c r="B56" s="74">
        <v>44</v>
      </c>
      <c r="C56" s="75"/>
      <c r="D56" s="64"/>
      <c r="E56" s="64"/>
      <c r="F56" s="64"/>
      <c r="G56" s="64"/>
      <c r="H56" s="64"/>
      <c r="I56" s="53"/>
      <c r="J56" s="53"/>
      <c r="K56" s="53"/>
      <c r="L56" s="53"/>
      <c r="M56" s="53"/>
    </row>
    <row r="57" spans="1:13" ht="50.1" customHeight="1" x14ac:dyDescent="0.3">
      <c r="A57" s="53"/>
      <c r="B57" s="74">
        <v>45</v>
      </c>
      <c r="C57" s="75"/>
      <c r="D57" s="64"/>
      <c r="E57" s="64"/>
      <c r="F57" s="64"/>
      <c r="G57" s="64"/>
      <c r="H57" s="64"/>
      <c r="I57" s="53"/>
      <c r="J57" s="53"/>
      <c r="K57" s="53"/>
      <c r="L57" s="53"/>
      <c r="M57" s="53"/>
    </row>
    <row r="58" spans="1:13" ht="50.1" customHeight="1" x14ac:dyDescent="0.3">
      <c r="A58" s="53"/>
      <c r="B58" s="74">
        <v>46</v>
      </c>
      <c r="C58" s="75"/>
      <c r="D58" s="64"/>
      <c r="E58" s="64"/>
      <c r="F58" s="64"/>
      <c r="G58" s="64"/>
      <c r="H58" s="64"/>
      <c r="I58" s="53"/>
      <c r="J58" s="53"/>
      <c r="K58" s="53"/>
      <c r="L58" s="53"/>
      <c r="M58" s="53"/>
    </row>
    <row r="59" spans="1:13" ht="50.1" customHeight="1" x14ac:dyDescent="0.3">
      <c r="A59" s="53"/>
      <c r="B59" s="74">
        <v>47</v>
      </c>
      <c r="C59" s="75"/>
      <c r="D59" s="64"/>
      <c r="E59" s="64"/>
      <c r="F59" s="64"/>
      <c r="G59" s="64"/>
      <c r="H59" s="64"/>
      <c r="I59" s="53"/>
      <c r="J59" s="53"/>
      <c r="K59" s="53"/>
      <c r="L59" s="53"/>
      <c r="M59" s="53"/>
    </row>
    <row r="60" spans="1:13" ht="50.1" customHeight="1" x14ac:dyDescent="0.3">
      <c r="A60" s="53"/>
      <c r="B60" s="74">
        <v>48</v>
      </c>
      <c r="C60" s="75"/>
      <c r="D60" s="64"/>
      <c r="E60" s="64"/>
      <c r="F60" s="64"/>
      <c r="G60" s="64"/>
      <c r="H60" s="64"/>
      <c r="I60" s="53"/>
      <c r="J60" s="53"/>
      <c r="K60" s="53"/>
      <c r="L60" s="53"/>
      <c r="M60" s="53"/>
    </row>
    <row r="61" spans="1:13" ht="50.1" customHeight="1" x14ac:dyDescent="0.3">
      <c r="A61" s="53"/>
      <c r="B61" s="74">
        <v>49</v>
      </c>
      <c r="C61" s="75"/>
      <c r="D61" s="64"/>
      <c r="E61" s="64"/>
      <c r="F61" s="64"/>
      <c r="G61" s="64"/>
      <c r="H61" s="64"/>
      <c r="I61" s="53"/>
      <c r="J61" s="53"/>
      <c r="K61" s="53"/>
      <c r="L61" s="53"/>
      <c r="M61" s="53"/>
    </row>
    <row r="62" spans="1:13" ht="50.1" customHeight="1" x14ac:dyDescent="0.3">
      <c r="A62" s="53"/>
      <c r="B62" s="74">
        <v>50</v>
      </c>
      <c r="C62" s="75"/>
      <c r="D62" s="64"/>
      <c r="E62" s="64"/>
      <c r="F62" s="64"/>
      <c r="G62" s="64"/>
      <c r="H62" s="64"/>
      <c r="I62" s="53"/>
      <c r="J62" s="53"/>
      <c r="K62" s="53"/>
      <c r="L62" s="53"/>
      <c r="M62" s="53"/>
    </row>
    <row r="63" spans="1:13" ht="36.9" customHeight="1" x14ac:dyDescent="0.3">
      <c r="A63" s="53"/>
      <c r="B63" s="53"/>
      <c r="C63" s="53"/>
      <c r="D63" s="53"/>
      <c r="E63" s="53"/>
      <c r="F63" s="65"/>
      <c r="G63" s="53"/>
      <c r="H63" s="53"/>
      <c r="I63" s="53"/>
      <c r="J63" s="53"/>
      <c r="K63" s="53"/>
      <c r="L63" s="53"/>
      <c r="M63" s="53"/>
    </row>
    <row r="64" spans="1:13" ht="36.9" customHeight="1" x14ac:dyDescent="0.3">
      <c r="A64" s="53"/>
      <c r="B64" s="53"/>
      <c r="C64" s="53"/>
      <c r="D64" s="53"/>
      <c r="E64" s="53"/>
      <c r="F64" s="65"/>
      <c r="G64" s="53"/>
      <c r="H64" s="53"/>
      <c r="I64" s="53"/>
      <c r="J64" s="53"/>
      <c r="K64" s="53"/>
      <c r="L64" s="53"/>
      <c r="M64" s="53"/>
    </row>
    <row r="65" spans="1:13" ht="12.75" customHeight="1" x14ac:dyDescent="0.3">
      <c r="A65" s="53"/>
      <c r="B65" s="53"/>
      <c r="C65" s="53"/>
      <c r="D65" s="53"/>
      <c r="E65" s="53"/>
      <c r="F65" s="65"/>
      <c r="G65" s="53"/>
      <c r="H65" s="53"/>
      <c r="I65" s="53"/>
      <c r="J65" s="53"/>
      <c r="K65" s="53"/>
      <c r="L65" s="53"/>
      <c r="M65" s="53"/>
    </row>
    <row r="66" spans="1:13" ht="12.75" customHeight="1" x14ac:dyDescent="0.3">
      <c r="A66" s="53"/>
      <c r="B66" s="53"/>
      <c r="C66" s="53"/>
      <c r="D66" s="53"/>
      <c r="E66" s="53"/>
      <c r="F66" s="65"/>
      <c r="G66" s="53"/>
      <c r="H66" s="53"/>
      <c r="I66" s="53"/>
      <c r="J66" s="53"/>
      <c r="K66" s="53"/>
      <c r="L66" s="53"/>
      <c r="M66" s="53"/>
    </row>
    <row r="67" spans="1:13" ht="12.75" customHeight="1" x14ac:dyDescent="0.3">
      <c r="A67" s="53"/>
      <c r="B67" s="53"/>
      <c r="C67" s="53"/>
      <c r="D67" s="53"/>
      <c r="E67" s="53"/>
      <c r="F67" s="65"/>
      <c r="G67" s="53"/>
      <c r="H67" s="53"/>
      <c r="I67" s="53"/>
      <c r="J67" s="53"/>
      <c r="K67" s="53"/>
      <c r="L67" s="53"/>
      <c r="M67" s="53"/>
    </row>
    <row r="68" spans="1:13" ht="12.75" customHeight="1" x14ac:dyDescent="0.3">
      <c r="A68" s="53"/>
      <c r="B68" s="53"/>
      <c r="C68" s="53"/>
      <c r="D68" s="53"/>
      <c r="E68" s="53"/>
      <c r="F68" s="65"/>
      <c r="G68" s="53"/>
      <c r="H68" s="53"/>
      <c r="I68" s="53"/>
      <c r="J68" s="53"/>
      <c r="K68" s="53"/>
      <c r="L68" s="53"/>
      <c r="M68" s="53"/>
    </row>
    <row r="69" spans="1:13" ht="12.75" customHeight="1" x14ac:dyDescent="0.3">
      <c r="A69" s="53"/>
      <c r="B69" s="53"/>
      <c r="C69" s="53"/>
      <c r="D69" s="53"/>
      <c r="E69" s="53"/>
      <c r="F69" s="65"/>
      <c r="G69" s="53"/>
      <c r="H69" s="53"/>
      <c r="I69" s="53"/>
      <c r="J69" s="53"/>
      <c r="K69" s="53"/>
      <c r="L69" s="53"/>
      <c r="M69" s="53"/>
    </row>
    <row r="70" spans="1:13" ht="12.75" customHeight="1" x14ac:dyDescent="0.3">
      <c r="A70" s="53"/>
      <c r="B70" s="53"/>
      <c r="C70" s="53"/>
      <c r="D70" s="53"/>
      <c r="E70" s="53"/>
      <c r="F70" s="65"/>
      <c r="G70" s="53"/>
      <c r="H70" s="53"/>
      <c r="I70" s="53"/>
      <c r="J70" s="53"/>
      <c r="K70" s="53"/>
      <c r="L70" s="53"/>
      <c r="M70" s="53"/>
    </row>
    <row r="71" spans="1:13" ht="12.75" customHeight="1" x14ac:dyDescent="0.3">
      <c r="A71" s="53"/>
      <c r="B71" s="53"/>
      <c r="C71" s="53"/>
      <c r="D71" s="53"/>
      <c r="E71" s="53"/>
      <c r="F71" s="65"/>
      <c r="G71" s="53"/>
      <c r="H71" s="53"/>
      <c r="I71" s="53"/>
      <c r="J71" s="53"/>
      <c r="K71" s="53"/>
      <c r="L71" s="53"/>
      <c r="M71" s="53"/>
    </row>
    <row r="72" spans="1:13" ht="12.75" customHeight="1" x14ac:dyDescent="0.3">
      <c r="A72" s="53"/>
      <c r="B72" s="53"/>
      <c r="C72" s="53"/>
      <c r="D72" s="53"/>
      <c r="E72" s="53"/>
      <c r="F72" s="65"/>
      <c r="G72" s="53"/>
      <c r="H72" s="53"/>
      <c r="I72" s="53"/>
      <c r="J72" s="53"/>
      <c r="K72" s="53"/>
      <c r="L72" s="53"/>
      <c r="M72" s="53"/>
    </row>
    <row r="73" spans="1:13" ht="12.75" customHeight="1" x14ac:dyDescent="0.3">
      <c r="A73" s="53"/>
      <c r="B73" s="53"/>
      <c r="C73" s="53"/>
      <c r="D73" s="53"/>
      <c r="E73" s="53"/>
      <c r="F73" s="65"/>
      <c r="G73" s="53"/>
      <c r="H73" s="53"/>
      <c r="I73" s="53"/>
      <c r="J73" s="53"/>
      <c r="K73" s="53"/>
      <c r="L73" s="53"/>
      <c r="M73" s="53"/>
    </row>
    <row r="74" spans="1:13" ht="12.75" customHeight="1" x14ac:dyDescent="0.3">
      <c r="A74" s="53"/>
      <c r="B74" s="53"/>
      <c r="C74" s="53"/>
      <c r="D74" s="53"/>
      <c r="E74" s="53"/>
      <c r="F74" s="65"/>
      <c r="G74" s="53"/>
      <c r="H74" s="53"/>
      <c r="I74" s="53"/>
      <c r="J74" s="53"/>
      <c r="K74" s="53"/>
      <c r="L74" s="53"/>
      <c r="M74" s="53"/>
    </row>
    <row r="75" spans="1:13" ht="12.75" customHeight="1" x14ac:dyDescent="0.3">
      <c r="A75" s="53"/>
      <c r="B75" s="53"/>
      <c r="C75" s="53"/>
      <c r="D75" s="53"/>
      <c r="E75" s="53"/>
      <c r="F75" s="65"/>
      <c r="G75" s="53"/>
      <c r="H75" s="53"/>
      <c r="I75" s="53"/>
      <c r="J75" s="53"/>
      <c r="K75" s="53"/>
      <c r="L75" s="53"/>
      <c r="M75" s="53"/>
    </row>
    <row r="76" spans="1:13" ht="12.75" customHeight="1" x14ac:dyDescent="0.3">
      <c r="A76" s="53"/>
      <c r="B76" s="53"/>
      <c r="C76" s="53"/>
      <c r="D76" s="53"/>
      <c r="E76" s="53"/>
      <c r="F76" s="65"/>
      <c r="G76" s="53"/>
      <c r="H76" s="53"/>
      <c r="I76" s="53"/>
      <c r="J76" s="53"/>
      <c r="K76" s="53"/>
      <c r="L76" s="53"/>
      <c r="M76" s="53"/>
    </row>
    <row r="77" spans="1:13" ht="12.75" customHeight="1" x14ac:dyDescent="0.3">
      <c r="A77" s="53"/>
      <c r="B77" s="53"/>
      <c r="C77" s="53"/>
      <c r="D77" s="53"/>
      <c r="E77" s="53"/>
      <c r="F77" s="65"/>
      <c r="G77" s="53"/>
      <c r="H77" s="53"/>
      <c r="I77" s="53"/>
      <c r="J77" s="53"/>
      <c r="K77" s="53"/>
      <c r="L77" s="53"/>
      <c r="M77" s="53"/>
    </row>
    <row r="78" spans="1:13" ht="12.75" customHeight="1" x14ac:dyDescent="0.3">
      <c r="A78" s="53"/>
      <c r="B78" s="53"/>
      <c r="C78" s="53"/>
      <c r="D78" s="53"/>
      <c r="E78" s="53"/>
      <c r="F78" s="65"/>
      <c r="G78" s="53"/>
      <c r="H78" s="53"/>
      <c r="I78" s="53"/>
      <c r="J78" s="53"/>
      <c r="K78" s="53"/>
      <c r="L78" s="53"/>
      <c r="M78" s="53"/>
    </row>
    <row r="79" spans="1:13" ht="12.75" customHeight="1" x14ac:dyDescent="0.3">
      <c r="A79" s="53"/>
      <c r="B79" s="53"/>
      <c r="C79" s="53"/>
      <c r="D79" s="53"/>
      <c r="E79" s="53"/>
      <c r="F79" s="65"/>
      <c r="G79" s="53"/>
      <c r="H79" s="53"/>
      <c r="I79" s="53"/>
      <c r="J79" s="53"/>
      <c r="K79" s="53"/>
      <c r="L79" s="53"/>
      <c r="M79" s="53"/>
    </row>
    <row r="80" spans="1:13" ht="12.75" customHeight="1" x14ac:dyDescent="0.3">
      <c r="A80" s="53"/>
      <c r="B80" s="53"/>
      <c r="C80" s="53"/>
      <c r="D80" s="53"/>
      <c r="E80" s="53"/>
      <c r="F80" s="65"/>
      <c r="G80" s="53"/>
      <c r="H80" s="53"/>
      <c r="I80" s="53"/>
      <c r="J80" s="53"/>
      <c r="K80" s="53"/>
      <c r="L80" s="53"/>
      <c r="M80" s="53"/>
    </row>
    <row r="81" spans="1:13" ht="12.75" customHeight="1" x14ac:dyDescent="0.3">
      <c r="A81" s="53"/>
      <c r="B81" s="53"/>
      <c r="C81" s="53"/>
      <c r="D81" s="53"/>
      <c r="E81" s="53"/>
      <c r="F81" s="65"/>
      <c r="G81" s="53"/>
      <c r="H81" s="53"/>
      <c r="I81" s="53"/>
      <c r="J81" s="53"/>
      <c r="K81" s="53"/>
      <c r="L81" s="53"/>
      <c r="M81" s="53"/>
    </row>
    <row r="82" spans="1:13" ht="12.75" customHeight="1" x14ac:dyDescent="0.3">
      <c r="A82" s="53"/>
      <c r="B82" s="53"/>
      <c r="C82" s="53"/>
      <c r="D82" s="53"/>
      <c r="E82" s="53"/>
      <c r="F82" s="65"/>
      <c r="G82" s="53"/>
      <c r="H82" s="53"/>
      <c r="I82" s="53"/>
      <c r="J82" s="53"/>
      <c r="K82" s="53"/>
      <c r="L82" s="53"/>
      <c r="M82" s="53"/>
    </row>
    <row r="83" spans="1:13" ht="12.75" customHeight="1" x14ac:dyDescent="0.3">
      <c r="A83" s="53"/>
      <c r="B83" s="53"/>
      <c r="C83" s="53"/>
      <c r="D83" s="53"/>
      <c r="E83" s="53"/>
      <c r="F83" s="65"/>
      <c r="G83" s="53"/>
      <c r="H83" s="53"/>
      <c r="I83" s="53"/>
      <c r="J83" s="53"/>
      <c r="K83" s="53"/>
      <c r="L83" s="53"/>
      <c r="M83" s="53"/>
    </row>
    <row r="84" spans="1:13" ht="12.75" customHeight="1" x14ac:dyDescent="0.3">
      <c r="A84" s="53"/>
      <c r="B84" s="53"/>
      <c r="C84" s="53"/>
      <c r="D84" s="53"/>
      <c r="E84" s="53"/>
      <c r="F84" s="65"/>
      <c r="G84" s="53"/>
      <c r="H84" s="53"/>
      <c r="I84" s="53"/>
      <c r="J84" s="53"/>
      <c r="K84" s="53"/>
      <c r="L84" s="53"/>
      <c r="M84" s="53"/>
    </row>
    <row r="85" spans="1:13" ht="12.75" customHeight="1" x14ac:dyDescent="0.3">
      <c r="A85" s="53"/>
      <c r="B85" s="53"/>
      <c r="C85" s="53"/>
      <c r="D85" s="53"/>
      <c r="E85" s="53"/>
      <c r="F85" s="65"/>
      <c r="G85" s="53"/>
      <c r="H85" s="53"/>
      <c r="I85" s="53"/>
      <c r="J85" s="53"/>
      <c r="K85" s="53"/>
      <c r="L85" s="53"/>
      <c r="M85" s="53"/>
    </row>
    <row r="86" spans="1:13" ht="12.75" customHeight="1" x14ac:dyDescent="0.3">
      <c r="A86" s="53"/>
      <c r="B86" s="53"/>
      <c r="C86" s="53"/>
      <c r="D86" s="53"/>
      <c r="E86" s="53"/>
      <c r="F86" s="65"/>
      <c r="G86" s="53"/>
      <c r="H86" s="53"/>
      <c r="I86" s="53"/>
      <c r="J86" s="53"/>
      <c r="K86" s="53"/>
      <c r="L86" s="53"/>
      <c r="M86" s="53"/>
    </row>
    <row r="87" spans="1:13" ht="12.75" customHeight="1" x14ac:dyDescent="0.3">
      <c r="A87" s="53"/>
      <c r="B87" s="53"/>
      <c r="C87" s="53"/>
      <c r="D87" s="53"/>
      <c r="E87" s="53"/>
      <c r="F87" s="65"/>
      <c r="G87" s="53"/>
      <c r="H87" s="53"/>
      <c r="I87" s="53"/>
      <c r="J87" s="53"/>
      <c r="K87" s="53"/>
      <c r="L87" s="53"/>
      <c r="M87" s="53"/>
    </row>
    <row r="88" spans="1:13" ht="12.75" customHeight="1" x14ac:dyDescent="0.3">
      <c r="A88" s="53"/>
      <c r="B88" s="53"/>
      <c r="C88" s="53"/>
      <c r="D88" s="53"/>
      <c r="E88" s="53"/>
      <c r="F88" s="65"/>
      <c r="G88" s="53"/>
      <c r="H88" s="53"/>
      <c r="I88" s="53"/>
      <c r="J88" s="53"/>
      <c r="K88" s="53"/>
      <c r="L88" s="53"/>
      <c r="M88" s="53"/>
    </row>
    <row r="89" spans="1:13" ht="12.75" customHeight="1" x14ac:dyDescent="0.3">
      <c r="A89" s="53"/>
      <c r="B89" s="53"/>
      <c r="C89" s="53"/>
      <c r="D89" s="53"/>
      <c r="E89" s="53"/>
      <c r="F89" s="65"/>
      <c r="G89" s="53"/>
      <c r="H89" s="53"/>
      <c r="I89" s="53"/>
      <c r="J89" s="53"/>
      <c r="K89" s="53"/>
      <c r="L89" s="53"/>
      <c r="M89" s="53"/>
    </row>
    <row r="90" spans="1:13" ht="12.75" customHeight="1" x14ac:dyDescent="0.3">
      <c r="A90" s="53"/>
      <c r="B90" s="53"/>
      <c r="C90" s="53"/>
      <c r="D90" s="53"/>
      <c r="E90" s="53"/>
      <c r="F90" s="65"/>
      <c r="G90" s="53"/>
      <c r="H90" s="53"/>
      <c r="I90" s="53"/>
      <c r="J90" s="53"/>
      <c r="K90" s="53"/>
      <c r="L90" s="53"/>
      <c r="M90" s="53"/>
    </row>
    <row r="91" spans="1:13" ht="12.75" customHeight="1" x14ac:dyDescent="0.3">
      <c r="A91" s="53"/>
      <c r="B91" s="53"/>
      <c r="C91" s="53"/>
      <c r="D91" s="53"/>
      <c r="E91" s="53"/>
      <c r="F91" s="65"/>
      <c r="G91" s="53"/>
      <c r="H91" s="53"/>
      <c r="I91" s="53"/>
      <c r="J91" s="53"/>
      <c r="K91" s="53"/>
      <c r="L91" s="53"/>
      <c r="M91" s="53"/>
    </row>
    <row r="92" spans="1:13" ht="12.75" customHeight="1" x14ac:dyDescent="0.3">
      <c r="A92" s="53"/>
      <c r="B92" s="53"/>
      <c r="C92" s="53"/>
      <c r="D92" s="53"/>
      <c r="E92" s="53"/>
      <c r="F92" s="65"/>
      <c r="G92" s="53"/>
      <c r="H92" s="53"/>
      <c r="I92" s="53"/>
      <c r="J92" s="53"/>
      <c r="K92" s="53"/>
      <c r="L92" s="53"/>
      <c r="M92" s="53"/>
    </row>
    <row r="93" spans="1:13" ht="12.75" customHeight="1" x14ac:dyDescent="0.3">
      <c r="A93" s="53"/>
      <c r="B93" s="53"/>
      <c r="C93" s="53"/>
      <c r="D93" s="53"/>
      <c r="E93" s="53"/>
      <c r="F93" s="65"/>
      <c r="G93" s="53"/>
      <c r="H93" s="53"/>
      <c r="I93" s="53"/>
      <c r="J93" s="53"/>
      <c r="K93" s="53"/>
      <c r="L93" s="53"/>
      <c r="M93" s="53"/>
    </row>
    <row r="94" spans="1:13" ht="12.75" customHeight="1" x14ac:dyDescent="0.3">
      <c r="A94" s="53"/>
      <c r="B94" s="53"/>
      <c r="C94" s="53"/>
      <c r="D94" s="53"/>
      <c r="E94" s="53"/>
      <c r="F94" s="65"/>
      <c r="G94" s="53"/>
      <c r="H94" s="53"/>
      <c r="I94" s="53"/>
      <c r="J94" s="53"/>
      <c r="K94" s="53"/>
      <c r="L94" s="53"/>
      <c r="M94" s="53"/>
    </row>
    <row r="95" spans="1:13" ht="12.75" customHeight="1" x14ac:dyDescent="0.3">
      <c r="A95" s="53"/>
      <c r="B95" s="53"/>
      <c r="C95" s="53"/>
      <c r="D95" s="53"/>
      <c r="E95" s="53"/>
      <c r="F95" s="65"/>
      <c r="G95" s="53"/>
      <c r="H95" s="53"/>
      <c r="I95" s="53"/>
      <c r="J95" s="53"/>
      <c r="K95" s="53"/>
      <c r="L95" s="53"/>
      <c r="M95" s="53"/>
    </row>
    <row r="96" spans="1:13" ht="12.75" customHeight="1" x14ac:dyDescent="0.3">
      <c r="A96" s="53"/>
      <c r="B96" s="53"/>
      <c r="C96" s="53"/>
      <c r="D96" s="53"/>
      <c r="E96" s="53"/>
      <c r="F96" s="65"/>
      <c r="G96" s="53"/>
      <c r="H96" s="53"/>
      <c r="I96" s="53"/>
      <c r="J96" s="53"/>
      <c r="K96" s="53"/>
      <c r="L96" s="53"/>
      <c r="M96" s="53"/>
    </row>
    <row r="97" spans="1:13" ht="12.75" customHeight="1" x14ac:dyDescent="0.3">
      <c r="A97" s="53"/>
      <c r="B97" s="53"/>
      <c r="C97" s="53"/>
      <c r="D97" s="53"/>
      <c r="E97" s="53"/>
      <c r="F97" s="65"/>
      <c r="G97" s="53"/>
      <c r="H97" s="53"/>
      <c r="I97" s="53"/>
      <c r="J97" s="53"/>
      <c r="K97" s="53"/>
      <c r="L97" s="53"/>
      <c r="M97" s="53"/>
    </row>
    <row r="98" spans="1:13" ht="12.75" customHeight="1" x14ac:dyDescent="0.3">
      <c r="A98" s="53"/>
      <c r="B98" s="53"/>
      <c r="C98" s="53"/>
      <c r="D98" s="53"/>
      <c r="E98" s="53"/>
      <c r="F98" s="65"/>
      <c r="G98" s="53"/>
      <c r="H98" s="53"/>
      <c r="I98" s="53"/>
      <c r="J98" s="53"/>
      <c r="K98" s="53"/>
      <c r="L98" s="53"/>
      <c r="M98" s="53"/>
    </row>
    <row r="99" spans="1:13" ht="12.75" customHeight="1" x14ac:dyDescent="0.3">
      <c r="A99" s="53"/>
      <c r="B99" s="53"/>
      <c r="C99" s="53"/>
      <c r="D99" s="53"/>
      <c r="E99" s="53"/>
      <c r="F99" s="65"/>
      <c r="G99" s="53"/>
      <c r="H99" s="53"/>
      <c r="I99" s="53"/>
      <c r="J99" s="53"/>
      <c r="K99" s="53"/>
      <c r="L99" s="53"/>
      <c r="M99" s="53"/>
    </row>
    <row r="100" spans="1:13" ht="12.75" customHeight="1" x14ac:dyDescent="0.3">
      <c r="A100" s="53"/>
      <c r="B100" s="53"/>
      <c r="C100" s="53"/>
      <c r="D100" s="53"/>
      <c r="E100" s="53"/>
      <c r="F100" s="65"/>
      <c r="G100" s="53"/>
      <c r="H100" s="53"/>
      <c r="I100" s="53"/>
      <c r="J100" s="53"/>
      <c r="K100" s="53"/>
      <c r="L100" s="53"/>
      <c r="M100" s="53"/>
    </row>
    <row r="101" spans="1:13" ht="12.75" customHeight="1" x14ac:dyDescent="0.3">
      <c r="A101" s="53"/>
      <c r="B101" s="53"/>
      <c r="C101" s="53"/>
      <c r="D101" s="53"/>
      <c r="E101" s="53"/>
      <c r="F101" s="65"/>
      <c r="G101" s="53"/>
      <c r="H101" s="53"/>
      <c r="I101" s="53"/>
      <c r="J101" s="53"/>
      <c r="K101" s="53"/>
      <c r="L101" s="53"/>
      <c r="M101" s="53"/>
    </row>
    <row r="102" spans="1:13" ht="12.75" customHeight="1" x14ac:dyDescent="0.3">
      <c r="A102" s="53"/>
      <c r="B102" s="53"/>
      <c r="C102" s="53"/>
      <c r="D102" s="53"/>
      <c r="E102" s="53"/>
      <c r="F102" s="65"/>
      <c r="G102" s="53"/>
      <c r="H102" s="53"/>
      <c r="I102" s="53"/>
      <c r="J102" s="53"/>
      <c r="K102" s="53"/>
      <c r="L102" s="53"/>
      <c r="M102" s="53"/>
    </row>
    <row r="103" spans="1:13" ht="12.75" customHeight="1" x14ac:dyDescent="0.3">
      <c r="A103" s="53"/>
      <c r="B103" s="53"/>
      <c r="C103" s="53"/>
      <c r="D103" s="53"/>
      <c r="E103" s="53"/>
      <c r="F103" s="65"/>
      <c r="G103" s="53"/>
      <c r="H103" s="53"/>
      <c r="I103" s="53"/>
      <c r="J103" s="53"/>
      <c r="K103" s="53"/>
      <c r="L103" s="53"/>
      <c r="M103" s="53"/>
    </row>
    <row r="104" spans="1:13" ht="12.75" customHeight="1" x14ac:dyDescent="0.3">
      <c r="A104" s="53"/>
      <c r="B104" s="53"/>
      <c r="C104" s="53"/>
      <c r="D104" s="53"/>
      <c r="E104" s="53"/>
      <c r="F104" s="65"/>
      <c r="G104" s="53"/>
      <c r="H104" s="53"/>
      <c r="I104" s="53"/>
      <c r="J104" s="53"/>
      <c r="K104" s="53"/>
      <c r="L104" s="53"/>
      <c r="M104" s="53"/>
    </row>
  </sheetData>
  <sheetProtection algorithmName="SHA-512" hashValue="CT1cAUkxY5ar/EfXTE0IA+sMEGAkTI6l160OIShh7gisUK0gbYjPsdKI6GaFEOGE/DAGzYi8S5hsITmPJCVCWQ==" saltValue="ick6QJNmIE5TlqaqBEfvsw==" spinCount="100000" sheet="1" selectLockedCells="1"/>
  <autoFilter ref="B9:H9" xr:uid="{00000000-0009-0000-0000-000006000000}"/>
  <mergeCells count="6">
    <mergeCell ref="B5:C5"/>
    <mergeCell ref="D5:H5"/>
    <mergeCell ref="B6:C6"/>
    <mergeCell ref="D6:H6"/>
    <mergeCell ref="B7:C7"/>
    <mergeCell ref="D7:H7"/>
  </mergeCells>
  <dataValidations disablePrompts="1" count="1">
    <dataValidation type="decimal" allowBlank="1" showErrorMessage="1" sqref="G10:G62" xr:uid="{00000000-0002-0000-0600-000000000000}">
      <formula1>-1</formula1>
      <formula2>1000000000</formula2>
    </dataValidation>
  </dataValidations>
  <pageMargins left="0.7" right="0.7" top="0.75" bottom="0.75" header="0" footer="0"/>
  <pageSetup scale="64" orientation="portrait"/>
  <drawing r:id="rId1"/>
  <extLst>
    <ext xmlns:x14="http://schemas.microsoft.com/office/spreadsheetml/2009/9/main" uri="{CCE6A557-97BC-4b89-ADB6-D9C93CAAB3DF}">
      <x14:dataValidations xmlns:xm="http://schemas.microsoft.com/office/excel/2006/main" disablePrompts="1" count="2">
        <x14:dataValidation type="list" allowBlank="1" showErrorMessage="1" xr:uid="{00000000-0002-0000-0600-000001000000}">
          <x14:formula1>
            <xm:f>DATOS!$C$4:$C$7</xm:f>
          </x14:formula1>
          <xm:sqref>D13:D62</xm:sqref>
        </x14:dataValidation>
        <x14:dataValidation type="list" allowBlank="1" showErrorMessage="1" xr:uid="{00000000-0002-0000-0600-000002000000}">
          <x14:formula1>
            <xm:f>DATOS!$B$4:$B$14</xm:f>
          </x14:formula1>
          <xm:sqref>C13:C62</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A8D08D"/>
  </sheetPr>
  <dimension ref="A1:Z82"/>
  <sheetViews>
    <sheetView showGridLines="0" showRowColHeaders="0" zoomScaleNormal="100" workbookViewId="0">
      <pane xSplit="2" topLeftCell="C1" activePane="topRight" state="frozen"/>
      <selection activeCell="A2" sqref="A2"/>
      <selection pane="topRight"/>
    </sheetView>
  </sheetViews>
  <sheetFormatPr baseColWidth="10" defaultColWidth="14.44140625" defaultRowHeight="15" customHeight="1" x14ac:dyDescent="0.3"/>
  <cols>
    <col min="1" max="1" width="10.5546875" style="5" customWidth="1"/>
    <col min="2" max="2" width="30.88671875" style="5" customWidth="1"/>
    <col min="3" max="3" width="44" style="5" customWidth="1"/>
    <col min="4" max="8" width="30.88671875" style="5" customWidth="1"/>
    <col min="9" max="11" width="30.88671875" style="106" customWidth="1"/>
    <col min="12" max="13" width="30.88671875" style="5" customWidth="1"/>
    <col min="14" max="14" width="30.88671875" style="106" customWidth="1"/>
    <col min="15" max="15" width="70.109375" style="106" customWidth="1"/>
    <col min="16" max="18" width="30.88671875" style="5" customWidth="1"/>
    <col min="19" max="26" width="11.5546875" style="5" customWidth="1"/>
    <col min="27" max="16384" width="14.44140625" style="5"/>
  </cols>
  <sheetData>
    <row r="1" spans="1:26" ht="36.75" customHeight="1" x14ac:dyDescent="0.3">
      <c r="A1" s="1"/>
      <c r="B1" s="2"/>
      <c r="C1" s="2"/>
      <c r="D1" s="2"/>
      <c r="E1" s="2"/>
      <c r="F1" s="3"/>
      <c r="G1" s="3"/>
      <c r="H1" s="4"/>
      <c r="I1" s="4"/>
      <c r="J1" s="1"/>
      <c r="K1" s="1"/>
      <c r="L1" s="1"/>
      <c r="M1" s="1"/>
      <c r="N1" s="1"/>
      <c r="O1" s="1"/>
      <c r="P1" s="1"/>
      <c r="Q1" s="1"/>
      <c r="R1" s="1"/>
      <c r="S1" s="1"/>
      <c r="T1" s="1"/>
      <c r="U1" s="1"/>
      <c r="V1" s="1"/>
      <c r="W1" s="1"/>
      <c r="X1" s="1"/>
      <c r="Y1" s="1"/>
      <c r="Z1" s="1"/>
    </row>
    <row r="2" spans="1:26" ht="36.75" customHeight="1" x14ac:dyDescent="0.3">
      <c r="A2" s="1"/>
      <c r="B2" s="2"/>
      <c r="C2" s="2"/>
      <c r="D2" s="2"/>
      <c r="E2" s="2"/>
      <c r="F2" s="3"/>
      <c r="G2" s="3"/>
      <c r="H2" s="4"/>
      <c r="I2" s="4"/>
      <c r="J2" s="1"/>
      <c r="K2" s="1"/>
      <c r="L2" s="1"/>
      <c r="M2" s="1"/>
      <c r="N2" s="1"/>
      <c r="O2" s="1"/>
      <c r="P2" s="1"/>
      <c r="Q2" s="1"/>
      <c r="R2" s="1"/>
      <c r="S2" s="1"/>
      <c r="T2" s="1"/>
      <c r="U2" s="1"/>
      <c r="V2" s="1"/>
      <c r="W2" s="1"/>
      <c r="X2" s="1"/>
      <c r="Y2" s="1"/>
      <c r="Z2" s="1"/>
    </row>
    <row r="3" spans="1:26" ht="36.75" customHeight="1" x14ac:dyDescent="0.3">
      <c r="A3" s="1"/>
      <c r="B3" s="2"/>
      <c r="C3" s="2"/>
      <c r="D3" s="2"/>
      <c r="E3" s="2"/>
      <c r="F3" s="3"/>
      <c r="G3" s="3"/>
      <c r="H3" s="6"/>
      <c r="I3" s="6"/>
      <c r="J3" s="6"/>
      <c r="K3" s="6"/>
      <c r="L3" s="6"/>
      <c r="M3" s="6"/>
      <c r="N3" s="1"/>
      <c r="O3" s="1"/>
      <c r="P3" s="6"/>
      <c r="Q3" s="1"/>
      <c r="R3" s="1"/>
      <c r="S3" s="1"/>
      <c r="T3" s="1"/>
      <c r="U3" s="1"/>
      <c r="V3" s="1"/>
      <c r="W3" s="1"/>
      <c r="X3" s="1"/>
      <c r="Y3" s="1"/>
      <c r="Z3" s="1"/>
    </row>
    <row r="4" spans="1:26" ht="36.75" customHeight="1" x14ac:dyDescent="0.3">
      <c r="A4" s="1"/>
      <c r="B4" s="2"/>
      <c r="C4" s="2"/>
      <c r="D4" s="2"/>
      <c r="E4" s="2"/>
      <c r="F4" s="3"/>
      <c r="G4" s="3"/>
      <c r="H4" s="6"/>
      <c r="I4" s="6"/>
      <c r="J4" s="6"/>
      <c r="K4" s="6"/>
      <c r="L4" s="6"/>
      <c r="M4" s="6"/>
      <c r="N4" s="1"/>
      <c r="O4" s="1"/>
      <c r="P4" s="6"/>
      <c r="Q4" s="1"/>
      <c r="R4" s="1"/>
      <c r="S4" s="1"/>
      <c r="T4" s="1"/>
      <c r="U4" s="1"/>
      <c r="V4" s="1"/>
      <c r="W4" s="1"/>
      <c r="X4" s="1"/>
      <c r="Y4" s="1"/>
      <c r="Z4" s="1"/>
    </row>
    <row r="5" spans="1:26" ht="15" customHeight="1" x14ac:dyDescent="0.3">
      <c r="A5" s="11"/>
      <c r="B5" s="32"/>
      <c r="C5" s="32"/>
      <c r="D5" s="32"/>
      <c r="E5" s="32"/>
      <c r="F5" s="32"/>
      <c r="G5" s="32"/>
      <c r="H5" s="32"/>
      <c r="I5" s="32"/>
      <c r="J5" s="32"/>
      <c r="K5" s="32"/>
      <c r="L5" s="32"/>
      <c r="M5" s="32"/>
      <c r="N5" s="32"/>
      <c r="O5" s="32"/>
      <c r="P5" s="32"/>
      <c r="Q5" s="32"/>
      <c r="R5" s="32"/>
      <c r="S5" s="32"/>
      <c r="T5" s="1"/>
      <c r="U5" s="1"/>
      <c r="V5" s="1"/>
      <c r="W5" s="1"/>
      <c r="X5" s="1"/>
      <c r="Y5" s="1"/>
      <c r="Z5" s="1"/>
    </row>
    <row r="6" spans="1:26" ht="15" customHeight="1" x14ac:dyDescent="0.3">
      <c r="A6" s="11"/>
      <c r="B6" s="32"/>
      <c r="C6" s="32"/>
      <c r="D6" s="32"/>
      <c r="E6" s="32"/>
      <c r="F6" s="32"/>
      <c r="G6" s="32"/>
      <c r="H6" s="32"/>
      <c r="I6" s="32"/>
      <c r="J6" s="32"/>
      <c r="K6" s="32"/>
      <c r="L6" s="32"/>
      <c r="M6" s="32"/>
      <c r="N6" s="32"/>
      <c r="O6" s="32"/>
      <c r="P6" s="32"/>
      <c r="Q6" s="32"/>
      <c r="R6" s="32"/>
      <c r="S6" s="32"/>
      <c r="T6" s="1"/>
      <c r="U6" s="1"/>
      <c r="V6" s="1"/>
      <c r="W6" s="1"/>
      <c r="X6" s="1"/>
      <c r="Y6" s="1"/>
      <c r="Z6" s="1"/>
    </row>
    <row r="7" spans="1:26" ht="9.9" customHeight="1" x14ac:dyDescent="0.3">
      <c r="A7" s="11"/>
      <c r="B7" s="11"/>
      <c r="C7" s="11"/>
      <c r="D7" s="11"/>
      <c r="E7" s="11"/>
      <c r="F7" s="11"/>
      <c r="G7" s="11"/>
      <c r="H7" s="11"/>
      <c r="I7" s="11"/>
      <c r="J7" s="11"/>
      <c r="K7" s="11"/>
      <c r="L7" s="11"/>
      <c r="M7" s="11"/>
      <c r="N7" s="11"/>
      <c r="O7" s="11"/>
      <c r="P7" s="11"/>
      <c r="Q7" s="11"/>
      <c r="R7" s="11"/>
      <c r="S7" s="11"/>
      <c r="T7" s="1"/>
      <c r="U7" s="1"/>
      <c r="V7" s="1"/>
      <c r="W7" s="1"/>
      <c r="X7" s="1"/>
      <c r="Y7" s="1"/>
      <c r="Z7" s="1"/>
    </row>
    <row r="8" spans="1:26" ht="15" customHeight="1" x14ac:dyDescent="0.3">
      <c r="A8" s="11"/>
      <c r="B8" s="11"/>
      <c r="C8" s="11"/>
      <c r="D8" s="11"/>
      <c r="E8" s="11"/>
      <c r="F8" s="11"/>
      <c r="G8" s="11"/>
      <c r="H8" s="11"/>
      <c r="I8" s="11"/>
      <c r="J8" s="11"/>
      <c r="K8" s="11"/>
      <c r="L8" s="11"/>
      <c r="M8" s="11"/>
      <c r="N8" s="11"/>
      <c r="O8" s="11"/>
      <c r="P8" s="11"/>
      <c r="Q8" s="11"/>
      <c r="R8" s="11"/>
      <c r="S8" s="11"/>
      <c r="T8" s="1"/>
      <c r="U8" s="1"/>
      <c r="V8" s="1"/>
      <c r="W8" s="1"/>
      <c r="X8" s="1"/>
      <c r="Y8" s="1"/>
      <c r="Z8" s="1"/>
    </row>
    <row r="9" spans="1:26" s="54" customFormat="1" ht="21.75" customHeight="1" x14ac:dyDescent="0.3">
      <c r="A9" s="53"/>
      <c r="B9" s="165" t="s">
        <v>445</v>
      </c>
      <c r="C9" s="166"/>
      <c r="D9" s="166"/>
      <c r="E9" s="166"/>
      <c r="F9" s="166"/>
      <c r="G9" s="166"/>
      <c r="H9" s="166"/>
      <c r="I9" s="166"/>
      <c r="J9" s="166"/>
      <c r="K9" s="166"/>
      <c r="L9" s="166"/>
      <c r="M9" s="166"/>
      <c r="N9" s="166"/>
      <c r="O9" s="167"/>
      <c r="P9" s="53"/>
      <c r="Q9" s="53"/>
      <c r="R9" s="53"/>
      <c r="S9" s="53"/>
      <c r="T9" s="53"/>
      <c r="U9" s="53"/>
      <c r="V9" s="53"/>
      <c r="W9" s="53"/>
      <c r="X9" s="53"/>
    </row>
    <row r="10" spans="1:26" s="54" customFormat="1" ht="12.75" customHeight="1" x14ac:dyDescent="0.3">
      <c r="A10" s="53"/>
      <c r="B10" s="76"/>
      <c r="C10" s="76"/>
      <c r="D10" s="76"/>
      <c r="E10" s="77"/>
      <c r="F10" s="65"/>
      <c r="G10" s="53"/>
      <c r="H10" s="53"/>
      <c r="I10" s="53"/>
      <c r="J10" s="53"/>
      <c r="K10" s="53"/>
      <c r="L10" s="53"/>
      <c r="M10" s="53"/>
      <c r="N10" s="53"/>
      <c r="O10" s="53"/>
      <c r="P10" s="53"/>
      <c r="Q10" s="53"/>
      <c r="R10" s="53"/>
      <c r="S10" s="53"/>
      <c r="T10" s="53"/>
      <c r="U10" s="53"/>
      <c r="V10" s="53"/>
      <c r="W10" s="53"/>
      <c r="X10" s="53"/>
    </row>
    <row r="11" spans="1:26" s="54" customFormat="1" ht="36.75" customHeight="1" x14ac:dyDescent="0.3">
      <c r="A11" s="53"/>
      <c r="B11" s="69" t="s">
        <v>413</v>
      </c>
      <c r="C11" s="69" t="s">
        <v>114</v>
      </c>
      <c r="D11" s="69" t="s">
        <v>115</v>
      </c>
      <c r="E11" s="69" t="s">
        <v>414</v>
      </c>
      <c r="F11" s="69" t="s">
        <v>415</v>
      </c>
      <c r="G11" s="69" t="s">
        <v>416</v>
      </c>
      <c r="H11" s="69" t="s">
        <v>417</v>
      </c>
      <c r="I11" s="69" t="s">
        <v>429</v>
      </c>
      <c r="J11" s="69" t="s">
        <v>430</v>
      </c>
      <c r="K11" s="69" t="s">
        <v>431</v>
      </c>
      <c r="L11" s="69" t="s">
        <v>432</v>
      </c>
      <c r="M11" s="69" t="s">
        <v>433</v>
      </c>
      <c r="N11" s="69" t="s">
        <v>434</v>
      </c>
      <c r="O11" s="69" t="s">
        <v>446</v>
      </c>
      <c r="P11" s="53"/>
      <c r="Q11" s="53"/>
      <c r="R11" s="53"/>
      <c r="S11" s="53"/>
      <c r="T11" s="53"/>
      <c r="U11" s="53"/>
      <c r="V11" s="53"/>
      <c r="W11" s="53"/>
    </row>
    <row r="12" spans="1:26" s="54" customFormat="1" ht="69" customHeight="1" x14ac:dyDescent="0.3">
      <c r="A12" s="53"/>
      <c r="B12" s="69" t="str">
        <f>+'5 Plan de Acción -Estrategias '!B10</f>
        <v>Ejemplo 1</v>
      </c>
      <c r="C12" s="78" t="str">
        <f>+'5 Plan de Acción -Estrategias '!C10</f>
        <v>Teletrabajo</v>
      </c>
      <c r="D12" s="78" t="s">
        <v>116</v>
      </c>
      <c r="E12" s="78" t="s">
        <v>419</v>
      </c>
      <c r="F12" s="78" t="s">
        <v>420</v>
      </c>
      <c r="G12" s="79">
        <v>1200000</v>
      </c>
      <c r="H12" s="78" t="s">
        <v>421</v>
      </c>
      <c r="I12" s="69" t="s">
        <v>435</v>
      </c>
      <c r="J12" s="69">
        <v>2</v>
      </c>
      <c r="K12" s="80">
        <v>1250000</v>
      </c>
      <c r="L12" s="81">
        <f t="shared" ref="L12:L64" si="0">IFERROR(J12/F12,"")</f>
        <v>1</v>
      </c>
      <c r="M12" s="82" t="str">
        <f>IF(L12="","",IF(L12&gt;=1,"Cumplida","No cumplida"))</f>
        <v>Cumplida</v>
      </c>
      <c r="N12" s="69" t="s">
        <v>436</v>
      </c>
      <c r="O12" s="69"/>
      <c r="P12" s="53"/>
      <c r="Q12" s="53"/>
      <c r="R12" s="53"/>
      <c r="S12" s="53"/>
      <c r="T12" s="53"/>
      <c r="U12" s="53"/>
      <c r="V12" s="53"/>
      <c r="W12" s="53"/>
    </row>
    <row r="13" spans="1:26" s="54" customFormat="1" ht="69" customHeight="1" x14ac:dyDescent="0.3">
      <c r="A13" s="53"/>
      <c r="B13" s="69" t="s">
        <v>422</v>
      </c>
      <c r="C13" s="78" t="s">
        <v>117</v>
      </c>
      <c r="D13" s="78" t="s">
        <v>118</v>
      </c>
      <c r="E13" s="78" t="s">
        <v>423</v>
      </c>
      <c r="F13" s="78">
        <v>3</v>
      </c>
      <c r="G13" s="79">
        <v>10000000</v>
      </c>
      <c r="H13" s="78" t="s">
        <v>424</v>
      </c>
      <c r="I13" s="69">
        <v>2022</v>
      </c>
      <c r="J13" s="69">
        <v>7</v>
      </c>
      <c r="K13" s="80">
        <v>5000000</v>
      </c>
      <c r="L13" s="81">
        <f t="shared" si="0"/>
        <v>2.3333333333333335</v>
      </c>
      <c r="M13" s="82" t="str">
        <f>IF(L13="","",IF(L13&gt;=1,"Cumplida","No cumplida"))</f>
        <v>Cumplida</v>
      </c>
      <c r="N13" s="69" t="s">
        <v>437</v>
      </c>
      <c r="O13" s="69"/>
      <c r="P13" s="53"/>
      <c r="Q13" s="53"/>
      <c r="R13" s="53"/>
      <c r="S13" s="53"/>
      <c r="T13" s="53"/>
      <c r="U13" s="53"/>
      <c r="V13" s="53"/>
      <c r="W13" s="53"/>
    </row>
    <row r="14" spans="1:26" s="54" customFormat="1" ht="68.099999999999994" customHeight="1" x14ac:dyDescent="0.3">
      <c r="A14" s="53"/>
      <c r="B14" s="69" t="s">
        <v>425</v>
      </c>
      <c r="C14" s="78" t="s">
        <v>119</v>
      </c>
      <c r="D14" s="78" t="s">
        <v>120</v>
      </c>
      <c r="E14" s="78" t="s">
        <v>426</v>
      </c>
      <c r="F14" s="78" t="s">
        <v>427</v>
      </c>
      <c r="G14" s="79">
        <v>1000000</v>
      </c>
      <c r="H14" s="78" t="s">
        <v>428</v>
      </c>
      <c r="I14" s="69">
        <v>2022</v>
      </c>
      <c r="J14" s="83">
        <v>0.5</v>
      </c>
      <c r="K14" s="80">
        <v>1000000</v>
      </c>
      <c r="L14" s="81">
        <f t="shared" si="0"/>
        <v>1</v>
      </c>
      <c r="M14" s="82" t="str">
        <f>IF(L14="","",IF(L14&gt;=1,"Cumplida","No cumplida"))</f>
        <v>Cumplida</v>
      </c>
      <c r="N14" s="84" t="s">
        <v>436</v>
      </c>
      <c r="O14" s="84"/>
      <c r="P14" s="53"/>
      <c r="Q14" s="53"/>
      <c r="R14" s="53"/>
      <c r="S14" s="53"/>
      <c r="T14" s="53"/>
      <c r="U14" s="53"/>
      <c r="V14" s="53"/>
      <c r="W14" s="53"/>
    </row>
    <row r="15" spans="1:26" s="54" customFormat="1" ht="56.1" customHeight="1" x14ac:dyDescent="0.3">
      <c r="A15" s="53"/>
      <c r="B15" s="69">
        <v>1</v>
      </c>
      <c r="C15" s="85" t="str">
        <f>+'5 Plan de Acción -Estrategias '!C13</f>
        <v>Bicicleta</v>
      </c>
      <c r="D15" s="85" t="str">
        <f>+'5 Plan de Acción -Estrategias '!D13</f>
        <v>Capacitación</v>
      </c>
      <c r="E15" s="85" t="str">
        <f>+'5 Plan de Acción -Estrategias '!E13</f>
        <v>Ejecutar charlas enfocadas al uso de la bicicleta (Ejemplo: beneficios físicos y mentales y prevención de lesiones al montar bicicleta)</v>
      </c>
      <c r="F15" s="85">
        <f>+'5 Plan de Acción -Estrategias '!F13</f>
        <v>3</v>
      </c>
      <c r="G15" s="85">
        <f>+'5 Plan de Acción -Estrategias '!G13</f>
        <v>0</v>
      </c>
      <c r="H15" s="85" t="str">
        <f>+'5 Plan de Acción -Estrategias '!H13</f>
        <v>Líder movilidad - Oficina Asesora de Planeación
Apoya representante Gestión Humana</v>
      </c>
      <c r="I15" s="102">
        <v>2024</v>
      </c>
      <c r="J15" s="103">
        <v>0</v>
      </c>
      <c r="K15" s="104">
        <v>0</v>
      </c>
      <c r="L15" s="81">
        <f t="shared" si="0"/>
        <v>0</v>
      </c>
      <c r="M15" s="82" t="str">
        <f t="shared" ref="M15:M64" si="1">IF(L15="","",IF(L15&gt;=1,"Cumplida","No cumplida"))</f>
        <v>No cumplida</v>
      </c>
      <c r="N15" s="103" t="s">
        <v>541</v>
      </c>
      <c r="O15" s="103"/>
      <c r="P15" s="53"/>
      <c r="Q15" s="53"/>
      <c r="R15" s="53"/>
      <c r="S15" s="53"/>
      <c r="T15" s="53"/>
      <c r="U15" s="53"/>
      <c r="V15" s="53"/>
      <c r="W15" s="53"/>
    </row>
    <row r="16" spans="1:26" s="54" customFormat="1" ht="56.1" customHeight="1" x14ac:dyDescent="0.3">
      <c r="A16" s="53"/>
      <c r="B16" s="69">
        <v>2</v>
      </c>
      <c r="C16" s="85" t="str">
        <f>+'5 Plan de Acción -Estrategias '!C14</f>
        <v>Bicicleta</v>
      </c>
      <c r="D16" s="85" t="str">
        <f>+'5 Plan de Acción -Estrategias '!D14</f>
        <v>Capacitación</v>
      </c>
      <c r="E16" s="85" t="str">
        <f>+'5 Plan de Acción -Estrategias '!E14</f>
        <v>Identificar a través de una encuesta los colaboradores que no saben montar bicicleta y de lograr mínimo diez personas interesadas, gestionar con el IDRD la implementación de actividades de la escuela de la bicicleta</v>
      </c>
      <c r="F16" s="85">
        <f>+'5 Plan de Acción -Estrategias '!F14</f>
        <v>2</v>
      </c>
      <c r="G16" s="85">
        <f>+'5 Plan de Acción -Estrategias '!G14</f>
        <v>0</v>
      </c>
      <c r="H16" s="85" t="str">
        <f>+'5 Plan de Acción -Estrategias '!H14</f>
        <v>Líder movilidad - Oficina Asesora de Planeación
Apoya representante Gestión Humana</v>
      </c>
      <c r="I16" s="102">
        <v>2024</v>
      </c>
      <c r="J16" s="103">
        <v>0</v>
      </c>
      <c r="K16" s="104">
        <v>0</v>
      </c>
      <c r="L16" s="81">
        <f t="shared" si="0"/>
        <v>0</v>
      </c>
      <c r="M16" s="82" t="str">
        <f t="shared" si="1"/>
        <v>No cumplida</v>
      </c>
      <c r="N16" s="103" t="s">
        <v>542</v>
      </c>
      <c r="O16" s="103"/>
      <c r="P16" s="53"/>
      <c r="Q16" s="53"/>
      <c r="R16" s="53"/>
      <c r="S16" s="53"/>
      <c r="T16" s="53"/>
      <c r="U16" s="53"/>
      <c r="V16" s="53"/>
      <c r="W16" s="53"/>
    </row>
    <row r="17" spans="1:23" s="54" customFormat="1" ht="56.1" customHeight="1" x14ac:dyDescent="0.3">
      <c r="A17" s="53"/>
      <c r="B17" s="69">
        <v>3</v>
      </c>
      <c r="C17" s="85" t="str">
        <f>+'5 Plan de Acción -Estrategias '!C15</f>
        <v>Bicicleta</v>
      </c>
      <c r="D17" s="85" t="str">
        <f>+'5 Plan de Acción -Estrategias '!D15</f>
        <v>Incentivos</v>
      </c>
      <c r="E17" s="85" t="str">
        <f>+'5 Plan de Acción -Estrategias '!E15</f>
        <v>Realizar ciclo paseos para incentivar el uso de la bicicleta como medio de transporte o medio recreativo y de actividad física</v>
      </c>
      <c r="F17" s="85">
        <f>+'5 Plan de Acción -Estrategias '!F15</f>
        <v>4</v>
      </c>
      <c r="G17" s="85">
        <f>+'5 Plan de Acción -Estrategias '!G15</f>
        <v>0</v>
      </c>
      <c r="H17" s="85" t="str">
        <f>+'5 Plan de Acción -Estrategias '!H15</f>
        <v>Líder movilidad - Oficina Asesora de Planeación
Apoya representante Gestión Humana</v>
      </c>
      <c r="I17" s="102">
        <v>2024</v>
      </c>
      <c r="J17" s="103">
        <v>0</v>
      </c>
      <c r="K17" s="104">
        <v>0</v>
      </c>
      <c r="L17" s="81">
        <f t="shared" si="0"/>
        <v>0</v>
      </c>
      <c r="M17" s="82" t="str">
        <f t="shared" si="1"/>
        <v>No cumplida</v>
      </c>
      <c r="N17" s="103" t="s">
        <v>543</v>
      </c>
      <c r="O17" s="103"/>
      <c r="P17" s="53"/>
      <c r="Q17" s="53"/>
      <c r="R17" s="53"/>
      <c r="S17" s="53"/>
      <c r="T17" s="53"/>
      <c r="U17" s="53"/>
      <c r="V17" s="53"/>
      <c r="W17" s="53"/>
    </row>
    <row r="18" spans="1:23" s="54" customFormat="1" ht="56.1" customHeight="1" x14ac:dyDescent="0.3">
      <c r="A18" s="53"/>
      <c r="B18" s="69">
        <v>4</v>
      </c>
      <c r="C18" s="85" t="str">
        <f>+'5 Plan de Acción -Estrategias '!C16</f>
        <v>Bicicleta</v>
      </c>
      <c r="D18" s="85" t="str">
        <f>+'5 Plan de Acción -Estrategias '!D16</f>
        <v>Incentivos</v>
      </c>
      <c r="E18" s="85" t="str">
        <f>+'5 Plan de Acción -Estrategias '!E16</f>
        <v>Reconocer semestralmente a través de los medios de comunicación de la Entidad, a los colaboradores que reportan más viajes en bicicleta durante el periodo</v>
      </c>
      <c r="F18" s="85">
        <f>+'5 Plan de Acción -Estrategias '!F16</f>
        <v>4</v>
      </c>
      <c r="G18" s="85">
        <f>+'5 Plan de Acción -Estrategias '!G16</f>
        <v>0</v>
      </c>
      <c r="H18" s="85" t="str">
        <f>+'5 Plan de Acción -Estrategias '!H16</f>
        <v>Líder movilidad - Oficina Asesora de Planeación
Líder de comunicaciones
Apoya representante Gestión Humana</v>
      </c>
      <c r="I18" s="102">
        <v>2024</v>
      </c>
      <c r="J18" s="103">
        <v>0</v>
      </c>
      <c r="K18" s="104">
        <v>0</v>
      </c>
      <c r="L18" s="81">
        <f t="shared" si="0"/>
        <v>0</v>
      </c>
      <c r="M18" s="82" t="str">
        <f t="shared" si="1"/>
        <v>No cumplida</v>
      </c>
      <c r="N18" s="103" t="s">
        <v>541</v>
      </c>
      <c r="O18" s="103"/>
      <c r="P18" s="53"/>
      <c r="Q18" s="53"/>
      <c r="R18" s="53"/>
      <c r="S18" s="53"/>
      <c r="T18" s="53"/>
      <c r="U18" s="53"/>
      <c r="V18" s="53"/>
      <c r="W18" s="53"/>
    </row>
    <row r="19" spans="1:23" s="54" customFormat="1" ht="56.1" customHeight="1" x14ac:dyDescent="0.3">
      <c r="A19" s="53"/>
      <c r="B19" s="69">
        <v>5</v>
      </c>
      <c r="C19" s="85" t="str">
        <f>+'5 Plan de Acción -Estrategias '!C17</f>
        <v>Bicicleta</v>
      </c>
      <c r="D19" s="85" t="str">
        <f>+'5 Plan de Acción -Estrategias '!D17</f>
        <v>Políticas corporativas</v>
      </c>
      <c r="E19" s="85" t="str">
        <f>+'5 Plan de Acción -Estrategias '!E17</f>
        <v>Socializar lo relacionado con el incentivo por uso de la bicicleta para los funcionarios conforme lo establece el artículo 5 del Decreto 1811 de 2016 y la reglamentación interna, con el fin de incentivar al uso de la bicicleta</v>
      </c>
      <c r="F19" s="85">
        <f>+'5 Plan de Acción -Estrategias '!F17</f>
        <v>4</v>
      </c>
      <c r="G19" s="85">
        <f>+'5 Plan de Acción -Estrategias '!G17</f>
        <v>0</v>
      </c>
      <c r="H19" s="85" t="str">
        <f>+'5 Plan de Acción -Estrategias '!H17</f>
        <v>Líder movilidad - Oficina Asesora de Planeación
Líder de comunicaciones
Apoya representante Gestión Humana</v>
      </c>
      <c r="I19" s="102">
        <v>2024</v>
      </c>
      <c r="J19" s="103">
        <v>0</v>
      </c>
      <c r="K19" s="104">
        <v>0</v>
      </c>
      <c r="L19" s="81">
        <f t="shared" si="0"/>
        <v>0</v>
      </c>
      <c r="M19" s="82" t="str">
        <f t="shared" si="1"/>
        <v>No cumplida</v>
      </c>
      <c r="N19" s="103" t="s">
        <v>542</v>
      </c>
      <c r="O19" s="103"/>
      <c r="P19" s="53"/>
      <c r="Q19" s="53"/>
      <c r="R19" s="53"/>
      <c r="S19" s="53"/>
      <c r="T19" s="53"/>
      <c r="U19" s="53"/>
      <c r="V19" s="53"/>
      <c r="W19" s="53"/>
    </row>
    <row r="20" spans="1:23" s="54" customFormat="1" ht="56.1" customHeight="1" x14ac:dyDescent="0.3">
      <c r="A20" s="53"/>
      <c r="B20" s="69">
        <v>6</v>
      </c>
      <c r="C20" s="85" t="str">
        <f>+'5 Plan de Acción -Estrategias '!C18</f>
        <v>Bicicleta</v>
      </c>
      <c r="D20" s="85" t="str">
        <f>+'5 Plan de Acción -Estrategias '!D18</f>
        <v>Capacitación</v>
      </c>
      <c r="E20" s="85" t="str">
        <f>+'5 Plan de Acción -Estrategias '!E18</f>
        <v>Gestionar y ejecutar talleres de mecánica de la bicicleta para los biciusuarios y colaboradores que deseen vincularse</v>
      </c>
      <c r="F20" s="85">
        <f>+'5 Plan de Acción -Estrategias '!F18</f>
        <v>2</v>
      </c>
      <c r="G20" s="85">
        <f>+'5 Plan de Acción -Estrategias '!G18</f>
        <v>0</v>
      </c>
      <c r="H20" s="85" t="str">
        <f>+'5 Plan de Acción -Estrategias '!H18</f>
        <v>Líder movilidad - Oficina Asesora de Planeación
Apoya representante Gestión Humana</v>
      </c>
      <c r="I20" s="102">
        <v>2024</v>
      </c>
      <c r="J20" s="103">
        <v>0</v>
      </c>
      <c r="K20" s="104">
        <v>0</v>
      </c>
      <c r="L20" s="81">
        <f t="shared" si="0"/>
        <v>0</v>
      </c>
      <c r="M20" s="82" t="str">
        <f t="shared" si="1"/>
        <v>No cumplida</v>
      </c>
      <c r="N20" s="103" t="s">
        <v>544</v>
      </c>
      <c r="O20" s="103"/>
      <c r="P20" s="53"/>
      <c r="Q20" s="53"/>
      <c r="R20" s="53"/>
      <c r="S20" s="53"/>
      <c r="T20" s="53"/>
      <c r="U20" s="53"/>
      <c r="V20" s="53"/>
      <c r="W20" s="53"/>
    </row>
    <row r="21" spans="1:23" s="54" customFormat="1" ht="56.1" customHeight="1" x14ac:dyDescent="0.3">
      <c r="A21" s="53"/>
      <c r="B21" s="69">
        <v>7</v>
      </c>
      <c r="C21" s="85" t="str">
        <f>+'5 Plan de Acción -Estrategias '!C19</f>
        <v>Transversal</v>
      </c>
      <c r="D21" s="85" t="str">
        <f>+'5 Plan de Acción -Estrategias '!D19</f>
        <v>Políticas corporativas</v>
      </c>
      <c r="E21" s="85" t="str">
        <f>+'5 Plan de Acción -Estrategias '!E19</f>
        <v>Implementar la medida del día de la movilidad sostenible el primer jueves de cada mes, gestionando en cierre de los parqueaderos y realizando el reporte a la Secretaría Distrital de Movilidad de los viajes realizados en bicicleta</v>
      </c>
      <c r="F21" s="85">
        <f>+'5 Plan de Acción -Estrategias '!F19</f>
        <v>24</v>
      </c>
      <c r="G21" s="85">
        <f>+'5 Plan de Acción -Estrategias '!G19</f>
        <v>0</v>
      </c>
      <c r="H21" s="85" t="str">
        <f>+'5 Plan de Acción -Estrategias '!H19</f>
        <v>Líder movilidad - Oficina Asesora de Planeación
Apoya representante Gestión Humana
Gestión con la Dirección de Recursos Físicos y Gestión Documental</v>
      </c>
      <c r="I21" s="102"/>
      <c r="J21" s="103"/>
      <c r="K21" s="104"/>
      <c r="L21" s="81">
        <f t="shared" si="0"/>
        <v>0</v>
      </c>
      <c r="M21" s="82" t="str">
        <f t="shared" si="1"/>
        <v>No cumplida</v>
      </c>
      <c r="N21" s="103"/>
      <c r="O21" s="103"/>
      <c r="P21" s="53"/>
      <c r="Q21" s="53"/>
      <c r="R21" s="53"/>
      <c r="S21" s="53"/>
      <c r="T21" s="53"/>
      <c r="U21" s="53"/>
      <c r="V21" s="53"/>
      <c r="W21" s="53"/>
    </row>
    <row r="22" spans="1:23" s="54" customFormat="1" ht="56.1" customHeight="1" x14ac:dyDescent="0.3">
      <c r="A22" s="53"/>
      <c r="B22" s="69">
        <v>8</v>
      </c>
      <c r="C22" s="85" t="str">
        <f>+'5 Plan de Acción -Estrategias '!C20</f>
        <v>Transporte Público</v>
      </c>
      <c r="D22" s="85" t="str">
        <f>+'5 Plan de Acción -Estrategias '!D20</f>
        <v>Políticas corporativas</v>
      </c>
      <c r="E22" s="85" t="str">
        <f>+'5 Plan de Acción -Estrategias '!E20</f>
        <v>Gestionar jornadas con el apoyo de Transmilenio en las que se realicé personalización y recarga de la Tarjeta Tu Llave.</v>
      </c>
      <c r="F22" s="85">
        <f>+'5 Plan de Acción -Estrategias '!F20</f>
        <v>2</v>
      </c>
      <c r="G22" s="85">
        <f>+'5 Plan de Acción -Estrategias '!G20</f>
        <v>0</v>
      </c>
      <c r="H22" s="85" t="str">
        <f>+'5 Plan de Acción -Estrategias '!H20</f>
        <v>Líder movilidad - Oficina Asesora de Planeación
Apoya representante Gestión Humana</v>
      </c>
      <c r="I22" s="102"/>
      <c r="J22" s="103"/>
      <c r="K22" s="104"/>
      <c r="L22" s="81">
        <f t="shared" si="0"/>
        <v>0</v>
      </c>
      <c r="M22" s="82" t="str">
        <f t="shared" si="1"/>
        <v>No cumplida</v>
      </c>
      <c r="N22" s="103"/>
      <c r="O22" s="103"/>
      <c r="P22" s="53"/>
      <c r="Q22" s="53"/>
      <c r="R22" s="53"/>
      <c r="S22" s="53"/>
      <c r="T22" s="53"/>
      <c r="U22" s="53"/>
      <c r="V22" s="53"/>
      <c r="W22" s="53"/>
    </row>
    <row r="23" spans="1:23" s="54" customFormat="1" ht="56.1" customHeight="1" x14ac:dyDescent="0.3">
      <c r="A23" s="53"/>
      <c r="B23" s="69">
        <v>9</v>
      </c>
      <c r="C23" s="85" t="str">
        <f>+'5 Plan de Acción -Estrategias '!C21</f>
        <v>Uso eficiente de la flota</v>
      </c>
      <c r="D23" s="85" t="str">
        <f>+'5 Plan de Acción -Estrategias '!D21</f>
        <v>Capacitación</v>
      </c>
      <c r="E23" s="85" t="str">
        <f>+'5 Plan de Acción -Estrategias '!E21</f>
        <v>Ejecutar charlas sobre eco-conducción o movilidad sostenible</v>
      </c>
      <c r="F23" s="85">
        <f>+'5 Plan de Acción -Estrategias '!F21</f>
        <v>2</v>
      </c>
      <c r="G23" s="85">
        <f>+'5 Plan de Acción -Estrategias '!G21</f>
        <v>0</v>
      </c>
      <c r="H23" s="85" t="str">
        <f>+'5 Plan de Acción -Estrategias '!H21</f>
        <v>Líder movilidad - Oficina Asesora de Planeación</v>
      </c>
      <c r="I23" s="102"/>
      <c r="J23" s="103"/>
      <c r="K23" s="104"/>
      <c r="L23" s="81">
        <f t="shared" si="0"/>
        <v>0</v>
      </c>
      <c r="M23" s="82" t="str">
        <f t="shared" si="1"/>
        <v>No cumplida</v>
      </c>
      <c r="N23" s="103"/>
      <c r="O23" s="103"/>
      <c r="P23" s="53"/>
      <c r="Q23" s="53"/>
      <c r="R23" s="53"/>
      <c r="S23" s="53"/>
      <c r="T23" s="53"/>
      <c r="U23" s="53"/>
      <c r="V23" s="53"/>
      <c r="W23" s="53"/>
    </row>
    <row r="24" spans="1:23" s="54" customFormat="1" ht="56.1" customHeight="1" x14ac:dyDescent="0.3">
      <c r="A24" s="53"/>
      <c r="B24" s="69">
        <v>10</v>
      </c>
      <c r="C24" s="85" t="str">
        <f>+'5 Plan de Acción -Estrategias '!C22</f>
        <v>Caminata</v>
      </c>
      <c r="D24" s="85" t="str">
        <f>+'5 Plan de Acción -Estrategias '!D22</f>
        <v>Incentivos</v>
      </c>
      <c r="E24" s="85" t="str">
        <f>+'5 Plan de Acción -Estrategias '!E22</f>
        <v>Ejecutar caminatas ecológicas, con el fin de incentivarla como alternativa o complemento de movilidad sostenible</v>
      </c>
      <c r="F24" s="85">
        <f>+'5 Plan de Acción -Estrategias '!F22</f>
        <v>4</v>
      </c>
      <c r="G24" s="85">
        <f>+'5 Plan de Acción -Estrategias '!G22</f>
        <v>0</v>
      </c>
      <c r="H24" s="85" t="str">
        <f>+'5 Plan de Acción -Estrategias '!H22</f>
        <v>Líder movilidad - Oficina Asesora de Planeación
Apoya representante Gestión Humana</v>
      </c>
      <c r="I24" s="102"/>
      <c r="J24" s="103"/>
      <c r="K24" s="104"/>
      <c r="L24" s="81">
        <f t="shared" si="0"/>
        <v>0</v>
      </c>
      <c r="M24" s="82" t="str">
        <f t="shared" si="1"/>
        <v>No cumplida</v>
      </c>
      <c r="N24" s="103"/>
      <c r="O24" s="103"/>
      <c r="P24" s="53"/>
      <c r="Q24" s="53"/>
      <c r="R24" s="53"/>
      <c r="S24" s="53"/>
      <c r="T24" s="53"/>
      <c r="U24" s="53"/>
      <c r="V24" s="53"/>
      <c r="W24" s="53"/>
    </row>
    <row r="25" spans="1:23" s="54" customFormat="1" ht="56.1" customHeight="1" x14ac:dyDescent="0.3">
      <c r="A25" s="53"/>
      <c r="B25" s="69">
        <v>11</v>
      </c>
      <c r="C25" s="85" t="str">
        <f>+'5 Plan de Acción -Estrategias '!C23</f>
        <v>Carro Compartido</v>
      </c>
      <c r="D25" s="85" t="str">
        <f>+'5 Plan de Acción -Estrategias '!D23</f>
        <v>Capacitación</v>
      </c>
      <c r="E25" s="85" t="str">
        <f>+'5 Plan de Acción -Estrategias '!E23</f>
        <v>Realizar actividades de sensibilización sobre cambio climático</v>
      </c>
      <c r="F25" s="85">
        <f>+'5 Plan de Acción -Estrategias '!F23</f>
        <v>2</v>
      </c>
      <c r="G25" s="85">
        <f>+'5 Plan de Acción -Estrategias '!G23</f>
        <v>0</v>
      </c>
      <c r="H25" s="85" t="str">
        <f>+'5 Plan de Acción -Estrategias '!H23</f>
        <v>Líder movilidad - Oficina Asesora de Planeación</v>
      </c>
      <c r="I25" s="102"/>
      <c r="J25" s="103"/>
      <c r="K25" s="104"/>
      <c r="L25" s="81">
        <f t="shared" si="0"/>
        <v>0</v>
      </c>
      <c r="M25" s="82" t="str">
        <f t="shared" si="1"/>
        <v>No cumplida</v>
      </c>
      <c r="N25" s="103"/>
      <c r="O25" s="103"/>
      <c r="P25" s="53"/>
      <c r="Q25" s="53"/>
      <c r="R25" s="53"/>
      <c r="S25" s="53"/>
      <c r="T25" s="53"/>
      <c r="U25" s="53"/>
      <c r="V25" s="53"/>
      <c r="W25" s="53"/>
    </row>
    <row r="26" spans="1:23" s="54" customFormat="1" ht="56.1" customHeight="1" x14ac:dyDescent="0.3">
      <c r="A26" s="53"/>
      <c r="B26" s="69">
        <v>12</v>
      </c>
      <c r="C26" s="85" t="str">
        <f>+'5 Plan de Acción -Estrategias '!C24</f>
        <v>Carro Compartido</v>
      </c>
      <c r="D26" s="85" t="str">
        <f>+'5 Plan de Acción -Estrategias '!D24</f>
        <v>Políticas corporativas</v>
      </c>
      <c r="E26" s="85" t="str">
        <f>+'5 Plan de Acción -Estrategias '!E24</f>
        <v>Gestionar ante la Dirección de Recursos Físicos y Gestión Documental, para que se incluya una variable sobre la ocupación del vehículo y/o carro compartido en la asignación periódica de cupos de parqueadero en la sede central.</v>
      </c>
      <c r="F26" s="85">
        <f>+'5 Plan de Acción -Estrategias '!F24</f>
        <v>1</v>
      </c>
      <c r="G26" s="85">
        <f>+'5 Plan de Acción -Estrategias '!G24</f>
        <v>0</v>
      </c>
      <c r="H26" s="85" t="str">
        <f>+'5 Plan de Acción -Estrategias '!H24</f>
        <v>Líder movilidad - Oficina Asesora de Planeación</v>
      </c>
      <c r="I26" s="102"/>
      <c r="J26" s="103"/>
      <c r="K26" s="104"/>
      <c r="L26" s="81">
        <f t="shared" si="0"/>
        <v>0</v>
      </c>
      <c r="M26" s="82" t="str">
        <f t="shared" si="1"/>
        <v>No cumplida</v>
      </c>
      <c r="N26" s="103"/>
      <c r="O26" s="103"/>
      <c r="P26" s="53"/>
      <c r="Q26" s="53"/>
      <c r="R26" s="53"/>
      <c r="S26" s="53"/>
      <c r="T26" s="53"/>
      <c r="U26" s="53"/>
      <c r="V26" s="53"/>
      <c r="W26" s="53"/>
    </row>
    <row r="27" spans="1:23" s="54" customFormat="1" ht="56.1" customHeight="1" x14ac:dyDescent="0.3">
      <c r="A27" s="53"/>
      <c r="B27" s="69">
        <v>13</v>
      </c>
      <c r="C27" s="85" t="str">
        <f>+'5 Plan de Acción -Estrategias '!C25</f>
        <v>Carro Compartido</v>
      </c>
      <c r="D27" s="85" t="str">
        <f>+'5 Plan de Acción -Estrategias '!D25</f>
        <v>Capacitación</v>
      </c>
      <c r="E27" s="85" t="str">
        <f>+'5 Plan de Acción -Estrategias '!E25</f>
        <v>Divulgar información sobre los beneficios del carro compartido y datos sobre la ocupación del vehículo particular en la ciudad</v>
      </c>
      <c r="F27" s="85">
        <f>+'5 Plan de Acción -Estrategias '!F25</f>
        <v>4</v>
      </c>
      <c r="G27" s="85">
        <f>+'5 Plan de Acción -Estrategias '!G25</f>
        <v>0</v>
      </c>
      <c r="H27" s="85" t="str">
        <f>+'5 Plan de Acción -Estrategias '!H25</f>
        <v>Líder movilidad - Oficina Asesora de Planeación
Líder de comunicaciones</v>
      </c>
      <c r="I27" s="102"/>
      <c r="J27" s="103"/>
      <c r="K27" s="104"/>
      <c r="L27" s="81">
        <f t="shared" si="0"/>
        <v>0</v>
      </c>
      <c r="M27" s="82" t="str">
        <f t="shared" si="1"/>
        <v>No cumplida</v>
      </c>
      <c r="N27" s="103"/>
      <c r="O27" s="103"/>
      <c r="P27" s="53"/>
      <c r="Q27" s="53"/>
      <c r="R27" s="53"/>
      <c r="S27" s="53"/>
      <c r="T27" s="53"/>
      <c r="U27" s="53"/>
      <c r="V27" s="53"/>
      <c r="W27" s="53"/>
    </row>
    <row r="28" spans="1:23" s="54" customFormat="1" ht="56.1" customHeight="1" x14ac:dyDescent="0.3">
      <c r="A28" s="53"/>
      <c r="B28" s="69">
        <v>14</v>
      </c>
      <c r="C28" s="85" t="str">
        <f>+'5 Plan de Acción -Estrategias '!C26</f>
        <v>Teletrabajo</v>
      </c>
      <c r="D28" s="85" t="str">
        <f>+'5 Plan de Acción -Estrategias '!D26</f>
        <v>Capacitación</v>
      </c>
      <c r="E28" s="85" t="str">
        <f>+'5 Plan de Acción -Estrategias '!E26</f>
        <v>Desarrollar capacitaciones dirigidas a los teletrabajadores sobre hábitos saludables o movilidad sostenible o salud mental, u otros temas relacionados</v>
      </c>
      <c r="F28" s="85">
        <f>+'5 Plan de Acción -Estrategias '!F26</f>
        <v>2</v>
      </c>
      <c r="G28" s="85">
        <f>+'5 Plan de Acción -Estrategias '!G26</f>
        <v>0</v>
      </c>
      <c r="H28" s="85" t="str">
        <f>+'5 Plan de Acción -Estrategias '!H26</f>
        <v>Líder movilidad - Oficina Asesora de Planeación
Apoya representante Gestión Humana</v>
      </c>
      <c r="I28" s="102"/>
      <c r="J28" s="103"/>
      <c r="K28" s="104"/>
      <c r="L28" s="81">
        <f t="shared" si="0"/>
        <v>0</v>
      </c>
      <c r="M28" s="82" t="str">
        <f t="shared" si="1"/>
        <v>No cumplida</v>
      </c>
      <c r="N28" s="103"/>
      <c r="O28" s="103"/>
      <c r="P28" s="53"/>
      <c r="Q28" s="53"/>
      <c r="R28" s="53"/>
      <c r="S28" s="53"/>
      <c r="T28" s="53"/>
      <c r="U28" s="53"/>
      <c r="V28" s="53"/>
      <c r="W28" s="53"/>
    </row>
    <row r="29" spans="1:23" s="54" customFormat="1" ht="56.1" customHeight="1" x14ac:dyDescent="0.3">
      <c r="A29" s="53"/>
      <c r="B29" s="69">
        <v>15</v>
      </c>
      <c r="C29" s="85" t="str">
        <f>+'5 Plan de Acción -Estrategias '!C27</f>
        <v>Transversal</v>
      </c>
      <c r="D29" s="85" t="str">
        <f>+'5 Plan de Acción -Estrategias '!D27</f>
        <v>Incentivos</v>
      </c>
      <c r="E29" s="85" t="str">
        <f>+'5 Plan de Acción -Estrategias '!E27</f>
        <v xml:space="preserve">Gestionar el desarrollo de Sketch teatrales como medida de sensibilización sobre movilidad sostenible con el apoyo de la Secretaría Distrital de Movilidad </v>
      </c>
      <c r="F29" s="85">
        <f>+'5 Plan de Acción -Estrategias '!F27</f>
        <v>4</v>
      </c>
      <c r="G29" s="85">
        <f>+'5 Plan de Acción -Estrategias '!G27</f>
        <v>0</v>
      </c>
      <c r="H29" s="85" t="str">
        <f>+'5 Plan de Acción -Estrategias '!H27</f>
        <v>Líder movilidad - Oficina Asesora de Planeación</v>
      </c>
      <c r="I29" s="102"/>
      <c r="J29" s="103"/>
      <c r="K29" s="104"/>
      <c r="L29" s="81">
        <f t="shared" si="0"/>
        <v>0</v>
      </c>
      <c r="M29" s="82" t="str">
        <f t="shared" si="1"/>
        <v>No cumplida</v>
      </c>
      <c r="N29" s="103"/>
      <c r="O29" s="103"/>
      <c r="P29" s="53"/>
      <c r="Q29" s="53"/>
      <c r="R29" s="53"/>
      <c r="S29" s="53"/>
      <c r="T29" s="53"/>
      <c r="U29" s="53"/>
      <c r="V29" s="53"/>
      <c r="W29" s="53"/>
    </row>
    <row r="30" spans="1:23" s="54" customFormat="1" ht="56.1" customHeight="1" x14ac:dyDescent="0.3">
      <c r="A30" s="53"/>
      <c r="B30" s="69">
        <v>16</v>
      </c>
      <c r="C30" s="85" t="str">
        <f>+'5 Plan de Acción -Estrategias '!C28</f>
        <v>Transversal</v>
      </c>
      <c r="D30" s="85" t="str">
        <f>+'5 Plan de Acción -Estrategias '!D28</f>
        <v>Capacitación</v>
      </c>
      <c r="E30" s="85" t="str">
        <f>+'5 Plan de Acción -Estrategias '!E28</f>
        <v>Gestionar acciones de capacitación sobre seguridad vial</v>
      </c>
      <c r="F30" s="85">
        <f>+'5 Plan de Acción -Estrategias '!F28</f>
        <v>2</v>
      </c>
      <c r="G30" s="85">
        <f>+'5 Plan de Acción -Estrategias '!G28</f>
        <v>0</v>
      </c>
      <c r="H30" s="85" t="str">
        <f>+'5 Plan de Acción -Estrategias '!H28</f>
        <v>Líder movilidad - Oficina Asesora de Planeación
Apoya representante Gestión Humana</v>
      </c>
      <c r="I30" s="102"/>
      <c r="J30" s="103"/>
      <c r="K30" s="104"/>
      <c r="L30" s="81">
        <f t="shared" si="0"/>
        <v>0</v>
      </c>
      <c r="M30" s="82" t="str">
        <f t="shared" si="1"/>
        <v>No cumplida</v>
      </c>
      <c r="N30" s="103"/>
      <c r="O30" s="103"/>
      <c r="P30" s="53"/>
      <c r="Q30" s="53"/>
      <c r="R30" s="53"/>
      <c r="S30" s="53"/>
      <c r="T30" s="53"/>
      <c r="U30" s="53"/>
      <c r="V30" s="53"/>
      <c r="W30" s="53"/>
    </row>
    <row r="31" spans="1:23" s="54" customFormat="1" ht="56.1" customHeight="1" x14ac:dyDescent="0.3">
      <c r="A31" s="53"/>
      <c r="B31" s="69">
        <v>17</v>
      </c>
      <c r="C31" s="85">
        <f>+'5 Plan de Acción -Estrategias '!C29</f>
        <v>0</v>
      </c>
      <c r="D31" s="85">
        <f>+'5 Plan de Acción -Estrategias '!D29</f>
        <v>0</v>
      </c>
      <c r="E31" s="85">
        <f>+'5 Plan de Acción -Estrategias '!E29</f>
        <v>0</v>
      </c>
      <c r="F31" s="85">
        <f>+'5 Plan de Acción -Estrategias '!F29</f>
        <v>0</v>
      </c>
      <c r="G31" s="85">
        <f>+'5 Plan de Acción -Estrategias '!G29</f>
        <v>0</v>
      </c>
      <c r="H31" s="85">
        <f>+'5 Plan de Acción -Estrategias '!H29</f>
        <v>0</v>
      </c>
      <c r="I31" s="102"/>
      <c r="J31" s="103"/>
      <c r="K31" s="104"/>
      <c r="L31" s="81" t="str">
        <f t="shared" si="0"/>
        <v/>
      </c>
      <c r="M31" s="82" t="str">
        <f t="shared" si="1"/>
        <v/>
      </c>
      <c r="N31" s="103"/>
      <c r="O31" s="103"/>
      <c r="P31" s="53"/>
      <c r="Q31" s="53"/>
      <c r="R31" s="53"/>
      <c r="S31" s="53"/>
      <c r="T31" s="53"/>
      <c r="U31" s="53"/>
      <c r="V31" s="53"/>
      <c r="W31" s="53"/>
    </row>
    <row r="32" spans="1:23" s="54" customFormat="1" ht="56.1" customHeight="1" x14ac:dyDescent="0.3">
      <c r="A32" s="53"/>
      <c r="B32" s="69">
        <v>18</v>
      </c>
      <c r="C32" s="85">
        <f>+'5 Plan de Acción -Estrategias '!C30</f>
        <v>0</v>
      </c>
      <c r="D32" s="85">
        <f>+'5 Plan de Acción -Estrategias '!D30</f>
        <v>0</v>
      </c>
      <c r="E32" s="85">
        <f>+'5 Plan de Acción -Estrategias '!E30</f>
        <v>0</v>
      </c>
      <c r="F32" s="85">
        <f>+'5 Plan de Acción -Estrategias '!F30</f>
        <v>0</v>
      </c>
      <c r="G32" s="85">
        <f>+'5 Plan de Acción -Estrategias '!G30</f>
        <v>0</v>
      </c>
      <c r="H32" s="85">
        <f>+'5 Plan de Acción -Estrategias '!H30</f>
        <v>0</v>
      </c>
      <c r="I32" s="102"/>
      <c r="J32" s="103"/>
      <c r="K32" s="104"/>
      <c r="L32" s="81" t="str">
        <f t="shared" si="0"/>
        <v/>
      </c>
      <c r="M32" s="82" t="str">
        <f t="shared" si="1"/>
        <v/>
      </c>
      <c r="N32" s="103"/>
      <c r="O32" s="103"/>
      <c r="P32" s="53"/>
      <c r="Q32" s="53"/>
      <c r="R32" s="53"/>
      <c r="S32" s="53"/>
      <c r="T32" s="53"/>
      <c r="U32" s="53"/>
      <c r="V32" s="53"/>
      <c r="W32" s="53"/>
    </row>
    <row r="33" spans="1:23" s="54" customFormat="1" ht="56.1" customHeight="1" x14ac:dyDescent="0.3">
      <c r="A33" s="53"/>
      <c r="B33" s="69">
        <v>19</v>
      </c>
      <c r="C33" s="85">
        <f>+'5 Plan de Acción -Estrategias '!C31</f>
        <v>0</v>
      </c>
      <c r="D33" s="85">
        <f>+'5 Plan de Acción -Estrategias '!D31</f>
        <v>0</v>
      </c>
      <c r="E33" s="85">
        <f>+'5 Plan de Acción -Estrategias '!E31</f>
        <v>0</v>
      </c>
      <c r="F33" s="85">
        <f>+'5 Plan de Acción -Estrategias '!F31</f>
        <v>0</v>
      </c>
      <c r="G33" s="85">
        <f>+'5 Plan de Acción -Estrategias '!G31</f>
        <v>0</v>
      </c>
      <c r="H33" s="85">
        <f>+'5 Plan de Acción -Estrategias '!H31</f>
        <v>0</v>
      </c>
      <c r="I33" s="102"/>
      <c r="J33" s="103"/>
      <c r="K33" s="104"/>
      <c r="L33" s="81" t="str">
        <f t="shared" si="0"/>
        <v/>
      </c>
      <c r="M33" s="82" t="str">
        <f t="shared" si="1"/>
        <v/>
      </c>
      <c r="N33" s="103"/>
      <c r="O33" s="103"/>
      <c r="P33" s="53"/>
      <c r="Q33" s="53"/>
      <c r="R33" s="53"/>
      <c r="S33" s="53"/>
      <c r="T33" s="53"/>
      <c r="U33" s="53"/>
      <c r="V33" s="53"/>
      <c r="W33" s="53"/>
    </row>
    <row r="34" spans="1:23" s="54" customFormat="1" ht="56.1" customHeight="1" x14ac:dyDescent="0.3">
      <c r="A34" s="53"/>
      <c r="B34" s="69">
        <v>20</v>
      </c>
      <c r="C34" s="85">
        <f>+'5 Plan de Acción -Estrategias '!C32</f>
        <v>0</v>
      </c>
      <c r="D34" s="85">
        <f>+'5 Plan de Acción -Estrategias '!D32</f>
        <v>0</v>
      </c>
      <c r="E34" s="85">
        <f>+'5 Plan de Acción -Estrategias '!E32</f>
        <v>0</v>
      </c>
      <c r="F34" s="85">
        <f>+'5 Plan de Acción -Estrategias '!F32</f>
        <v>0</v>
      </c>
      <c r="G34" s="85">
        <f>+'5 Plan de Acción -Estrategias '!G32</f>
        <v>0</v>
      </c>
      <c r="H34" s="85">
        <f>+'5 Plan de Acción -Estrategias '!H32</f>
        <v>0</v>
      </c>
      <c r="I34" s="102"/>
      <c r="J34" s="103"/>
      <c r="K34" s="104"/>
      <c r="L34" s="81" t="str">
        <f t="shared" si="0"/>
        <v/>
      </c>
      <c r="M34" s="82" t="str">
        <f t="shared" si="1"/>
        <v/>
      </c>
      <c r="N34" s="103"/>
      <c r="O34" s="103"/>
      <c r="P34" s="53"/>
      <c r="Q34" s="53"/>
      <c r="R34" s="53"/>
      <c r="S34" s="53"/>
      <c r="T34" s="53"/>
      <c r="U34" s="53"/>
      <c r="V34" s="53"/>
      <c r="W34" s="53"/>
    </row>
    <row r="35" spans="1:23" s="54" customFormat="1" ht="56.1" customHeight="1" x14ac:dyDescent="0.3">
      <c r="A35" s="53"/>
      <c r="B35" s="69">
        <v>21</v>
      </c>
      <c r="C35" s="85">
        <f>+'5 Plan de Acción -Estrategias '!C33</f>
        <v>0</v>
      </c>
      <c r="D35" s="85">
        <f>+'5 Plan de Acción -Estrategias '!D33</f>
        <v>0</v>
      </c>
      <c r="E35" s="85">
        <f>+'5 Plan de Acción -Estrategias '!E33</f>
        <v>0</v>
      </c>
      <c r="F35" s="85">
        <f>+'5 Plan de Acción -Estrategias '!F33</f>
        <v>0</v>
      </c>
      <c r="G35" s="85">
        <f>+'5 Plan de Acción -Estrategias '!G33</f>
        <v>0</v>
      </c>
      <c r="H35" s="85">
        <f>+'5 Plan de Acción -Estrategias '!H33</f>
        <v>0</v>
      </c>
      <c r="I35" s="102"/>
      <c r="J35" s="103"/>
      <c r="K35" s="104"/>
      <c r="L35" s="81" t="str">
        <f t="shared" si="0"/>
        <v/>
      </c>
      <c r="M35" s="82" t="str">
        <f t="shared" si="1"/>
        <v/>
      </c>
      <c r="N35" s="103"/>
      <c r="O35" s="103"/>
      <c r="P35" s="53"/>
      <c r="Q35" s="53"/>
      <c r="R35" s="53"/>
      <c r="S35" s="53"/>
      <c r="T35" s="53"/>
      <c r="U35" s="53"/>
      <c r="V35" s="53"/>
      <c r="W35" s="53"/>
    </row>
    <row r="36" spans="1:23" s="54" customFormat="1" ht="56.1" customHeight="1" x14ac:dyDescent="0.3">
      <c r="A36" s="53"/>
      <c r="B36" s="69">
        <v>22</v>
      </c>
      <c r="C36" s="85">
        <f>+'5 Plan de Acción -Estrategias '!C34</f>
        <v>0</v>
      </c>
      <c r="D36" s="85">
        <f>+'5 Plan de Acción -Estrategias '!D34</f>
        <v>0</v>
      </c>
      <c r="E36" s="85">
        <f>+'5 Plan de Acción -Estrategias '!E34</f>
        <v>0</v>
      </c>
      <c r="F36" s="85">
        <f>+'5 Plan de Acción -Estrategias '!F34</f>
        <v>0</v>
      </c>
      <c r="G36" s="85">
        <f>+'5 Plan de Acción -Estrategias '!G34</f>
        <v>0</v>
      </c>
      <c r="H36" s="85">
        <f>+'5 Plan de Acción -Estrategias '!H34</f>
        <v>0</v>
      </c>
      <c r="I36" s="102"/>
      <c r="J36" s="103"/>
      <c r="K36" s="104"/>
      <c r="L36" s="81" t="str">
        <f t="shared" si="0"/>
        <v/>
      </c>
      <c r="M36" s="82" t="str">
        <f t="shared" si="1"/>
        <v/>
      </c>
      <c r="N36" s="103"/>
      <c r="O36" s="103"/>
      <c r="P36" s="53"/>
      <c r="Q36" s="53"/>
      <c r="R36" s="53"/>
      <c r="S36" s="53"/>
      <c r="T36" s="53"/>
      <c r="U36" s="53"/>
      <c r="V36" s="53"/>
      <c r="W36" s="53"/>
    </row>
    <row r="37" spans="1:23" s="54" customFormat="1" ht="56.1" customHeight="1" x14ac:dyDescent="0.3">
      <c r="A37" s="53"/>
      <c r="B37" s="69">
        <v>23</v>
      </c>
      <c r="C37" s="85">
        <f>+'5 Plan de Acción -Estrategias '!C35</f>
        <v>0</v>
      </c>
      <c r="D37" s="85">
        <f>+'5 Plan de Acción -Estrategias '!D35</f>
        <v>0</v>
      </c>
      <c r="E37" s="85">
        <f>+'5 Plan de Acción -Estrategias '!E35</f>
        <v>0</v>
      </c>
      <c r="F37" s="85">
        <f>+'5 Plan de Acción -Estrategias '!F35</f>
        <v>0</v>
      </c>
      <c r="G37" s="85">
        <f>+'5 Plan de Acción -Estrategias '!G35</f>
        <v>0</v>
      </c>
      <c r="H37" s="85">
        <f>+'5 Plan de Acción -Estrategias '!H35</f>
        <v>0</v>
      </c>
      <c r="I37" s="102"/>
      <c r="J37" s="103"/>
      <c r="K37" s="104"/>
      <c r="L37" s="81" t="str">
        <f t="shared" si="0"/>
        <v/>
      </c>
      <c r="M37" s="82" t="str">
        <f t="shared" si="1"/>
        <v/>
      </c>
      <c r="N37" s="103"/>
      <c r="O37" s="103"/>
      <c r="P37" s="53"/>
      <c r="Q37" s="53"/>
      <c r="R37" s="53"/>
      <c r="S37" s="53"/>
      <c r="T37" s="53"/>
      <c r="U37" s="53"/>
      <c r="V37" s="53"/>
      <c r="W37" s="53"/>
    </row>
    <row r="38" spans="1:23" s="54" customFormat="1" ht="56.1" customHeight="1" x14ac:dyDescent="0.3">
      <c r="A38" s="53"/>
      <c r="B38" s="69">
        <v>24</v>
      </c>
      <c r="C38" s="85">
        <f>+'5 Plan de Acción -Estrategias '!C36</f>
        <v>0</v>
      </c>
      <c r="D38" s="85">
        <f>+'5 Plan de Acción -Estrategias '!D36</f>
        <v>0</v>
      </c>
      <c r="E38" s="85">
        <f>+'5 Plan de Acción -Estrategias '!E36</f>
        <v>0</v>
      </c>
      <c r="F38" s="85">
        <f>+'5 Plan de Acción -Estrategias '!F36</f>
        <v>0</v>
      </c>
      <c r="G38" s="85">
        <f>+'5 Plan de Acción -Estrategias '!G36</f>
        <v>0</v>
      </c>
      <c r="H38" s="85">
        <f>+'5 Plan de Acción -Estrategias '!H36</f>
        <v>0</v>
      </c>
      <c r="I38" s="102"/>
      <c r="J38" s="103"/>
      <c r="K38" s="104"/>
      <c r="L38" s="81" t="str">
        <f t="shared" si="0"/>
        <v/>
      </c>
      <c r="M38" s="82" t="str">
        <f t="shared" si="1"/>
        <v/>
      </c>
      <c r="N38" s="103"/>
      <c r="O38" s="103"/>
      <c r="P38" s="53"/>
      <c r="Q38" s="53"/>
      <c r="R38" s="53"/>
      <c r="S38" s="53"/>
      <c r="T38" s="53"/>
      <c r="U38" s="53"/>
      <c r="V38" s="53"/>
      <c r="W38" s="53"/>
    </row>
    <row r="39" spans="1:23" s="54" customFormat="1" ht="56.1" customHeight="1" x14ac:dyDescent="0.3">
      <c r="A39" s="53"/>
      <c r="B39" s="69">
        <v>25</v>
      </c>
      <c r="C39" s="85">
        <f>+'5 Plan de Acción -Estrategias '!C37</f>
        <v>0</v>
      </c>
      <c r="D39" s="85">
        <f>+'5 Plan de Acción -Estrategias '!D37</f>
        <v>0</v>
      </c>
      <c r="E39" s="85">
        <f>+'5 Plan de Acción -Estrategias '!E37</f>
        <v>0</v>
      </c>
      <c r="F39" s="85">
        <f>+'5 Plan de Acción -Estrategias '!F37</f>
        <v>0</v>
      </c>
      <c r="G39" s="85">
        <f>+'5 Plan de Acción -Estrategias '!G37</f>
        <v>0</v>
      </c>
      <c r="H39" s="85">
        <f>+'5 Plan de Acción -Estrategias '!H37</f>
        <v>0</v>
      </c>
      <c r="I39" s="102"/>
      <c r="J39" s="103"/>
      <c r="K39" s="104"/>
      <c r="L39" s="81" t="str">
        <f t="shared" si="0"/>
        <v/>
      </c>
      <c r="M39" s="82" t="str">
        <f t="shared" si="1"/>
        <v/>
      </c>
      <c r="N39" s="103"/>
      <c r="O39" s="103"/>
      <c r="P39" s="53"/>
      <c r="Q39" s="53"/>
      <c r="R39" s="53"/>
      <c r="S39" s="53"/>
      <c r="T39" s="53"/>
      <c r="U39" s="53"/>
      <c r="V39" s="53"/>
      <c r="W39" s="53"/>
    </row>
    <row r="40" spans="1:23" s="54" customFormat="1" ht="56.1" customHeight="1" x14ac:dyDescent="0.3">
      <c r="A40" s="53"/>
      <c r="B40" s="69">
        <v>26</v>
      </c>
      <c r="C40" s="85">
        <f>+'5 Plan de Acción -Estrategias '!C38</f>
        <v>0</v>
      </c>
      <c r="D40" s="85">
        <f>+'5 Plan de Acción -Estrategias '!D38</f>
        <v>0</v>
      </c>
      <c r="E40" s="85">
        <f>+'5 Plan de Acción -Estrategias '!E38</f>
        <v>0</v>
      </c>
      <c r="F40" s="85">
        <f>+'5 Plan de Acción -Estrategias '!F38</f>
        <v>0</v>
      </c>
      <c r="G40" s="85">
        <f>+'5 Plan de Acción -Estrategias '!G38</f>
        <v>0</v>
      </c>
      <c r="H40" s="85">
        <f>+'5 Plan de Acción -Estrategias '!H38</f>
        <v>0</v>
      </c>
      <c r="I40" s="102"/>
      <c r="J40" s="103"/>
      <c r="K40" s="104"/>
      <c r="L40" s="81" t="str">
        <f t="shared" si="0"/>
        <v/>
      </c>
      <c r="M40" s="82" t="str">
        <f t="shared" si="1"/>
        <v/>
      </c>
      <c r="N40" s="103"/>
      <c r="O40" s="103"/>
      <c r="P40" s="53"/>
      <c r="Q40" s="53"/>
      <c r="R40" s="53"/>
      <c r="S40" s="53"/>
      <c r="T40" s="53"/>
      <c r="U40" s="53"/>
      <c r="V40" s="53"/>
      <c r="W40" s="53"/>
    </row>
    <row r="41" spans="1:23" s="54" customFormat="1" ht="56.1" customHeight="1" x14ac:dyDescent="0.3">
      <c r="A41" s="53"/>
      <c r="B41" s="69">
        <v>27</v>
      </c>
      <c r="C41" s="85">
        <f>+'5 Plan de Acción -Estrategias '!C39</f>
        <v>0</v>
      </c>
      <c r="D41" s="85">
        <f>+'5 Plan de Acción -Estrategias '!D39</f>
        <v>0</v>
      </c>
      <c r="E41" s="85">
        <f>+'5 Plan de Acción -Estrategias '!E39</f>
        <v>0</v>
      </c>
      <c r="F41" s="85">
        <f>+'5 Plan de Acción -Estrategias '!F39</f>
        <v>0</v>
      </c>
      <c r="G41" s="85">
        <f>+'5 Plan de Acción -Estrategias '!G39</f>
        <v>0</v>
      </c>
      <c r="H41" s="85">
        <f>+'5 Plan de Acción -Estrategias '!H39</f>
        <v>0</v>
      </c>
      <c r="I41" s="102"/>
      <c r="J41" s="103"/>
      <c r="K41" s="104"/>
      <c r="L41" s="81" t="str">
        <f t="shared" si="0"/>
        <v/>
      </c>
      <c r="M41" s="82" t="str">
        <f t="shared" si="1"/>
        <v/>
      </c>
      <c r="N41" s="103"/>
      <c r="O41" s="103"/>
      <c r="P41" s="53"/>
      <c r="Q41" s="53"/>
      <c r="R41" s="53"/>
      <c r="S41" s="53"/>
      <c r="T41" s="53"/>
      <c r="U41" s="53"/>
      <c r="V41" s="53"/>
      <c r="W41" s="53"/>
    </row>
    <row r="42" spans="1:23" s="54" customFormat="1" ht="56.1" customHeight="1" x14ac:dyDescent="0.3">
      <c r="A42" s="53"/>
      <c r="B42" s="69">
        <v>28</v>
      </c>
      <c r="C42" s="85">
        <f>+'5 Plan de Acción -Estrategias '!C40</f>
        <v>0</v>
      </c>
      <c r="D42" s="85">
        <f>+'5 Plan de Acción -Estrategias '!D40</f>
        <v>0</v>
      </c>
      <c r="E42" s="85">
        <f>+'5 Plan de Acción -Estrategias '!E40</f>
        <v>0</v>
      </c>
      <c r="F42" s="85">
        <f>+'5 Plan de Acción -Estrategias '!F40</f>
        <v>0</v>
      </c>
      <c r="G42" s="85">
        <f>+'5 Plan de Acción -Estrategias '!G40</f>
        <v>0</v>
      </c>
      <c r="H42" s="85">
        <f>+'5 Plan de Acción -Estrategias '!H40</f>
        <v>0</v>
      </c>
      <c r="I42" s="102"/>
      <c r="J42" s="103"/>
      <c r="K42" s="104"/>
      <c r="L42" s="81" t="str">
        <f t="shared" si="0"/>
        <v/>
      </c>
      <c r="M42" s="82" t="str">
        <f t="shared" si="1"/>
        <v/>
      </c>
      <c r="N42" s="103"/>
      <c r="O42" s="103"/>
      <c r="P42" s="53"/>
      <c r="Q42" s="53"/>
      <c r="R42" s="53"/>
      <c r="S42" s="53"/>
      <c r="T42" s="53"/>
      <c r="U42" s="53"/>
      <c r="V42" s="53"/>
      <c r="W42" s="53"/>
    </row>
    <row r="43" spans="1:23" s="54" customFormat="1" ht="56.1" customHeight="1" x14ac:dyDescent="0.3">
      <c r="A43" s="53"/>
      <c r="B43" s="69">
        <v>29</v>
      </c>
      <c r="C43" s="85">
        <f>+'5 Plan de Acción -Estrategias '!C41</f>
        <v>0</v>
      </c>
      <c r="D43" s="85">
        <f>+'5 Plan de Acción -Estrategias '!D41</f>
        <v>0</v>
      </c>
      <c r="E43" s="85">
        <f>+'5 Plan de Acción -Estrategias '!E41</f>
        <v>0</v>
      </c>
      <c r="F43" s="85">
        <f>+'5 Plan de Acción -Estrategias '!F41</f>
        <v>0</v>
      </c>
      <c r="G43" s="85">
        <f>+'5 Plan de Acción -Estrategias '!G41</f>
        <v>0</v>
      </c>
      <c r="H43" s="85">
        <f>+'5 Plan de Acción -Estrategias '!H41</f>
        <v>0</v>
      </c>
      <c r="I43" s="102"/>
      <c r="J43" s="103"/>
      <c r="K43" s="104"/>
      <c r="L43" s="81" t="str">
        <f t="shared" si="0"/>
        <v/>
      </c>
      <c r="M43" s="82" t="str">
        <f t="shared" si="1"/>
        <v/>
      </c>
      <c r="N43" s="103"/>
      <c r="O43" s="103"/>
      <c r="P43" s="53"/>
      <c r="Q43" s="53"/>
      <c r="R43" s="53"/>
      <c r="S43" s="53"/>
      <c r="T43" s="53"/>
      <c r="U43" s="53"/>
      <c r="V43" s="53"/>
      <c r="W43" s="53"/>
    </row>
    <row r="44" spans="1:23" s="54" customFormat="1" ht="56.1" customHeight="1" x14ac:dyDescent="0.3">
      <c r="A44" s="53"/>
      <c r="B44" s="69">
        <v>30</v>
      </c>
      <c r="C44" s="85">
        <f>+'5 Plan de Acción -Estrategias '!C42</f>
        <v>0</v>
      </c>
      <c r="D44" s="85">
        <f>+'5 Plan de Acción -Estrategias '!D42</f>
        <v>0</v>
      </c>
      <c r="E44" s="85">
        <f>+'5 Plan de Acción -Estrategias '!E42</f>
        <v>0</v>
      </c>
      <c r="F44" s="85">
        <f>+'5 Plan de Acción -Estrategias '!F42</f>
        <v>0</v>
      </c>
      <c r="G44" s="85">
        <f>+'5 Plan de Acción -Estrategias '!G42</f>
        <v>0</v>
      </c>
      <c r="H44" s="85">
        <f>+'5 Plan de Acción -Estrategias '!H42</f>
        <v>0</v>
      </c>
      <c r="I44" s="102"/>
      <c r="J44" s="103"/>
      <c r="K44" s="104"/>
      <c r="L44" s="81" t="str">
        <f t="shared" si="0"/>
        <v/>
      </c>
      <c r="M44" s="82" t="str">
        <f t="shared" si="1"/>
        <v/>
      </c>
      <c r="N44" s="103"/>
      <c r="O44" s="103"/>
      <c r="P44" s="53"/>
      <c r="Q44" s="53"/>
      <c r="R44" s="53"/>
      <c r="S44" s="53"/>
      <c r="T44" s="53"/>
      <c r="U44" s="53"/>
      <c r="V44" s="53"/>
      <c r="W44" s="53"/>
    </row>
    <row r="45" spans="1:23" s="54" customFormat="1" ht="56.1" customHeight="1" x14ac:dyDescent="0.3">
      <c r="A45" s="53"/>
      <c r="B45" s="69">
        <v>31</v>
      </c>
      <c r="C45" s="85">
        <f>+'5 Plan de Acción -Estrategias '!C43</f>
        <v>0</v>
      </c>
      <c r="D45" s="85">
        <f>+'5 Plan de Acción -Estrategias '!D43</f>
        <v>0</v>
      </c>
      <c r="E45" s="85">
        <f>+'5 Plan de Acción -Estrategias '!E43</f>
        <v>0</v>
      </c>
      <c r="F45" s="85">
        <f>+'5 Plan de Acción -Estrategias '!F43</f>
        <v>0</v>
      </c>
      <c r="G45" s="85">
        <f>+'5 Plan de Acción -Estrategias '!G43</f>
        <v>0</v>
      </c>
      <c r="H45" s="85">
        <f>+'5 Plan de Acción -Estrategias '!H43</f>
        <v>0</v>
      </c>
      <c r="I45" s="102"/>
      <c r="J45" s="103"/>
      <c r="K45" s="104"/>
      <c r="L45" s="81" t="str">
        <f t="shared" si="0"/>
        <v/>
      </c>
      <c r="M45" s="82" t="str">
        <f t="shared" si="1"/>
        <v/>
      </c>
      <c r="N45" s="103"/>
      <c r="O45" s="103"/>
      <c r="P45" s="53"/>
      <c r="Q45" s="53"/>
      <c r="R45" s="53"/>
      <c r="S45" s="53"/>
      <c r="T45" s="53"/>
      <c r="U45" s="53"/>
      <c r="V45" s="53"/>
      <c r="W45" s="53"/>
    </row>
    <row r="46" spans="1:23" s="54" customFormat="1" ht="56.1" customHeight="1" x14ac:dyDescent="0.3">
      <c r="A46" s="53"/>
      <c r="B46" s="69">
        <v>32</v>
      </c>
      <c r="C46" s="85">
        <f>+'5 Plan de Acción -Estrategias '!C44</f>
        <v>0</v>
      </c>
      <c r="D46" s="85">
        <f>+'5 Plan de Acción -Estrategias '!D44</f>
        <v>0</v>
      </c>
      <c r="E46" s="85">
        <f>+'5 Plan de Acción -Estrategias '!E44</f>
        <v>0</v>
      </c>
      <c r="F46" s="85">
        <f>+'5 Plan de Acción -Estrategias '!F44</f>
        <v>0</v>
      </c>
      <c r="G46" s="85">
        <f>+'5 Plan de Acción -Estrategias '!G44</f>
        <v>0</v>
      </c>
      <c r="H46" s="85">
        <f>+'5 Plan de Acción -Estrategias '!H44</f>
        <v>0</v>
      </c>
      <c r="I46" s="102"/>
      <c r="J46" s="103"/>
      <c r="K46" s="104"/>
      <c r="L46" s="81" t="str">
        <f t="shared" si="0"/>
        <v/>
      </c>
      <c r="M46" s="82" t="str">
        <f t="shared" si="1"/>
        <v/>
      </c>
      <c r="N46" s="103"/>
      <c r="O46" s="103"/>
      <c r="P46" s="53"/>
      <c r="Q46" s="53"/>
      <c r="R46" s="53"/>
      <c r="S46" s="53"/>
      <c r="T46" s="53"/>
      <c r="U46" s="53"/>
      <c r="V46" s="53"/>
      <c r="W46" s="53"/>
    </row>
    <row r="47" spans="1:23" s="54" customFormat="1" ht="56.1" customHeight="1" x14ac:dyDescent="0.3">
      <c r="A47" s="53"/>
      <c r="B47" s="69">
        <v>33</v>
      </c>
      <c r="C47" s="85">
        <f>+'5 Plan de Acción -Estrategias '!C45</f>
        <v>0</v>
      </c>
      <c r="D47" s="85">
        <f>+'5 Plan de Acción -Estrategias '!D45</f>
        <v>0</v>
      </c>
      <c r="E47" s="85">
        <f>+'5 Plan de Acción -Estrategias '!E45</f>
        <v>0</v>
      </c>
      <c r="F47" s="85">
        <f>+'5 Plan de Acción -Estrategias '!F45</f>
        <v>0</v>
      </c>
      <c r="G47" s="85">
        <f>+'5 Plan de Acción -Estrategias '!G45</f>
        <v>0</v>
      </c>
      <c r="H47" s="85">
        <f>+'5 Plan de Acción -Estrategias '!H45</f>
        <v>0</v>
      </c>
      <c r="I47" s="102"/>
      <c r="J47" s="103"/>
      <c r="K47" s="104"/>
      <c r="L47" s="81" t="str">
        <f t="shared" si="0"/>
        <v/>
      </c>
      <c r="M47" s="82" t="str">
        <f t="shared" si="1"/>
        <v/>
      </c>
      <c r="N47" s="103"/>
      <c r="O47" s="103"/>
      <c r="P47" s="53"/>
      <c r="Q47" s="53"/>
      <c r="R47" s="53"/>
      <c r="S47" s="53"/>
      <c r="T47" s="53"/>
      <c r="U47" s="53"/>
      <c r="V47" s="53"/>
      <c r="W47" s="53"/>
    </row>
    <row r="48" spans="1:23" s="54" customFormat="1" ht="56.1" customHeight="1" x14ac:dyDescent="0.3">
      <c r="A48" s="53"/>
      <c r="B48" s="69">
        <v>34</v>
      </c>
      <c r="C48" s="85">
        <f>+'5 Plan de Acción -Estrategias '!C46</f>
        <v>0</v>
      </c>
      <c r="D48" s="85">
        <f>+'5 Plan de Acción -Estrategias '!D46</f>
        <v>0</v>
      </c>
      <c r="E48" s="85">
        <f>+'5 Plan de Acción -Estrategias '!E46</f>
        <v>0</v>
      </c>
      <c r="F48" s="85">
        <f>+'5 Plan de Acción -Estrategias '!F46</f>
        <v>0</v>
      </c>
      <c r="G48" s="85">
        <f>+'5 Plan de Acción -Estrategias '!G46</f>
        <v>0</v>
      </c>
      <c r="H48" s="85">
        <f>+'5 Plan de Acción -Estrategias '!H46</f>
        <v>0</v>
      </c>
      <c r="I48" s="102"/>
      <c r="J48" s="103"/>
      <c r="K48" s="104"/>
      <c r="L48" s="81" t="str">
        <f t="shared" si="0"/>
        <v/>
      </c>
      <c r="M48" s="82" t="str">
        <f t="shared" si="1"/>
        <v/>
      </c>
      <c r="N48" s="103"/>
      <c r="O48" s="103"/>
      <c r="P48" s="53"/>
      <c r="Q48" s="53"/>
      <c r="R48" s="53"/>
      <c r="S48" s="53"/>
      <c r="T48" s="53"/>
      <c r="U48" s="53"/>
      <c r="V48" s="53"/>
      <c r="W48" s="53"/>
    </row>
    <row r="49" spans="1:23" s="54" customFormat="1" ht="56.1" customHeight="1" x14ac:dyDescent="0.3">
      <c r="A49" s="53"/>
      <c r="B49" s="69">
        <v>35</v>
      </c>
      <c r="C49" s="85">
        <f>+'5 Plan de Acción -Estrategias '!C47</f>
        <v>0</v>
      </c>
      <c r="D49" s="85">
        <f>+'5 Plan de Acción -Estrategias '!D47</f>
        <v>0</v>
      </c>
      <c r="E49" s="85">
        <f>+'5 Plan de Acción -Estrategias '!E47</f>
        <v>0</v>
      </c>
      <c r="F49" s="85">
        <f>+'5 Plan de Acción -Estrategias '!F47</f>
        <v>0</v>
      </c>
      <c r="G49" s="85">
        <f>+'5 Plan de Acción -Estrategias '!G47</f>
        <v>0</v>
      </c>
      <c r="H49" s="85">
        <f>+'5 Plan de Acción -Estrategias '!H47</f>
        <v>0</v>
      </c>
      <c r="I49" s="102"/>
      <c r="J49" s="103"/>
      <c r="K49" s="104"/>
      <c r="L49" s="81" t="str">
        <f t="shared" si="0"/>
        <v/>
      </c>
      <c r="M49" s="82" t="str">
        <f t="shared" si="1"/>
        <v/>
      </c>
      <c r="N49" s="103"/>
      <c r="O49" s="103"/>
      <c r="P49" s="53"/>
      <c r="Q49" s="53"/>
      <c r="R49" s="53"/>
      <c r="S49" s="53"/>
      <c r="T49" s="53"/>
      <c r="U49" s="53"/>
      <c r="V49" s="53"/>
      <c r="W49" s="53"/>
    </row>
    <row r="50" spans="1:23" s="54" customFormat="1" ht="56.1" customHeight="1" x14ac:dyDescent="0.3">
      <c r="A50" s="53"/>
      <c r="B50" s="69">
        <v>36</v>
      </c>
      <c r="C50" s="85">
        <f>+'5 Plan de Acción -Estrategias '!C48</f>
        <v>0</v>
      </c>
      <c r="D50" s="85">
        <f>+'5 Plan de Acción -Estrategias '!D48</f>
        <v>0</v>
      </c>
      <c r="E50" s="85">
        <f>+'5 Plan de Acción -Estrategias '!E48</f>
        <v>0</v>
      </c>
      <c r="F50" s="85">
        <f>+'5 Plan de Acción -Estrategias '!F48</f>
        <v>0</v>
      </c>
      <c r="G50" s="85">
        <f>+'5 Plan de Acción -Estrategias '!G48</f>
        <v>0</v>
      </c>
      <c r="H50" s="85">
        <f>+'5 Plan de Acción -Estrategias '!H48</f>
        <v>0</v>
      </c>
      <c r="I50" s="102"/>
      <c r="J50" s="103"/>
      <c r="K50" s="104"/>
      <c r="L50" s="81" t="str">
        <f t="shared" si="0"/>
        <v/>
      </c>
      <c r="M50" s="82" t="str">
        <f t="shared" si="1"/>
        <v/>
      </c>
      <c r="N50" s="103"/>
      <c r="O50" s="103"/>
      <c r="P50" s="53"/>
      <c r="Q50" s="53"/>
      <c r="R50" s="53"/>
      <c r="S50" s="53"/>
      <c r="T50" s="53"/>
      <c r="U50" s="53"/>
      <c r="V50" s="53"/>
      <c r="W50" s="53"/>
    </row>
    <row r="51" spans="1:23" s="54" customFormat="1" ht="56.1" customHeight="1" x14ac:dyDescent="0.3">
      <c r="A51" s="53"/>
      <c r="B51" s="69">
        <v>37</v>
      </c>
      <c r="C51" s="85">
        <f>+'5 Plan de Acción -Estrategias '!C49</f>
        <v>0</v>
      </c>
      <c r="D51" s="85">
        <f>+'5 Plan de Acción -Estrategias '!D49</f>
        <v>0</v>
      </c>
      <c r="E51" s="85">
        <f>+'5 Plan de Acción -Estrategias '!E49</f>
        <v>0</v>
      </c>
      <c r="F51" s="85">
        <f>+'5 Plan de Acción -Estrategias '!F49</f>
        <v>0</v>
      </c>
      <c r="G51" s="85">
        <f>+'5 Plan de Acción -Estrategias '!G49</f>
        <v>0</v>
      </c>
      <c r="H51" s="85">
        <f>+'5 Plan de Acción -Estrategias '!H49</f>
        <v>0</v>
      </c>
      <c r="I51" s="102"/>
      <c r="J51" s="103"/>
      <c r="K51" s="104"/>
      <c r="L51" s="81" t="str">
        <f t="shared" si="0"/>
        <v/>
      </c>
      <c r="M51" s="82" t="str">
        <f t="shared" si="1"/>
        <v/>
      </c>
      <c r="N51" s="103"/>
      <c r="O51" s="103"/>
      <c r="P51" s="53"/>
      <c r="Q51" s="53"/>
      <c r="R51" s="53"/>
      <c r="S51" s="53"/>
      <c r="T51" s="53"/>
      <c r="U51" s="53"/>
      <c r="V51" s="53"/>
      <c r="W51" s="53"/>
    </row>
    <row r="52" spans="1:23" s="54" customFormat="1" ht="56.1" customHeight="1" x14ac:dyDescent="0.3">
      <c r="A52" s="53"/>
      <c r="B52" s="69">
        <v>38</v>
      </c>
      <c r="C52" s="85">
        <f>+'5 Plan de Acción -Estrategias '!C50</f>
        <v>0</v>
      </c>
      <c r="D52" s="85">
        <f>+'5 Plan de Acción -Estrategias '!D50</f>
        <v>0</v>
      </c>
      <c r="E52" s="85">
        <f>+'5 Plan de Acción -Estrategias '!E50</f>
        <v>0</v>
      </c>
      <c r="F52" s="85">
        <f>+'5 Plan de Acción -Estrategias '!F50</f>
        <v>0</v>
      </c>
      <c r="G52" s="85">
        <f>+'5 Plan de Acción -Estrategias '!G50</f>
        <v>0</v>
      </c>
      <c r="H52" s="85">
        <f>+'5 Plan de Acción -Estrategias '!H50</f>
        <v>0</v>
      </c>
      <c r="I52" s="102"/>
      <c r="J52" s="103"/>
      <c r="K52" s="104"/>
      <c r="L52" s="81" t="str">
        <f t="shared" si="0"/>
        <v/>
      </c>
      <c r="M52" s="82" t="str">
        <f t="shared" si="1"/>
        <v/>
      </c>
      <c r="N52" s="103"/>
      <c r="O52" s="103"/>
      <c r="P52" s="53"/>
      <c r="Q52" s="53"/>
      <c r="R52" s="53"/>
      <c r="S52" s="53"/>
      <c r="T52" s="53"/>
      <c r="U52" s="53"/>
      <c r="V52" s="53"/>
      <c r="W52" s="53"/>
    </row>
    <row r="53" spans="1:23" s="54" customFormat="1" ht="56.1" customHeight="1" x14ac:dyDescent="0.3">
      <c r="A53" s="53"/>
      <c r="B53" s="69">
        <v>39</v>
      </c>
      <c r="C53" s="85">
        <f>+'5 Plan de Acción -Estrategias '!C51</f>
        <v>0</v>
      </c>
      <c r="D53" s="85">
        <f>+'5 Plan de Acción -Estrategias '!D51</f>
        <v>0</v>
      </c>
      <c r="E53" s="85">
        <f>+'5 Plan de Acción -Estrategias '!E51</f>
        <v>0</v>
      </c>
      <c r="F53" s="85">
        <f>+'5 Plan de Acción -Estrategias '!F51</f>
        <v>0</v>
      </c>
      <c r="G53" s="85">
        <f>+'5 Plan de Acción -Estrategias '!G51</f>
        <v>0</v>
      </c>
      <c r="H53" s="85">
        <f>+'5 Plan de Acción -Estrategias '!H51</f>
        <v>0</v>
      </c>
      <c r="I53" s="102"/>
      <c r="J53" s="103"/>
      <c r="K53" s="104"/>
      <c r="L53" s="81" t="str">
        <f t="shared" si="0"/>
        <v/>
      </c>
      <c r="M53" s="82" t="str">
        <f t="shared" si="1"/>
        <v/>
      </c>
      <c r="N53" s="103"/>
      <c r="O53" s="103"/>
      <c r="P53" s="53"/>
      <c r="Q53" s="53"/>
      <c r="R53" s="53"/>
      <c r="S53" s="53"/>
      <c r="T53" s="53"/>
      <c r="U53" s="53"/>
      <c r="V53" s="53"/>
      <c r="W53" s="53"/>
    </row>
    <row r="54" spans="1:23" s="54" customFormat="1" ht="56.1" customHeight="1" x14ac:dyDescent="0.3">
      <c r="A54" s="53"/>
      <c r="B54" s="69">
        <v>40</v>
      </c>
      <c r="C54" s="85">
        <f>+'5 Plan de Acción -Estrategias '!C52</f>
        <v>0</v>
      </c>
      <c r="D54" s="85">
        <f>+'5 Plan de Acción -Estrategias '!D52</f>
        <v>0</v>
      </c>
      <c r="E54" s="85">
        <f>+'5 Plan de Acción -Estrategias '!E52</f>
        <v>0</v>
      </c>
      <c r="F54" s="85">
        <f>+'5 Plan de Acción -Estrategias '!F52</f>
        <v>0</v>
      </c>
      <c r="G54" s="85">
        <f>+'5 Plan de Acción -Estrategias '!G52</f>
        <v>0</v>
      </c>
      <c r="H54" s="85">
        <f>+'5 Plan de Acción -Estrategias '!H52</f>
        <v>0</v>
      </c>
      <c r="I54" s="102"/>
      <c r="J54" s="103"/>
      <c r="K54" s="104"/>
      <c r="L54" s="81" t="str">
        <f t="shared" si="0"/>
        <v/>
      </c>
      <c r="M54" s="82" t="str">
        <f t="shared" si="1"/>
        <v/>
      </c>
      <c r="N54" s="103"/>
      <c r="O54" s="103"/>
      <c r="P54" s="53"/>
      <c r="Q54" s="53"/>
      <c r="R54" s="53"/>
      <c r="S54" s="53"/>
      <c r="T54" s="53"/>
      <c r="U54" s="53"/>
      <c r="V54" s="53"/>
      <c r="W54" s="53"/>
    </row>
    <row r="55" spans="1:23" s="54" customFormat="1" ht="56.1" customHeight="1" x14ac:dyDescent="0.3">
      <c r="A55" s="53"/>
      <c r="B55" s="69">
        <v>41</v>
      </c>
      <c r="C55" s="85">
        <f>+'5 Plan de Acción -Estrategias '!C53</f>
        <v>0</v>
      </c>
      <c r="D55" s="85">
        <f>+'5 Plan de Acción -Estrategias '!D53</f>
        <v>0</v>
      </c>
      <c r="E55" s="85">
        <f>+'5 Plan de Acción -Estrategias '!E53</f>
        <v>0</v>
      </c>
      <c r="F55" s="85">
        <f>+'5 Plan de Acción -Estrategias '!F53</f>
        <v>0</v>
      </c>
      <c r="G55" s="85">
        <f>+'5 Plan de Acción -Estrategias '!G53</f>
        <v>0</v>
      </c>
      <c r="H55" s="85">
        <f>+'5 Plan de Acción -Estrategias '!H53</f>
        <v>0</v>
      </c>
      <c r="I55" s="102"/>
      <c r="J55" s="103"/>
      <c r="K55" s="104"/>
      <c r="L55" s="81" t="str">
        <f t="shared" si="0"/>
        <v/>
      </c>
      <c r="M55" s="82" t="str">
        <f t="shared" si="1"/>
        <v/>
      </c>
      <c r="N55" s="103"/>
      <c r="O55" s="103"/>
      <c r="P55" s="53"/>
      <c r="Q55" s="53"/>
      <c r="R55" s="53"/>
      <c r="S55" s="53"/>
      <c r="T55" s="53"/>
      <c r="U55" s="53"/>
      <c r="V55" s="53"/>
      <c r="W55" s="53"/>
    </row>
    <row r="56" spans="1:23" s="54" customFormat="1" ht="56.1" customHeight="1" x14ac:dyDescent="0.3">
      <c r="A56" s="53"/>
      <c r="B56" s="69">
        <v>42</v>
      </c>
      <c r="C56" s="85">
        <f>+'5 Plan de Acción -Estrategias '!C54</f>
        <v>0</v>
      </c>
      <c r="D56" s="85">
        <f>+'5 Plan de Acción -Estrategias '!D54</f>
        <v>0</v>
      </c>
      <c r="E56" s="85">
        <f>+'5 Plan de Acción -Estrategias '!E54</f>
        <v>0</v>
      </c>
      <c r="F56" s="85">
        <f>+'5 Plan de Acción -Estrategias '!F54</f>
        <v>0</v>
      </c>
      <c r="G56" s="85">
        <f>+'5 Plan de Acción -Estrategias '!G54</f>
        <v>0</v>
      </c>
      <c r="H56" s="85">
        <f>+'5 Plan de Acción -Estrategias '!H54</f>
        <v>0</v>
      </c>
      <c r="I56" s="102"/>
      <c r="J56" s="103"/>
      <c r="K56" s="104"/>
      <c r="L56" s="81" t="str">
        <f t="shared" si="0"/>
        <v/>
      </c>
      <c r="M56" s="82" t="str">
        <f t="shared" si="1"/>
        <v/>
      </c>
      <c r="N56" s="103"/>
      <c r="O56" s="103"/>
      <c r="P56" s="53"/>
      <c r="Q56" s="53"/>
      <c r="R56" s="53"/>
      <c r="S56" s="53"/>
      <c r="T56" s="53"/>
      <c r="U56" s="53"/>
      <c r="V56" s="53"/>
      <c r="W56" s="53"/>
    </row>
    <row r="57" spans="1:23" s="54" customFormat="1" ht="56.1" customHeight="1" x14ac:dyDescent="0.3">
      <c r="A57" s="53"/>
      <c r="B57" s="69">
        <v>43</v>
      </c>
      <c r="C57" s="85">
        <f>+'5 Plan de Acción -Estrategias '!C55</f>
        <v>0</v>
      </c>
      <c r="D57" s="85">
        <f>+'5 Plan de Acción -Estrategias '!D55</f>
        <v>0</v>
      </c>
      <c r="E57" s="85">
        <f>+'5 Plan de Acción -Estrategias '!E55</f>
        <v>0</v>
      </c>
      <c r="F57" s="85">
        <f>+'5 Plan de Acción -Estrategias '!F55</f>
        <v>0</v>
      </c>
      <c r="G57" s="85">
        <f>+'5 Plan de Acción -Estrategias '!G55</f>
        <v>0</v>
      </c>
      <c r="H57" s="85">
        <f>+'5 Plan de Acción -Estrategias '!H55</f>
        <v>0</v>
      </c>
      <c r="I57" s="102"/>
      <c r="J57" s="102"/>
      <c r="K57" s="104"/>
      <c r="L57" s="81" t="str">
        <f t="shared" si="0"/>
        <v/>
      </c>
      <c r="M57" s="82" t="str">
        <f t="shared" si="1"/>
        <v/>
      </c>
      <c r="N57" s="103"/>
      <c r="O57" s="103"/>
      <c r="P57" s="53"/>
      <c r="Q57" s="53"/>
      <c r="R57" s="53"/>
      <c r="S57" s="53"/>
      <c r="T57" s="53"/>
      <c r="U57" s="53"/>
      <c r="V57" s="53"/>
      <c r="W57" s="53"/>
    </row>
    <row r="58" spans="1:23" s="54" customFormat="1" ht="56.1" customHeight="1" x14ac:dyDescent="0.3">
      <c r="A58" s="53"/>
      <c r="B58" s="69">
        <v>44</v>
      </c>
      <c r="C58" s="85">
        <f>+'5 Plan de Acción -Estrategias '!C56</f>
        <v>0</v>
      </c>
      <c r="D58" s="85">
        <f>+'5 Plan de Acción -Estrategias '!D56</f>
        <v>0</v>
      </c>
      <c r="E58" s="85">
        <f>+'5 Plan de Acción -Estrategias '!E56</f>
        <v>0</v>
      </c>
      <c r="F58" s="85">
        <f>+'5 Plan de Acción -Estrategias '!F56</f>
        <v>0</v>
      </c>
      <c r="G58" s="85">
        <f>+'5 Plan de Acción -Estrategias '!G56</f>
        <v>0</v>
      </c>
      <c r="H58" s="85">
        <f>+'5 Plan de Acción -Estrategias '!H56</f>
        <v>0</v>
      </c>
      <c r="I58" s="102"/>
      <c r="J58" s="102"/>
      <c r="K58" s="104"/>
      <c r="L58" s="81" t="str">
        <f t="shared" si="0"/>
        <v/>
      </c>
      <c r="M58" s="82" t="str">
        <f t="shared" si="1"/>
        <v/>
      </c>
      <c r="N58" s="103"/>
      <c r="O58" s="103"/>
      <c r="P58" s="53"/>
      <c r="Q58" s="53"/>
      <c r="R58" s="53"/>
      <c r="S58" s="53"/>
      <c r="T58" s="53"/>
      <c r="U58" s="53"/>
      <c r="V58" s="53"/>
      <c r="W58" s="53"/>
    </row>
    <row r="59" spans="1:23" s="54" customFormat="1" ht="56.1" customHeight="1" x14ac:dyDescent="0.3">
      <c r="A59" s="53"/>
      <c r="B59" s="69">
        <v>45</v>
      </c>
      <c r="C59" s="85">
        <f>+'5 Plan de Acción -Estrategias '!C57</f>
        <v>0</v>
      </c>
      <c r="D59" s="85">
        <f>+'5 Plan de Acción -Estrategias '!D57</f>
        <v>0</v>
      </c>
      <c r="E59" s="85">
        <f>+'5 Plan de Acción -Estrategias '!E57</f>
        <v>0</v>
      </c>
      <c r="F59" s="85">
        <f>+'5 Plan de Acción -Estrategias '!F57</f>
        <v>0</v>
      </c>
      <c r="G59" s="85">
        <f>+'5 Plan de Acción -Estrategias '!G57</f>
        <v>0</v>
      </c>
      <c r="H59" s="85">
        <f>+'5 Plan de Acción -Estrategias '!H57</f>
        <v>0</v>
      </c>
      <c r="I59" s="102"/>
      <c r="J59" s="102"/>
      <c r="K59" s="104"/>
      <c r="L59" s="81" t="str">
        <f t="shared" si="0"/>
        <v/>
      </c>
      <c r="M59" s="82" t="str">
        <f t="shared" si="1"/>
        <v/>
      </c>
      <c r="N59" s="103"/>
      <c r="O59" s="103"/>
      <c r="P59" s="53"/>
      <c r="Q59" s="53"/>
      <c r="R59" s="53"/>
      <c r="S59" s="53"/>
      <c r="T59" s="53"/>
      <c r="U59" s="53"/>
      <c r="V59" s="53"/>
      <c r="W59" s="53"/>
    </row>
    <row r="60" spans="1:23" s="54" customFormat="1" ht="56.1" customHeight="1" x14ac:dyDescent="0.3">
      <c r="A60" s="53"/>
      <c r="B60" s="69">
        <v>46</v>
      </c>
      <c r="C60" s="85">
        <f>+'5 Plan de Acción -Estrategias '!C58</f>
        <v>0</v>
      </c>
      <c r="D60" s="85">
        <f>+'5 Plan de Acción -Estrategias '!D58</f>
        <v>0</v>
      </c>
      <c r="E60" s="85">
        <f>+'5 Plan de Acción -Estrategias '!E58</f>
        <v>0</v>
      </c>
      <c r="F60" s="85">
        <f>+'5 Plan de Acción -Estrategias '!F58</f>
        <v>0</v>
      </c>
      <c r="G60" s="85">
        <f>+'5 Plan de Acción -Estrategias '!G58</f>
        <v>0</v>
      </c>
      <c r="H60" s="85">
        <f>+'5 Plan de Acción -Estrategias '!H58</f>
        <v>0</v>
      </c>
      <c r="I60" s="102"/>
      <c r="J60" s="102"/>
      <c r="K60" s="104"/>
      <c r="L60" s="81" t="str">
        <f t="shared" si="0"/>
        <v/>
      </c>
      <c r="M60" s="82" t="str">
        <f t="shared" si="1"/>
        <v/>
      </c>
      <c r="N60" s="103"/>
      <c r="O60" s="103"/>
      <c r="P60" s="53"/>
      <c r="Q60" s="53"/>
      <c r="R60" s="53"/>
      <c r="S60" s="53"/>
      <c r="T60" s="53"/>
      <c r="U60" s="53"/>
      <c r="V60" s="53"/>
      <c r="W60" s="53"/>
    </row>
    <row r="61" spans="1:23" s="54" customFormat="1" ht="56.1" customHeight="1" x14ac:dyDescent="0.3">
      <c r="A61" s="53"/>
      <c r="B61" s="69">
        <v>47</v>
      </c>
      <c r="C61" s="85">
        <f>+'5 Plan de Acción -Estrategias '!C59</f>
        <v>0</v>
      </c>
      <c r="D61" s="85">
        <f>+'5 Plan de Acción -Estrategias '!D59</f>
        <v>0</v>
      </c>
      <c r="E61" s="85">
        <f>+'5 Plan de Acción -Estrategias '!E59</f>
        <v>0</v>
      </c>
      <c r="F61" s="85">
        <f>+'5 Plan de Acción -Estrategias '!F59</f>
        <v>0</v>
      </c>
      <c r="G61" s="85">
        <f>+'5 Plan de Acción -Estrategias '!G59</f>
        <v>0</v>
      </c>
      <c r="H61" s="85">
        <f>+'5 Plan de Acción -Estrategias '!H59</f>
        <v>0</v>
      </c>
      <c r="I61" s="102"/>
      <c r="J61" s="102"/>
      <c r="K61" s="104"/>
      <c r="L61" s="81" t="str">
        <f t="shared" si="0"/>
        <v/>
      </c>
      <c r="M61" s="82" t="str">
        <f t="shared" si="1"/>
        <v/>
      </c>
      <c r="N61" s="103"/>
      <c r="O61" s="103"/>
      <c r="P61" s="53"/>
      <c r="Q61" s="53"/>
      <c r="R61" s="53"/>
      <c r="S61" s="53"/>
      <c r="T61" s="53"/>
      <c r="U61" s="53"/>
      <c r="V61" s="53"/>
      <c r="W61" s="53"/>
    </row>
    <row r="62" spans="1:23" s="54" customFormat="1" ht="56.1" customHeight="1" x14ac:dyDescent="0.3">
      <c r="A62" s="53"/>
      <c r="B62" s="69">
        <v>48</v>
      </c>
      <c r="C62" s="85">
        <f>+'5 Plan de Acción -Estrategias '!C60</f>
        <v>0</v>
      </c>
      <c r="D62" s="85">
        <f>+'5 Plan de Acción -Estrategias '!D60</f>
        <v>0</v>
      </c>
      <c r="E62" s="85">
        <f>+'5 Plan de Acción -Estrategias '!E60</f>
        <v>0</v>
      </c>
      <c r="F62" s="85">
        <f>+'5 Plan de Acción -Estrategias '!F60</f>
        <v>0</v>
      </c>
      <c r="G62" s="85">
        <f>+'5 Plan de Acción -Estrategias '!G60</f>
        <v>0</v>
      </c>
      <c r="H62" s="85">
        <f>+'5 Plan de Acción -Estrategias '!H60</f>
        <v>0</v>
      </c>
      <c r="I62" s="102"/>
      <c r="J62" s="102"/>
      <c r="K62" s="104"/>
      <c r="L62" s="81" t="str">
        <f t="shared" si="0"/>
        <v/>
      </c>
      <c r="M62" s="82" t="str">
        <f t="shared" si="1"/>
        <v/>
      </c>
      <c r="N62" s="103"/>
      <c r="O62" s="103"/>
      <c r="P62" s="53"/>
      <c r="Q62" s="53"/>
      <c r="R62" s="53"/>
      <c r="S62" s="53"/>
      <c r="T62" s="53"/>
      <c r="U62" s="53"/>
      <c r="V62" s="53"/>
      <c r="W62" s="53"/>
    </row>
    <row r="63" spans="1:23" s="54" customFormat="1" ht="56.1" customHeight="1" x14ac:dyDescent="0.3">
      <c r="A63" s="53"/>
      <c r="B63" s="69">
        <v>49</v>
      </c>
      <c r="C63" s="85">
        <f>+'5 Plan de Acción -Estrategias '!C61</f>
        <v>0</v>
      </c>
      <c r="D63" s="85">
        <f>+'5 Plan de Acción -Estrategias '!D61</f>
        <v>0</v>
      </c>
      <c r="E63" s="85">
        <f>+'5 Plan de Acción -Estrategias '!E61</f>
        <v>0</v>
      </c>
      <c r="F63" s="85">
        <f>+'5 Plan de Acción -Estrategias '!F61</f>
        <v>0</v>
      </c>
      <c r="G63" s="85">
        <f>+'5 Plan de Acción -Estrategias '!G61</f>
        <v>0</v>
      </c>
      <c r="H63" s="85">
        <f>+'5 Plan de Acción -Estrategias '!H61</f>
        <v>0</v>
      </c>
      <c r="I63" s="102"/>
      <c r="J63" s="102"/>
      <c r="K63" s="104"/>
      <c r="L63" s="81" t="str">
        <f t="shared" si="0"/>
        <v/>
      </c>
      <c r="M63" s="82" t="str">
        <f t="shared" si="1"/>
        <v/>
      </c>
      <c r="N63" s="103"/>
      <c r="O63" s="103"/>
      <c r="P63" s="53"/>
      <c r="Q63" s="53"/>
      <c r="R63" s="53"/>
      <c r="S63" s="53"/>
      <c r="T63" s="53"/>
      <c r="U63" s="53"/>
      <c r="V63" s="53"/>
      <c r="W63" s="53"/>
    </row>
    <row r="64" spans="1:23" s="54" customFormat="1" ht="56.1" customHeight="1" x14ac:dyDescent="0.3">
      <c r="A64" s="53"/>
      <c r="B64" s="69">
        <v>50</v>
      </c>
      <c r="C64" s="85">
        <f>+'5 Plan de Acción -Estrategias '!C62</f>
        <v>0</v>
      </c>
      <c r="D64" s="85">
        <f>+'5 Plan de Acción -Estrategias '!D62</f>
        <v>0</v>
      </c>
      <c r="E64" s="85">
        <f>+'5 Plan de Acción -Estrategias '!E62</f>
        <v>0</v>
      </c>
      <c r="F64" s="85">
        <f>+'5 Plan de Acción -Estrategias '!F62</f>
        <v>0</v>
      </c>
      <c r="G64" s="85">
        <f>+'5 Plan de Acción -Estrategias '!G62</f>
        <v>0</v>
      </c>
      <c r="H64" s="85">
        <f>+'5 Plan de Acción -Estrategias '!H62</f>
        <v>0</v>
      </c>
      <c r="I64" s="102"/>
      <c r="J64" s="102"/>
      <c r="K64" s="104"/>
      <c r="L64" s="81" t="str">
        <f t="shared" si="0"/>
        <v/>
      </c>
      <c r="M64" s="82" t="str">
        <f t="shared" si="1"/>
        <v/>
      </c>
      <c r="N64" s="103"/>
      <c r="O64" s="103"/>
      <c r="P64" s="53"/>
      <c r="Q64" s="53"/>
      <c r="R64" s="53"/>
      <c r="S64" s="53"/>
      <c r="T64" s="53"/>
      <c r="U64" s="53"/>
      <c r="V64" s="53"/>
      <c r="W64" s="53"/>
    </row>
    <row r="65" spans="1:23" s="54" customFormat="1" ht="12.75" customHeight="1" x14ac:dyDescent="0.3">
      <c r="A65" s="53"/>
      <c r="B65" s="53"/>
      <c r="C65" s="61"/>
      <c r="D65" s="61"/>
      <c r="E65" s="61"/>
      <c r="F65" s="86"/>
      <c r="G65" s="61"/>
      <c r="H65" s="61"/>
      <c r="I65" s="105"/>
      <c r="J65" s="105"/>
      <c r="K65" s="105"/>
      <c r="L65" s="61"/>
      <c r="M65" s="61"/>
      <c r="N65" s="105"/>
      <c r="O65" s="105"/>
      <c r="P65" s="53"/>
      <c r="Q65" s="53"/>
      <c r="R65" s="53"/>
      <c r="S65" s="53"/>
      <c r="T65" s="53"/>
      <c r="U65" s="53"/>
      <c r="V65" s="53"/>
      <c r="W65" s="53"/>
    </row>
    <row r="66" spans="1:23" s="54" customFormat="1" ht="12.75" customHeight="1" x14ac:dyDescent="0.3">
      <c r="A66" s="53"/>
      <c r="B66" s="53"/>
      <c r="C66" s="61"/>
      <c r="D66" s="61"/>
      <c r="E66" s="61"/>
      <c r="F66" s="86"/>
      <c r="G66" s="61"/>
      <c r="H66" s="61"/>
      <c r="I66" s="105"/>
      <c r="J66" s="105"/>
      <c r="K66" s="105"/>
      <c r="L66" s="61"/>
      <c r="M66" s="61"/>
      <c r="N66" s="105"/>
      <c r="O66" s="105"/>
      <c r="P66" s="53"/>
      <c r="Q66" s="53"/>
      <c r="R66" s="53"/>
      <c r="S66" s="53"/>
      <c r="T66" s="53"/>
      <c r="U66" s="53"/>
      <c r="V66" s="53"/>
      <c r="W66" s="53"/>
    </row>
    <row r="67" spans="1:23" s="54" customFormat="1" ht="12.75" customHeight="1" x14ac:dyDescent="0.3">
      <c r="A67" s="53"/>
      <c r="B67" s="53"/>
      <c r="C67" s="61"/>
      <c r="D67" s="61"/>
      <c r="E67" s="61"/>
      <c r="F67" s="86"/>
      <c r="G67" s="61"/>
      <c r="H67" s="61"/>
      <c r="I67" s="105"/>
      <c r="J67" s="105"/>
      <c r="K67" s="105"/>
      <c r="L67" s="61"/>
      <c r="M67" s="61"/>
      <c r="N67" s="105"/>
      <c r="O67" s="105"/>
      <c r="P67" s="53"/>
      <c r="Q67" s="53"/>
      <c r="R67" s="53"/>
      <c r="S67" s="53"/>
      <c r="T67" s="53"/>
      <c r="U67" s="53"/>
      <c r="V67" s="53"/>
      <c r="W67" s="53"/>
    </row>
    <row r="68" spans="1:23" s="54" customFormat="1" ht="12.75" customHeight="1" x14ac:dyDescent="0.3">
      <c r="A68" s="53"/>
      <c r="B68" s="53"/>
      <c r="C68" s="61"/>
      <c r="D68" s="61"/>
      <c r="E68" s="61"/>
      <c r="F68" s="86"/>
      <c r="G68" s="61"/>
      <c r="H68" s="61"/>
      <c r="I68" s="105"/>
      <c r="J68" s="105"/>
      <c r="K68" s="105"/>
      <c r="L68" s="61"/>
      <c r="M68" s="61"/>
      <c r="N68" s="105"/>
      <c r="O68" s="105"/>
      <c r="P68" s="53"/>
      <c r="Q68" s="53"/>
      <c r="R68" s="53"/>
      <c r="S68" s="53"/>
      <c r="T68" s="53"/>
      <c r="U68" s="53"/>
      <c r="V68" s="53"/>
      <c r="W68" s="53"/>
    </row>
    <row r="69" spans="1:23" s="54" customFormat="1" ht="12.75" customHeight="1" x14ac:dyDescent="0.3">
      <c r="A69" s="53"/>
      <c r="B69" s="53"/>
      <c r="C69" s="61"/>
      <c r="D69" s="61"/>
      <c r="E69" s="61"/>
      <c r="F69" s="86"/>
      <c r="G69" s="61"/>
      <c r="H69" s="61"/>
      <c r="I69" s="105"/>
      <c r="J69" s="105"/>
      <c r="K69" s="105"/>
      <c r="L69" s="61"/>
      <c r="M69" s="61"/>
      <c r="N69" s="105"/>
      <c r="O69" s="105"/>
      <c r="P69" s="53"/>
      <c r="Q69" s="53"/>
      <c r="R69" s="53"/>
      <c r="S69" s="53"/>
      <c r="T69" s="53"/>
      <c r="U69" s="53"/>
      <c r="V69" s="53"/>
      <c r="W69" s="53"/>
    </row>
    <row r="70" spans="1:23" s="54" customFormat="1" ht="12.75" customHeight="1" x14ac:dyDescent="0.3">
      <c r="A70" s="53"/>
      <c r="B70" s="53"/>
      <c r="C70" s="61"/>
      <c r="D70" s="61"/>
      <c r="E70" s="61"/>
      <c r="F70" s="86"/>
      <c r="G70" s="61"/>
      <c r="H70" s="61"/>
      <c r="I70" s="105"/>
      <c r="J70" s="105"/>
      <c r="K70" s="105"/>
      <c r="L70" s="61"/>
      <c r="M70" s="61"/>
      <c r="N70" s="105"/>
      <c r="O70" s="105"/>
      <c r="P70" s="53"/>
      <c r="Q70" s="53"/>
      <c r="R70" s="53"/>
      <c r="S70" s="53"/>
      <c r="T70" s="53"/>
      <c r="U70" s="53"/>
      <c r="V70" s="53"/>
      <c r="W70" s="53"/>
    </row>
    <row r="71" spans="1:23" s="54" customFormat="1" ht="12.75" customHeight="1" x14ac:dyDescent="0.3">
      <c r="A71" s="53"/>
      <c r="B71" s="53"/>
      <c r="C71" s="53"/>
      <c r="D71" s="53"/>
      <c r="E71" s="53"/>
      <c r="F71" s="65"/>
      <c r="G71" s="53"/>
      <c r="H71" s="53"/>
      <c r="I71" s="105"/>
      <c r="J71" s="105"/>
      <c r="K71" s="105"/>
      <c r="L71" s="61"/>
      <c r="M71" s="61"/>
      <c r="N71" s="105"/>
      <c r="O71" s="105"/>
      <c r="P71" s="53"/>
      <c r="Q71" s="53"/>
      <c r="R71" s="53"/>
      <c r="S71" s="53"/>
      <c r="T71" s="53"/>
      <c r="U71" s="53"/>
      <c r="V71" s="53"/>
      <c r="W71" s="53"/>
    </row>
    <row r="72" spans="1:23" s="54" customFormat="1" ht="12.75" customHeight="1" x14ac:dyDescent="0.3">
      <c r="A72" s="53"/>
      <c r="B72" s="53"/>
      <c r="C72" s="53"/>
      <c r="D72" s="53"/>
      <c r="E72" s="53"/>
      <c r="F72" s="65"/>
      <c r="G72" s="53"/>
      <c r="H72" s="53"/>
      <c r="I72" s="105"/>
      <c r="J72" s="105"/>
      <c r="K72" s="105"/>
      <c r="L72" s="61"/>
      <c r="M72" s="61"/>
      <c r="N72" s="105"/>
      <c r="O72" s="105"/>
      <c r="P72" s="53"/>
      <c r="Q72" s="53"/>
      <c r="R72" s="53"/>
      <c r="S72" s="53"/>
      <c r="T72" s="53"/>
      <c r="U72" s="53"/>
      <c r="V72" s="53"/>
      <c r="W72" s="53"/>
    </row>
    <row r="73" spans="1:23" s="54" customFormat="1" ht="12.75" customHeight="1" x14ac:dyDescent="0.3">
      <c r="A73" s="53"/>
      <c r="B73" s="53"/>
      <c r="C73" s="53"/>
      <c r="D73" s="53"/>
      <c r="E73" s="53"/>
      <c r="F73" s="65"/>
      <c r="G73" s="53"/>
      <c r="H73" s="53"/>
      <c r="I73" s="105"/>
      <c r="J73" s="105"/>
      <c r="K73" s="105"/>
      <c r="L73" s="61"/>
      <c r="M73" s="61"/>
      <c r="N73" s="105"/>
      <c r="O73" s="105"/>
      <c r="P73" s="53"/>
      <c r="Q73" s="53"/>
      <c r="R73" s="53"/>
      <c r="S73" s="53"/>
      <c r="T73" s="53"/>
      <c r="U73" s="53"/>
      <c r="V73" s="53"/>
      <c r="W73" s="53"/>
    </row>
    <row r="74" spans="1:23" s="54" customFormat="1" ht="12.75" customHeight="1" x14ac:dyDescent="0.3">
      <c r="A74" s="53"/>
      <c r="B74" s="53"/>
      <c r="C74" s="53"/>
      <c r="D74" s="53"/>
      <c r="E74" s="53"/>
      <c r="F74" s="65"/>
      <c r="G74" s="53"/>
      <c r="H74" s="53"/>
      <c r="I74" s="105"/>
      <c r="J74" s="105"/>
      <c r="K74" s="105"/>
      <c r="L74" s="61"/>
      <c r="M74" s="61"/>
      <c r="N74" s="105"/>
      <c r="O74" s="105"/>
      <c r="P74" s="53"/>
      <c r="Q74" s="53"/>
      <c r="R74" s="53"/>
      <c r="S74" s="53"/>
      <c r="T74" s="53"/>
      <c r="U74" s="53"/>
      <c r="V74" s="53"/>
      <c r="W74" s="53"/>
    </row>
    <row r="75" spans="1:23" s="54" customFormat="1" ht="12.75" customHeight="1" x14ac:dyDescent="0.3">
      <c r="A75" s="53"/>
      <c r="B75" s="53"/>
      <c r="C75" s="53"/>
      <c r="D75" s="53"/>
      <c r="E75" s="53"/>
      <c r="F75" s="65"/>
      <c r="G75" s="53"/>
      <c r="H75" s="53"/>
      <c r="I75" s="105"/>
      <c r="J75" s="105"/>
      <c r="K75" s="105"/>
      <c r="L75" s="61"/>
      <c r="M75" s="61"/>
      <c r="N75" s="105"/>
      <c r="O75" s="105"/>
      <c r="P75" s="53"/>
      <c r="Q75" s="53"/>
      <c r="R75" s="53"/>
      <c r="S75" s="53"/>
      <c r="T75" s="53"/>
      <c r="U75" s="53"/>
      <c r="V75" s="53"/>
      <c r="W75" s="53"/>
    </row>
    <row r="76" spans="1:23" s="54" customFormat="1" ht="12.75" customHeight="1" x14ac:dyDescent="0.3">
      <c r="A76" s="53"/>
      <c r="B76" s="53"/>
      <c r="C76" s="53"/>
      <c r="D76" s="53"/>
      <c r="E76" s="53"/>
      <c r="F76" s="65"/>
      <c r="G76" s="53"/>
      <c r="H76" s="53"/>
      <c r="I76" s="105"/>
      <c r="J76" s="105"/>
      <c r="K76" s="105"/>
      <c r="L76" s="61"/>
      <c r="M76" s="61"/>
      <c r="N76" s="105"/>
      <c r="O76" s="105"/>
      <c r="P76" s="53"/>
      <c r="Q76" s="53"/>
      <c r="R76" s="53"/>
      <c r="S76" s="53"/>
      <c r="T76" s="53"/>
      <c r="U76" s="53"/>
      <c r="V76" s="53"/>
      <c r="W76" s="53"/>
    </row>
    <row r="77" spans="1:23" s="54" customFormat="1" ht="12.75" customHeight="1" x14ac:dyDescent="0.3">
      <c r="A77" s="53"/>
      <c r="B77" s="53"/>
      <c r="C77" s="53"/>
      <c r="D77" s="53"/>
      <c r="E77" s="53"/>
      <c r="F77" s="65"/>
      <c r="G77" s="53"/>
      <c r="H77" s="53"/>
      <c r="I77" s="105"/>
      <c r="J77" s="105"/>
      <c r="K77" s="105"/>
      <c r="L77" s="61"/>
      <c r="M77" s="61"/>
      <c r="N77" s="105"/>
      <c r="O77" s="105"/>
      <c r="P77" s="53"/>
      <c r="Q77" s="53"/>
      <c r="R77" s="53"/>
      <c r="S77" s="53"/>
      <c r="T77" s="53"/>
      <c r="U77" s="53"/>
      <c r="V77" s="53"/>
      <c r="W77" s="53"/>
    </row>
    <row r="78" spans="1:23" s="54" customFormat="1" ht="12.75" customHeight="1" x14ac:dyDescent="0.3">
      <c r="A78" s="53"/>
      <c r="B78" s="53"/>
      <c r="C78" s="53"/>
      <c r="D78" s="53"/>
      <c r="E78" s="53"/>
      <c r="F78" s="65"/>
      <c r="G78" s="53"/>
      <c r="H78" s="53"/>
      <c r="I78" s="105"/>
      <c r="J78" s="105"/>
      <c r="K78" s="105"/>
      <c r="L78" s="61"/>
      <c r="M78" s="61"/>
      <c r="N78" s="105"/>
      <c r="O78" s="105"/>
      <c r="P78" s="53"/>
      <c r="Q78" s="53"/>
      <c r="R78" s="53"/>
      <c r="S78" s="53"/>
      <c r="T78" s="53"/>
      <c r="U78" s="53"/>
      <c r="V78" s="53"/>
      <c r="W78" s="53"/>
    </row>
    <row r="79" spans="1:23" s="54" customFormat="1" ht="12.75" customHeight="1" x14ac:dyDescent="0.3">
      <c r="A79" s="53"/>
      <c r="B79" s="53"/>
      <c r="C79" s="53"/>
      <c r="D79" s="53"/>
      <c r="E79" s="53"/>
      <c r="F79" s="65"/>
      <c r="G79" s="53"/>
      <c r="H79" s="53"/>
      <c r="I79" s="105"/>
      <c r="J79" s="105"/>
      <c r="K79" s="105"/>
      <c r="L79" s="61"/>
      <c r="M79" s="61"/>
      <c r="N79" s="105"/>
      <c r="O79" s="105"/>
      <c r="P79" s="53"/>
      <c r="Q79" s="53"/>
      <c r="R79" s="53"/>
      <c r="S79" s="53"/>
      <c r="T79" s="53"/>
      <c r="U79" s="53"/>
      <c r="V79" s="53"/>
      <c r="W79" s="53"/>
    </row>
    <row r="80" spans="1:23" s="54" customFormat="1" ht="12.75" customHeight="1" x14ac:dyDescent="0.3">
      <c r="A80" s="53"/>
      <c r="B80" s="53"/>
      <c r="C80" s="53"/>
      <c r="D80" s="53"/>
      <c r="E80" s="53"/>
      <c r="F80" s="65"/>
      <c r="G80" s="53"/>
      <c r="H80" s="53"/>
      <c r="I80" s="105"/>
      <c r="J80" s="105"/>
      <c r="K80" s="105"/>
      <c r="L80" s="61"/>
      <c r="M80" s="61"/>
      <c r="N80" s="105"/>
      <c r="O80" s="105"/>
      <c r="P80" s="53"/>
      <c r="Q80" s="53"/>
      <c r="R80" s="53"/>
      <c r="S80" s="53"/>
      <c r="T80" s="53"/>
      <c r="U80" s="53"/>
      <c r="V80" s="53"/>
      <c r="W80" s="53"/>
    </row>
    <row r="81" spans="1:23" s="54" customFormat="1" ht="12.75" customHeight="1" x14ac:dyDescent="0.3">
      <c r="A81" s="53"/>
      <c r="B81" s="53"/>
      <c r="C81" s="53"/>
      <c r="D81" s="53"/>
      <c r="E81" s="53"/>
      <c r="F81" s="65"/>
      <c r="G81" s="53"/>
      <c r="H81" s="53"/>
      <c r="I81" s="105"/>
      <c r="J81" s="105"/>
      <c r="K81" s="105"/>
      <c r="L81" s="61"/>
      <c r="M81" s="61"/>
      <c r="N81" s="105"/>
      <c r="O81" s="105"/>
      <c r="P81" s="53"/>
      <c r="Q81" s="53"/>
      <c r="R81" s="53"/>
      <c r="S81" s="53"/>
      <c r="T81" s="53"/>
      <c r="U81" s="53"/>
      <c r="V81" s="53"/>
      <c r="W81" s="53"/>
    </row>
    <row r="82" spans="1:23" s="54" customFormat="1" ht="12.75" customHeight="1" x14ac:dyDescent="0.3">
      <c r="A82" s="53"/>
      <c r="B82" s="53"/>
      <c r="C82" s="53"/>
      <c r="D82" s="53"/>
      <c r="E82" s="53"/>
      <c r="F82" s="65"/>
      <c r="G82" s="53"/>
      <c r="H82" s="53"/>
      <c r="I82" s="105"/>
      <c r="J82" s="105"/>
      <c r="K82" s="105"/>
      <c r="L82" s="61"/>
      <c r="M82" s="61"/>
      <c r="N82" s="105"/>
      <c r="O82" s="105"/>
      <c r="P82" s="53"/>
      <c r="Q82" s="53"/>
      <c r="R82" s="53"/>
      <c r="S82" s="53"/>
      <c r="T82" s="53"/>
      <c r="U82" s="53"/>
      <c r="V82" s="53"/>
      <c r="W82" s="53"/>
    </row>
  </sheetData>
  <sheetProtection algorithmName="SHA-512" hashValue="ttGvrDNwWCrWmsHxWd1JFnqexE2CLHAZuNtdz/W699MghkBfEuMbdtkEZKy6IPJr732wuRWpiAG+2ZqHTgNK6Q==" saltValue="iwnFzwrhlJFpuzavInvwDQ==" spinCount="100000" sheet="1" scenarios="1"/>
  <mergeCells count="1">
    <mergeCell ref="B9:O9"/>
  </mergeCells>
  <dataValidations count="1">
    <dataValidation type="decimal" allowBlank="1" showErrorMessage="1" sqref="K12:K64" xr:uid="{00000000-0002-0000-0700-000000000000}">
      <formula1>-1</formula1>
      <formula2>1000000000</formula2>
    </dataValidation>
  </dataValidations>
  <pageMargins left="0.7" right="0.7" top="0.75" bottom="0.75" header="0" footer="0"/>
  <pageSetup scale="28" orientation="portrait" r:id="rId1"/>
  <drawing r:id="rId2"/>
  <extLst>
    <ext xmlns:x14="http://schemas.microsoft.com/office/spreadsheetml/2009/9/main" uri="{CCE6A557-97BC-4b89-ADB6-D9C93CAAB3DF}">
      <x14:dataValidations xmlns:xm="http://schemas.microsoft.com/office/excel/2006/main" count="1">
        <x14:dataValidation type="list" allowBlank="1" showErrorMessage="1" xr:uid="{00000000-0002-0000-0700-000001000000}">
          <x14:formula1>
            <xm:f>DATOS!$G$4:$G$5</xm:f>
          </x14:formula1>
          <xm:sqref>M12:M64</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B1:G1000"/>
  <sheetViews>
    <sheetView showGridLines="0" workbookViewId="0">
      <selection activeCell="B13" sqref="B13"/>
    </sheetView>
  </sheetViews>
  <sheetFormatPr baseColWidth="10" defaultColWidth="14.44140625" defaultRowHeight="15" customHeight="1" x14ac:dyDescent="0.3"/>
  <cols>
    <col min="1" max="1" width="5.88671875" style="87" customWidth="1"/>
    <col min="2" max="2" width="43.44140625" style="87" customWidth="1"/>
    <col min="3" max="5" width="27.109375" style="87" customWidth="1"/>
    <col min="6" max="6" width="54" style="87" customWidth="1"/>
    <col min="7" max="26" width="27.109375" style="87" customWidth="1"/>
    <col min="27" max="16384" width="14.44140625" style="87"/>
  </cols>
  <sheetData>
    <row r="1" spans="2:7" ht="17.25" customHeight="1" x14ac:dyDescent="0.3"/>
    <row r="2" spans="2:7" ht="17.25" customHeight="1" x14ac:dyDescent="0.3"/>
    <row r="3" spans="2:7" ht="16.5" customHeight="1" x14ac:dyDescent="0.3">
      <c r="B3" s="88" t="s">
        <v>114</v>
      </c>
      <c r="C3" s="88" t="s">
        <v>115</v>
      </c>
      <c r="D3" s="88" t="s">
        <v>121</v>
      </c>
      <c r="E3" s="88" t="s">
        <v>122</v>
      </c>
      <c r="F3" s="88" t="s">
        <v>123</v>
      </c>
      <c r="G3" s="88" t="s">
        <v>124</v>
      </c>
    </row>
    <row r="4" spans="2:7" ht="16.5" customHeight="1" x14ac:dyDescent="0.3">
      <c r="B4" s="89" t="s">
        <v>2</v>
      </c>
      <c r="C4" s="89" t="s">
        <v>116</v>
      </c>
      <c r="D4" s="89" t="s">
        <v>125</v>
      </c>
      <c r="E4" s="90" t="s">
        <v>126</v>
      </c>
      <c r="F4" s="91" t="s">
        <v>127</v>
      </c>
      <c r="G4" s="91" t="s">
        <v>128</v>
      </c>
    </row>
    <row r="5" spans="2:7" ht="16.5" customHeight="1" x14ac:dyDescent="0.3">
      <c r="B5" s="89" t="s">
        <v>438</v>
      </c>
      <c r="C5" s="89" t="s">
        <v>120</v>
      </c>
      <c r="D5" s="89" t="s">
        <v>129</v>
      </c>
      <c r="E5" s="90" t="s">
        <v>130</v>
      </c>
      <c r="F5" s="91" t="s">
        <v>131</v>
      </c>
      <c r="G5" s="91" t="s">
        <v>132</v>
      </c>
    </row>
    <row r="6" spans="2:7" ht="16.5" customHeight="1" x14ac:dyDescent="0.3">
      <c r="B6" s="89" t="s">
        <v>117</v>
      </c>
      <c r="C6" s="89" t="s">
        <v>133</v>
      </c>
      <c r="D6" s="92"/>
      <c r="E6" s="90" t="s">
        <v>134</v>
      </c>
      <c r="F6" s="93" t="s">
        <v>135</v>
      </c>
    </row>
    <row r="7" spans="2:7" ht="16.5" customHeight="1" x14ac:dyDescent="0.3">
      <c r="B7" s="89" t="s">
        <v>32</v>
      </c>
      <c r="C7" s="89" t="s">
        <v>118</v>
      </c>
      <c r="D7" s="92"/>
      <c r="F7" s="93" t="s">
        <v>136</v>
      </c>
    </row>
    <row r="8" spans="2:7" ht="16.5" customHeight="1" x14ac:dyDescent="0.3">
      <c r="B8" s="89" t="s">
        <v>137</v>
      </c>
      <c r="E8" s="94"/>
      <c r="F8" s="93" t="s">
        <v>138</v>
      </c>
    </row>
    <row r="9" spans="2:7" ht="16.5" customHeight="1" x14ac:dyDescent="0.3">
      <c r="B9" s="89" t="s">
        <v>42</v>
      </c>
      <c r="C9" s="92"/>
      <c r="D9" s="94"/>
      <c r="E9" s="94"/>
      <c r="F9" s="91" t="s">
        <v>1</v>
      </c>
    </row>
    <row r="10" spans="2:7" ht="16.5" customHeight="1" x14ac:dyDescent="0.3">
      <c r="B10" s="89" t="s">
        <v>139</v>
      </c>
      <c r="C10" s="94"/>
      <c r="D10" s="94"/>
      <c r="E10" s="94"/>
      <c r="F10" s="91" t="s">
        <v>140</v>
      </c>
    </row>
    <row r="11" spans="2:7" ht="16.5" customHeight="1" x14ac:dyDescent="0.3">
      <c r="B11" s="89" t="s">
        <v>119</v>
      </c>
      <c r="C11" s="94"/>
      <c r="D11" s="94"/>
      <c r="E11" s="94"/>
      <c r="F11" s="93" t="s">
        <v>141</v>
      </c>
    </row>
    <row r="12" spans="2:7" ht="16.5" customHeight="1" x14ac:dyDescent="0.3">
      <c r="B12" s="89" t="s">
        <v>142</v>
      </c>
      <c r="C12" s="94"/>
      <c r="D12" s="94"/>
      <c r="E12" s="94"/>
      <c r="F12" s="93" t="s">
        <v>143</v>
      </c>
    </row>
    <row r="13" spans="2:7" ht="16.5" customHeight="1" x14ac:dyDescent="0.3">
      <c r="B13" s="89" t="s">
        <v>447</v>
      </c>
      <c r="C13" s="94"/>
      <c r="D13" s="94"/>
      <c r="E13" s="94"/>
      <c r="F13" s="93" t="s">
        <v>441</v>
      </c>
    </row>
    <row r="14" spans="2:7" ht="17.25" customHeight="1" x14ac:dyDescent="0.3">
      <c r="B14" s="89" t="s">
        <v>144</v>
      </c>
      <c r="C14" s="94"/>
      <c r="D14" s="94"/>
      <c r="F14" s="93" t="s">
        <v>145</v>
      </c>
    </row>
    <row r="15" spans="2:7" ht="17.25" customHeight="1" x14ac:dyDescent="0.3">
      <c r="F15" s="93" t="s">
        <v>442</v>
      </c>
    </row>
    <row r="16" spans="2:7" ht="17.25" customHeight="1" x14ac:dyDescent="0.3">
      <c r="F16" s="91" t="s">
        <v>146</v>
      </c>
    </row>
    <row r="17" spans="6:6" ht="17.25" customHeight="1" x14ac:dyDescent="0.3">
      <c r="F17" s="91" t="s">
        <v>147</v>
      </c>
    </row>
    <row r="18" spans="6:6" ht="17.25" customHeight="1" x14ac:dyDescent="0.3"/>
    <row r="19" spans="6:6" ht="17.25" customHeight="1" x14ac:dyDescent="0.3"/>
    <row r="20" spans="6:6" ht="17.25" customHeight="1" x14ac:dyDescent="0.3"/>
    <row r="21" spans="6:6" ht="17.25" customHeight="1" x14ac:dyDescent="0.3"/>
    <row r="22" spans="6:6" ht="17.25" customHeight="1" x14ac:dyDescent="0.3"/>
    <row r="23" spans="6:6" ht="17.25" customHeight="1" x14ac:dyDescent="0.3"/>
    <row r="24" spans="6:6" ht="17.25" customHeight="1" x14ac:dyDescent="0.3"/>
    <row r="25" spans="6:6" ht="17.25" customHeight="1" x14ac:dyDescent="0.3"/>
    <row r="26" spans="6:6" ht="17.25" customHeight="1" x14ac:dyDescent="0.3"/>
    <row r="27" spans="6:6" ht="17.25" customHeight="1" x14ac:dyDescent="0.3"/>
    <row r="28" spans="6:6" ht="17.25" customHeight="1" x14ac:dyDescent="0.3"/>
    <row r="29" spans="6:6" ht="17.25" customHeight="1" x14ac:dyDescent="0.3"/>
    <row r="30" spans="6:6" ht="17.25" customHeight="1" x14ac:dyDescent="0.3"/>
    <row r="31" spans="6:6" ht="17.25" customHeight="1" x14ac:dyDescent="0.3"/>
    <row r="32" spans="6:6" ht="17.25" customHeight="1" x14ac:dyDescent="0.3"/>
    <row r="33" ht="17.25" customHeight="1" x14ac:dyDescent="0.3"/>
    <row r="34" ht="17.25" customHeight="1" x14ac:dyDescent="0.3"/>
    <row r="35" ht="17.25" customHeight="1" x14ac:dyDescent="0.3"/>
    <row r="36" ht="17.25" customHeight="1" x14ac:dyDescent="0.3"/>
    <row r="37" ht="17.25" customHeight="1" x14ac:dyDescent="0.3"/>
    <row r="38" ht="17.25" customHeight="1" x14ac:dyDescent="0.3"/>
    <row r="39" ht="17.25" customHeight="1" x14ac:dyDescent="0.3"/>
    <row r="40" ht="17.25" customHeight="1" x14ac:dyDescent="0.3"/>
    <row r="41" ht="17.25" customHeight="1" x14ac:dyDescent="0.3"/>
    <row r="42" ht="17.25" customHeight="1" x14ac:dyDescent="0.3"/>
    <row r="43" ht="17.25" customHeight="1" x14ac:dyDescent="0.3"/>
    <row r="44" ht="17.25" customHeight="1" x14ac:dyDescent="0.3"/>
    <row r="45" ht="17.25" customHeight="1" x14ac:dyDescent="0.3"/>
    <row r="46" ht="17.25" customHeight="1" x14ac:dyDescent="0.3"/>
    <row r="47" ht="17.25" customHeight="1" x14ac:dyDescent="0.3"/>
    <row r="48" ht="17.25" customHeight="1" x14ac:dyDescent="0.3"/>
    <row r="49" ht="17.25" customHeight="1" x14ac:dyDescent="0.3"/>
    <row r="50" ht="17.25" customHeight="1" x14ac:dyDescent="0.3"/>
    <row r="51" ht="17.25" customHeight="1" x14ac:dyDescent="0.3"/>
    <row r="52" ht="17.25" customHeight="1" x14ac:dyDescent="0.3"/>
    <row r="53" ht="17.25" customHeight="1" x14ac:dyDescent="0.3"/>
    <row r="54" ht="17.25" customHeight="1" x14ac:dyDescent="0.3"/>
    <row r="55" ht="17.25" customHeight="1" x14ac:dyDescent="0.3"/>
    <row r="56" ht="17.25" customHeight="1" x14ac:dyDescent="0.3"/>
    <row r="57" ht="17.25" customHeight="1" x14ac:dyDescent="0.3"/>
    <row r="58" ht="17.25" customHeight="1" x14ac:dyDescent="0.3"/>
    <row r="59" ht="17.25" customHeight="1" x14ac:dyDescent="0.3"/>
    <row r="60" ht="17.25" customHeight="1" x14ac:dyDescent="0.3"/>
    <row r="61" ht="17.25" customHeight="1" x14ac:dyDescent="0.3"/>
    <row r="62" ht="17.25" customHeight="1" x14ac:dyDescent="0.3"/>
    <row r="63" ht="17.25" customHeight="1" x14ac:dyDescent="0.3"/>
    <row r="64" ht="17.25" customHeight="1" x14ac:dyDescent="0.3"/>
    <row r="65" ht="17.25" customHeight="1" x14ac:dyDescent="0.3"/>
    <row r="66" ht="17.25" customHeight="1" x14ac:dyDescent="0.3"/>
    <row r="67" ht="17.25" customHeight="1" x14ac:dyDescent="0.3"/>
    <row r="68" ht="17.25" customHeight="1" x14ac:dyDescent="0.3"/>
    <row r="69" ht="17.25" customHeight="1" x14ac:dyDescent="0.3"/>
    <row r="70" ht="17.25" customHeight="1" x14ac:dyDescent="0.3"/>
    <row r="71" ht="17.25" customHeight="1" x14ac:dyDescent="0.3"/>
    <row r="72" ht="17.25" customHeight="1" x14ac:dyDescent="0.3"/>
    <row r="73" ht="17.25" customHeight="1" x14ac:dyDescent="0.3"/>
    <row r="74" ht="17.25" customHeight="1" x14ac:dyDescent="0.3"/>
    <row r="75" ht="17.25" customHeight="1" x14ac:dyDescent="0.3"/>
    <row r="76" ht="17.25" customHeight="1" x14ac:dyDescent="0.3"/>
    <row r="77" ht="17.25" customHeight="1" x14ac:dyDescent="0.3"/>
    <row r="78" ht="17.25" customHeight="1" x14ac:dyDescent="0.3"/>
    <row r="79" ht="17.25" customHeight="1" x14ac:dyDescent="0.3"/>
    <row r="80" ht="17.25" customHeight="1" x14ac:dyDescent="0.3"/>
    <row r="81" ht="17.25" customHeight="1" x14ac:dyDescent="0.3"/>
    <row r="82" ht="17.25" customHeight="1" x14ac:dyDescent="0.3"/>
    <row r="83" ht="17.25" customHeight="1" x14ac:dyDescent="0.3"/>
    <row r="84" ht="17.25" customHeight="1" x14ac:dyDescent="0.3"/>
    <row r="85" ht="17.25" customHeight="1" x14ac:dyDescent="0.3"/>
    <row r="86" ht="17.25" customHeight="1" x14ac:dyDescent="0.3"/>
    <row r="87" ht="17.25" customHeight="1" x14ac:dyDescent="0.3"/>
    <row r="88" ht="17.25" customHeight="1" x14ac:dyDescent="0.3"/>
    <row r="89" ht="17.25" customHeight="1" x14ac:dyDescent="0.3"/>
    <row r="90" ht="17.25" customHeight="1" x14ac:dyDescent="0.3"/>
    <row r="91" ht="17.25" customHeight="1" x14ac:dyDescent="0.3"/>
    <row r="92" ht="17.25" customHeight="1" x14ac:dyDescent="0.3"/>
    <row r="93" ht="17.25" customHeight="1" x14ac:dyDescent="0.3"/>
    <row r="94" ht="17.25" customHeight="1" x14ac:dyDescent="0.3"/>
    <row r="95" ht="17.25" customHeight="1" x14ac:dyDescent="0.3"/>
    <row r="96" ht="17.25" customHeight="1" x14ac:dyDescent="0.3"/>
    <row r="97" ht="17.25" customHeight="1" x14ac:dyDescent="0.3"/>
    <row r="98" ht="17.25" customHeight="1" x14ac:dyDescent="0.3"/>
    <row r="99" ht="17.25" customHeight="1" x14ac:dyDescent="0.3"/>
    <row r="100" ht="17.25" customHeight="1" x14ac:dyDescent="0.3"/>
    <row r="101" ht="17.25" customHeight="1" x14ac:dyDescent="0.3"/>
    <row r="102" ht="17.25" customHeight="1" x14ac:dyDescent="0.3"/>
    <row r="103" ht="17.25" customHeight="1" x14ac:dyDescent="0.3"/>
    <row r="104" ht="17.25" customHeight="1" x14ac:dyDescent="0.3"/>
    <row r="105" ht="17.25" customHeight="1" x14ac:dyDescent="0.3"/>
    <row r="106" ht="17.25" customHeight="1" x14ac:dyDescent="0.3"/>
    <row r="107" ht="17.25" customHeight="1" x14ac:dyDescent="0.3"/>
    <row r="108" ht="17.25" customHeight="1" x14ac:dyDescent="0.3"/>
    <row r="109" ht="17.25" customHeight="1" x14ac:dyDescent="0.3"/>
    <row r="110" ht="17.25" customHeight="1" x14ac:dyDescent="0.3"/>
    <row r="111" ht="17.25" customHeight="1" x14ac:dyDescent="0.3"/>
    <row r="112" ht="17.25" customHeight="1" x14ac:dyDescent="0.3"/>
    <row r="113" ht="17.25" customHeight="1" x14ac:dyDescent="0.3"/>
    <row r="114" ht="17.25" customHeight="1" x14ac:dyDescent="0.3"/>
    <row r="115" ht="17.25" customHeight="1" x14ac:dyDescent="0.3"/>
    <row r="116" ht="17.25" customHeight="1" x14ac:dyDescent="0.3"/>
    <row r="117" ht="17.25" customHeight="1" x14ac:dyDescent="0.3"/>
    <row r="118" ht="17.25" customHeight="1" x14ac:dyDescent="0.3"/>
    <row r="119" ht="17.25" customHeight="1" x14ac:dyDescent="0.3"/>
    <row r="120" ht="17.25" customHeight="1" x14ac:dyDescent="0.3"/>
    <row r="121" ht="17.25" customHeight="1" x14ac:dyDescent="0.3"/>
    <row r="122" ht="17.25" customHeight="1" x14ac:dyDescent="0.3"/>
    <row r="123" ht="17.25" customHeight="1" x14ac:dyDescent="0.3"/>
    <row r="124" ht="17.25" customHeight="1" x14ac:dyDescent="0.3"/>
    <row r="125" ht="17.25" customHeight="1" x14ac:dyDescent="0.3"/>
    <row r="126" ht="17.25" customHeight="1" x14ac:dyDescent="0.3"/>
    <row r="127" ht="17.25" customHeight="1" x14ac:dyDescent="0.3"/>
    <row r="128" ht="17.25" customHeight="1" x14ac:dyDescent="0.3"/>
    <row r="129" ht="17.25" customHeight="1" x14ac:dyDescent="0.3"/>
    <row r="130" ht="17.25" customHeight="1" x14ac:dyDescent="0.3"/>
    <row r="131" ht="17.25" customHeight="1" x14ac:dyDescent="0.3"/>
    <row r="132" ht="17.25" customHeight="1" x14ac:dyDescent="0.3"/>
    <row r="133" ht="17.25" customHeight="1" x14ac:dyDescent="0.3"/>
    <row r="134" ht="17.25" customHeight="1" x14ac:dyDescent="0.3"/>
    <row r="135" ht="17.25" customHeight="1" x14ac:dyDescent="0.3"/>
    <row r="136" ht="17.25" customHeight="1" x14ac:dyDescent="0.3"/>
    <row r="137" ht="17.25" customHeight="1" x14ac:dyDescent="0.3"/>
    <row r="138" ht="17.25" customHeight="1" x14ac:dyDescent="0.3"/>
    <row r="139" ht="17.25" customHeight="1" x14ac:dyDescent="0.3"/>
    <row r="140" ht="17.25" customHeight="1" x14ac:dyDescent="0.3"/>
    <row r="141" ht="17.25" customHeight="1" x14ac:dyDescent="0.3"/>
    <row r="142" ht="17.25" customHeight="1" x14ac:dyDescent="0.3"/>
    <row r="143" ht="17.25" customHeight="1" x14ac:dyDescent="0.3"/>
    <row r="144" ht="17.25" customHeight="1" x14ac:dyDescent="0.3"/>
    <row r="145" ht="17.25" customHeight="1" x14ac:dyDescent="0.3"/>
    <row r="146" ht="17.25" customHeight="1" x14ac:dyDescent="0.3"/>
    <row r="147" ht="17.25" customHeight="1" x14ac:dyDescent="0.3"/>
    <row r="148" ht="17.25" customHeight="1" x14ac:dyDescent="0.3"/>
    <row r="149" ht="17.25" customHeight="1" x14ac:dyDescent="0.3"/>
    <row r="150" ht="17.25" customHeight="1" x14ac:dyDescent="0.3"/>
    <row r="151" ht="17.25" customHeight="1" x14ac:dyDescent="0.3"/>
    <row r="152" ht="17.25" customHeight="1" x14ac:dyDescent="0.3"/>
    <row r="153" ht="17.25" customHeight="1" x14ac:dyDescent="0.3"/>
    <row r="154" ht="17.25" customHeight="1" x14ac:dyDescent="0.3"/>
    <row r="155" ht="17.25" customHeight="1" x14ac:dyDescent="0.3"/>
    <row r="156" ht="17.25" customHeight="1" x14ac:dyDescent="0.3"/>
    <row r="157" ht="17.25" customHeight="1" x14ac:dyDescent="0.3"/>
    <row r="158" ht="17.25" customHeight="1" x14ac:dyDescent="0.3"/>
    <row r="159" ht="17.25" customHeight="1" x14ac:dyDescent="0.3"/>
    <row r="160" ht="17.25" customHeight="1" x14ac:dyDescent="0.3"/>
    <row r="161" ht="17.25" customHeight="1" x14ac:dyDescent="0.3"/>
    <row r="162" ht="17.25" customHeight="1" x14ac:dyDescent="0.3"/>
    <row r="163" ht="17.25" customHeight="1" x14ac:dyDescent="0.3"/>
    <row r="164" ht="17.25" customHeight="1" x14ac:dyDescent="0.3"/>
    <row r="165" ht="17.25" customHeight="1" x14ac:dyDescent="0.3"/>
    <row r="166" ht="17.25" customHeight="1" x14ac:dyDescent="0.3"/>
    <row r="167" ht="17.25" customHeight="1" x14ac:dyDescent="0.3"/>
    <row r="168" ht="17.25" customHeight="1" x14ac:dyDescent="0.3"/>
    <row r="169" ht="17.25" customHeight="1" x14ac:dyDescent="0.3"/>
    <row r="170" ht="17.25" customHeight="1" x14ac:dyDescent="0.3"/>
    <row r="171" ht="17.25" customHeight="1" x14ac:dyDescent="0.3"/>
    <row r="172" ht="17.25" customHeight="1" x14ac:dyDescent="0.3"/>
    <row r="173" ht="17.25" customHeight="1" x14ac:dyDescent="0.3"/>
    <row r="174" ht="17.25" customHeight="1" x14ac:dyDescent="0.3"/>
    <row r="175" ht="17.25" customHeight="1" x14ac:dyDescent="0.3"/>
    <row r="176" ht="17.25" customHeight="1" x14ac:dyDescent="0.3"/>
    <row r="177" ht="17.25" customHeight="1" x14ac:dyDescent="0.3"/>
    <row r="178" ht="17.25" customHeight="1" x14ac:dyDescent="0.3"/>
    <row r="179" ht="17.25" customHeight="1" x14ac:dyDescent="0.3"/>
    <row r="180" ht="17.25" customHeight="1" x14ac:dyDescent="0.3"/>
    <row r="181" ht="17.25" customHeight="1" x14ac:dyDescent="0.3"/>
    <row r="182" ht="17.25" customHeight="1" x14ac:dyDescent="0.3"/>
    <row r="183" ht="17.25" customHeight="1" x14ac:dyDescent="0.3"/>
    <row r="184" ht="17.25" customHeight="1" x14ac:dyDescent="0.3"/>
    <row r="185" ht="17.25" customHeight="1" x14ac:dyDescent="0.3"/>
    <row r="186" ht="17.25" customHeight="1" x14ac:dyDescent="0.3"/>
    <row r="187" ht="17.25" customHeight="1" x14ac:dyDescent="0.3"/>
    <row r="188" ht="17.25" customHeight="1" x14ac:dyDescent="0.3"/>
    <row r="189" ht="17.25" customHeight="1" x14ac:dyDescent="0.3"/>
    <row r="190" ht="17.25" customHeight="1" x14ac:dyDescent="0.3"/>
    <row r="191" ht="17.25" customHeight="1" x14ac:dyDescent="0.3"/>
    <row r="192" ht="17.25" customHeight="1" x14ac:dyDescent="0.3"/>
    <row r="193" ht="17.25" customHeight="1" x14ac:dyDescent="0.3"/>
    <row r="194" ht="17.25" customHeight="1" x14ac:dyDescent="0.3"/>
    <row r="195" ht="17.25" customHeight="1" x14ac:dyDescent="0.3"/>
    <row r="196" ht="17.25" customHeight="1" x14ac:dyDescent="0.3"/>
    <row r="197" ht="17.25" customHeight="1" x14ac:dyDescent="0.3"/>
    <row r="198" ht="17.25" customHeight="1" x14ac:dyDescent="0.3"/>
    <row r="199" ht="17.25" customHeight="1" x14ac:dyDescent="0.3"/>
    <row r="200" ht="17.25" customHeight="1" x14ac:dyDescent="0.3"/>
    <row r="201" ht="17.25" customHeight="1" x14ac:dyDescent="0.3"/>
    <row r="202" ht="17.25" customHeight="1" x14ac:dyDescent="0.3"/>
    <row r="203" ht="17.25" customHeight="1" x14ac:dyDescent="0.3"/>
    <row r="204" ht="17.25" customHeight="1" x14ac:dyDescent="0.3"/>
    <row r="205" ht="17.25" customHeight="1" x14ac:dyDescent="0.3"/>
    <row r="206" ht="17.25" customHeight="1" x14ac:dyDescent="0.3"/>
    <row r="207" ht="17.25" customHeight="1" x14ac:dyDescent="0.3"/>
    <row r="208" ht="17.25" customHeight="1" x14ac:dyDescent="0.3"/>
    <row r="209" ht="17.25" customHeight="1" x14ac:dyDescent="0.3"/>
    <row r="210" ht="17.25" customHeight="1" x14ac:dyDescent="0.3"/>
    <row r="211" ht="17.25" customHeight="1" x14ac:dyDescent="0.3"/>
    <row r="212" ht="17.25" customHeight="1" x14ac:dyDescent="0.3"/>
    <row r="213" ht="17.25" customHeight="1" x14ac:dyDescent="0.3"/>
    <row r="214" ht="17.25" customHeight="1" x14ac:dyDescent="0.3"/>
    <row r="215" ht="17.25" customHeight="1" x14ac:dyDescent="0.3"/>
    <row r="216" ht="17.25" customHeight="1" x14ac:dyDescent="0.3"/>
    <row r="217" ht="17.25" customHeight="1" x14ac:dyDescent="0.3"/>
    <row r="218" ht="17.25" customHeight="1" x14ac:dyDescent="0.3"/>
    <row r="219" ht="17.25" customHeight="1" x14ac:dyDescent="0.3"/>
    <row r="220" ht="17.25" customHeight="1" x14ac:dyDescent="0.3"/>
    <row r="221" ht="17.25" customHeight="1" x14ac:dyDescent="0.3"/>
    <row r="222" ht="17.25" customHeight="1" x14ac:dyDescent="0.3"/>
    <row r="223" ht="17.25" customHeight="1" x14ac:dyDescent="0.3"/>
    <row r="224" ht="17.25" customHeight="1" x14ac:dyDescent="0.3"/>
    <row r="225" ht="17.25" customHeight="1" x14ac:dyDescent="0.3"/>
    <row r="226" ht="17.25" customHeight="1" x14ac:dyDescent="0.3"/>
    <row r="227" ht="17.25" customHeight="1" x14ac:dyDescent="0.3"/>
    <row r="228" ht="17.25" customHeight="1" x14ac:dyDescent="0.3"/>
    <row r="229" ht="17.25" customHeight="1" x14ac:dyDescent="0.3"/>
    <row r="230" ht="17.25" customHeight="1" x14ac:dyDescent="0.3"/>
    <row r="231" ht="17.25" customHeight="1" x14ac:dyDescent="0.3"/>
    <row r="232" ht="17.25" customHeight="1" x14ac:dyDescent="0.3"/>
    <row r="233" ht="17.25" customHeight="1" x14ac:dyDescent="0.3"/>
    <row r="234" ht="17.25" customHeight="1" x14ac:dyDescent="0.3"/>
    <row r="235" ht="17.25" customHeight="1" x14ac:dyDescent="0.3"/>
    <row r="236" ht="17.25" customHeight="1" x14ac:dyDescent="0.3"/>
    <row r="237" ht="17.25" customHeight="1" x14ac:dyDescent="0.3"/>
    <row r="238" ht="17.25" customHeight="1" x14ac:dyDescent="0.3"/>
    <row r="239" ht="17.25" customHeight="1" x14ac:dyDescent="0.3"/>
    <row r="240" ht="17.25" customHeight="1" x14ac:dyDescent="0.3"/>
    <row r="241" ht="17.25" customHeight="1" x14ac:dyDescent="0.3"/>
    <row r="242" ht="17.25" customHeight="1" x14ac:dyDescent="0.3"/>
    <row r="243" ht="17.25" customHeight="1" x14ac:dyDescent="0.3"/>
    <row r="244" ht="17.25" customHeight="1" x14ac:dyDescent="0.3"/>
    <row r="245" ht="17.25" customHeight="1" x14ac:dyDescent="0.3"/>
    <row r="246" ht="17.25" customHeight="1" x14ac:dyDescent="0.3"/>
    <row r="247" ht="17.25" customHeight="1" x14ac:dyDescent="0.3"/>
    <row r="248" ht="17.25" customHeight="1" x14ac:dyDescent="0.3"/>
    <row r="249" ht="17.25" customHeight="1" x14ac:dyDescent="0.3"/>
    <row r="250" ht="17.25" customHeight="1" x14ac:dyDescent="0.3"/>
    <row r="251" ht="17.25" customHeight="1" x14ac:dyDescent="0.3"/>
    <row r="252" ht="17.25" customHeight="1" x14ac:dyDescent="0.3"/>
    <row r="253" ht="17.25" customHeight="1" x14ac:dyDescent="0.3"/>
    <row r="254" ht="17.25" customHeight="1" x14ac:dyDescent="0.3"/>
    <row r="255" ht="17.25" customHeight="1" x14ac:dyDescent="0.3"/>
    <row r="256" ht="17.25" customHeight="1" x14ac:dyDescent="0.3"/>
    <row r="257" ht="17.25" customHeight="1" x14ac:dyDescent="0.3"/>
    <row r="258" ht="17.25" customHeight="1" x14ac:dyDescent="0.3"/>
    <row r="259" ht="17.25" customHeight="1" x14ac:dyDescent="0.3"/>
    <row r="260" ht="17.25" customHeight="1" x14ac:dyDescent="0.3"/>
    <row r="261" ht="17.25" customHeight="1" x14ac:dyDescent="0.3"/>
    <row r="262" ht="17.25" customHeight="1" x14ac:dyDescent="0.3"/>
    <row r="263" ht="17.25" customHeight="1" x14ac:dyDescent="0.3"/>
    <row r="264" ht="17.25" customHeight="1" x14ac:dyDescent="0.3"/>
    <row r="265" ht="17.25" customHeight="1" x14ac:dyDescent="0.3"/>
    <row r="266" ht="17.25" customHeight="1" x14ac:dyDescent="0.3"/>
    <row r="267" ht="17.25" customHeight="1" x14ac:dyDescent="0.3"/>
    <row r="268" ht="17.25" customHeight="1" x14ac:dyDescent="0.3"/>
    <row r="269" ht="17.25" customHeight="1" x14ac:dyDescent="0.3"/>
    <row r="270" ht="17.25" customHeight="1" x14ac:dyDescent="0.3"/>
    <row r="271" ht="17.25" customHeight="1" x14ac:dyDescent="0.3"/>
    <row r="272" ht="17.25" customHeight="1" x14ac:dyDescent="0.3"/>
    <row r="273" ht="17.25" customHeight="1" x14ac:dyDescent="0.3"/>
    <row r="274" ht="17.25" customHeight="1" x14ac:dyDescent="0.3"/>
    <row r="275" ht="17.25" customHeight="1" x14ac:dyDescent="0.3"/>
    <row r="276" ht="17.25" customHeight="1" x14ac:dyDescent="0.3"/>
    <row r="277" ht="17.25" customHeight="1" x14ac:dyDescent="0.3"/>
    <row r="278" ht="17.25" customHeight="1" x14ac:dyDescent="0.3"/>
    <row r="279" ht="17.25" customHeight="1" x14ac:dyDescent="0.3"/>
    <row r="280" ht="17.25" customHeight="1" x14ac:dyDescent="0.3"/>
    <row r="281" ht="17.25" customHeight="1" x14ac:dyDescent="0.3"/>
    <row r="282" ht="17.25" customHeight="1" x14ac:dyDescent="0.3"/>
    <row r="283" ht="17.25" customHeight="1" x14ac:dyDescent="0.3"/>
    <row r="284" ht="17.25" customHeight="1" x14ac:dyDescent="0.3"/>
    <row r="285" ht="17.25" customHeight="1" x14ac:dyDescent="0.3"/>
    <row r="286" ht="17.25" customHeight="1" x14ac:dyDescent="0.3"/>
    <row r="287" ht="17.25" customHeight="1" x14ac:dyDescent="0.3"/>
    <row r="288" ht="17.25" customHeight="1" x14ac:dyDescent="0.3"/>
    <row r="289" ht="17.25" customHeight="1" x14ac:dyDescent="0.3"/>
    <row r="290" ht="17.25" customHeight="1" x14ac:dyDescent="0.3"/>
    <row r="291" ht="17.25" customHeight="1" x14ac:dyDescent="0.3"/>
    <row r="292" ht="17.25" customHeight="1" x14ac:dyDescent="0.3"/>
    <row r="293" ht="17.25" customHeight="1" x14ac:dyDescent="0.3"/>
    <row r="294" ht="17.25" customHeight="1" x14ac:dyDescent="0.3"/>
    <row r="295" ht="17.25" customHeight="1" x14ac:dyDescent="0.3"/>
    <row r="296" ht="17.25" customHeight="1" x14ac:dyDescent="0.3"/>
    <row r="297" ht="17.25" customHeight="1" x14ac:dyDescent="0.3"/>
    <row r="298" ht="17.25" customHeight="1" x14ac:dyDescent="0.3"/>
    <row r="299" ht="17.25" customHeight="1" x14ac:dyDescent="0.3"/>
    <row r="300" ht="17.25" customHeight="1" x14ac:dyDescent="0.3"/>
    <row r="301" ht="17.25" customHeight="1" x14ac:dyDescent="0.3"/>
    <row r="302" ht="17.25" customHeight="1" x14ac:dyDescent="0.3"/>
    <row r="303" ht="17.25" customHeight="1" x14ac:dyDescent="0.3"/>
    <row r="304" ht="17.25" customHeight="1" x14ac:dyDescent="0.3"/>
    <row r="305" ht="17.25" customHeight="1" x14ac:dyDescent="0.3"/>
    <row r="306" ht="17.25" customHeight="1" x14ac:dyDescent="0.3"/>
    <row r="307" ht="17.25" customHeight="1" x14ac:dyDescent="0.3"/>
    <row r="308" ht="17.25" customHeight="1" x14ac:dyDescent="0.3"/>
    <row r="309" ht="17.25" customHeight="1" x14ac:dyDescent="0.3"/>
    <row r="310" ht="17.25" customHeight="1" x14ac:dyDescent="0.3"/>
    <row r="311" ht="17.25" customHeight="1" x14ac:dyDescent="0.3"/>
    <row r="312" ht="17.25" customHeight="1" x14ac:dyDescent="0.3"/>
    <row r="313" ht="17.25" customHeight="1" x14ac:dyDescent="0.3"/>
    <row r="314" ht="17.25" customHeight="1" x14ac:dyDescent="0.3"/>
    <row r="315" ht="17.25" customHeight="1" x14ac:dyDescent="0.3"/>
    <row r="316" ht="17.25" customHeight="1" x14ac:dyDescent="0.3"/>
    <row r="317" ht="17.25" customHeight="1" x14ac:dyDescent="0.3"/>
    <row r="318" ht="17.25" customHeight="1" x14ac:dyDescent="0.3"/>
    <row r="319" ht="17.25" customHeight="1" x14ac:dyDescent="0.3"/>
    <row r="320" ht="17.25" customHeight="1" x14ac:dyDescent="0.3"/>
    <row r="321" ht="17.25" customHeight="1" x14ac:dyDescent="0.3"/>
    <row r="322" ht="17.25" customHeight="1" x14ac:dyDescent="0.3"/>
    <row r="323" ht="17.25" customHeight="1" x14ac:dyDescent="0.3"/>
    <row r="324" ht="17.25" customHeight="1" x14ac:dyDescent="0.3"/>
    <row r="325" ht="17.25" customHeight="1" x14ac:dyDescent="0.3"/>
    <row r="326" ht="17.25" customHeight="1" x14ac:dyDescent="0.3"/>
    <row r="327" ht="17.25" customHeight="1" x14ac:dyDescent="0.3"/>
    <row r="328" ht="17.25" customHeight="1" x14ac:dyDescent="0.3"/>
    <row r="329" ht="17.25" customHeight="1" x14ac:dyDescent="0.3"/>
    <row r="330" ht="17.25" customHeight="1" x14ac:dyDescent="0.3"/>
    <row r="331" ht="17.25" customHeight="1" x14ac:dyDescent="0.3"/>
    <row r="332" ht="17.25" customHeight="1" x14ac:dyDescent="0.3"/>
    <row r="333" ht="17.25" customHeight="1" x14ac:dyDescent="0.3"/>
    <row r="334" ht="17.25" customHeight="1" x14ac:dyDescent="0.3"/>
    <row r="335" ht="17.25" customHeight="1" x14ac:dyDescent="0.3"/>
    <row r="336" ht="17.25" customHeight="1" x14ac:dyDescent="0.3"/>
    <row r="337" ht="17.25" customHeight="1" x14ac:dyDescent="0.3"/>
    <row r="338" ht="17.25" customHeight="1" x14ac:dyDescent="0.3"/>
    <row r="339" ht="17.25" customHeight="1" x14ac:dyDescent="0.3"/>
    <row r="340" ht="17.25" customHeight="1" x14ac:dyDescent="0.3"/>
    <row r="341" ht="17.25" customHeight="1" x14ac:dyDescent="0.3"/>
    <row r="342" ht="17.25" customHeight="1" x14ac:dyDescent="0.3"/>
    <row r="343" ht="17.25" customHeight="1" x14ac:dyDescent="0.3"/>
    <row r="344" ht="17.25" customHeight="1" x14ac:dyDescent="0.3"/>
    <row r="345" ht="17.25" customHeight="1" x14ac:dyDescent="0.3"/>
    <row r="346" ht="17.25" customHeight="1" x14ac:dyDescent="0.3"/>
    <row r="347" ht="17.25" customHeight="1" x14ac:dyDescent="0.3"/>
    <row r="348" ht="17.25" customHeight="1" x14ac:dyDescent="0.3"/>
    <row r="349" ht="17.25" customHeight="1" x14ac:dyDescent="0.3"/>
    <row r="350" ht="17.25" customHeight="1" x14ac:dyDescent="0.3"/>
    <row r="351" ht="17.25" customHeight="1" x14ac:dyDescent="0.3"/>
    <row r="352" ht="17.25" customHeight="1" x14ac:dyDescent="0.3"/>
    <row r="353" ht="17.25" customHeight="1" x14ac:dyDescent="0.3"/>
    <row r="354" ht="17.25" customHeight="1" x14ac:dyDescent="0.3"/>
    <row r="355" ht="17.25" customHeight="1" x14ac:dyDescent="0.3"/>
    <row r="356" ht="17.25" customHeight="1" x14ac:dyDescent="0.3"/>
    <row r="357" ht="17.25" customHeight="1" x14ac:dyDescent="0.3"/>
    <row r="358" ht="17.25" customHeight="1" x14ac:dyDescent="0.3"/>
    <row r="359" ht="17.25" customHeight="1" x14ac:dyDescent="0.3"/>
    <row r="360" ht="17.25" customHeight="1" x14ac:dyDescent="0.3"/>
    <row r="361" ht="17.25" customHeight="1" x14ac:dyDescent="0.3"/>
    <row r="362" ht="17.25" customHeight="1" x14ac:dyDescent="0.3"/>
    <row r="363" ht="17.25" customHeight="1" x14ac:dyDescent="0.3"/>
    <row r="364" ht="17.25" customHeight="1" x14ac:dyDescent="0.3"/>
    <row r="365" ht="17.25" customHeight="1" x14ac:dyDescent="0.3"/>
    <row r="366" ht="17.25" customHeight="1" x14ac:dyDescent="0.3"/>
    <row r="367" ht="17.25" customHeight="1" x14ac:dyDescent="0.3"/>
    <row r="368" ht="17.25" customHeight="1" x14ac:dyDescent="0.3"/>
    <row r="369" ht="17.25" customHeight="1" x14ac:dyDescent="0.3"/>
    <row r="370" ht="17.25" customHeight="1" x14ac:dyDescent="0.3"/>
    <row r="371" ht="17.25" customHeight="1" x14ac:dyDescent="0.3"/>
    <row r="372" ht="17.25" customHeight="1" x14ac:dyDescent="0.3"/>
    <row r="373" ht="17.25" customHeight="1" x14ac:dyDescent="0.3"/>
    <row r="374" ht="17.25" customHeight="1" x14ac:dyDescent="0.3"/>
    <row r="375" ht="17.25" customHeight="1" x14ac:dyDescent="0.3"/>
    <row r="376" ht="17.25" customHeight="1" x14ac:dyDescent="0.3"/>
    <row r="377" ht="17.25" customHeight="1" x14ac:dyDescent="0.3"/>
    <row r="378" ht="17.25" customHeight="1" x14ac:dyDescent="0.3"/>
    <row r="379" ht="17.25" customHeight="1" x14ac:dyDescent="0.3"/>
    <row r="380" ht="17.25" customHeight="1" x14ac:dyDescent="0.3"/>
    <row r="381" ht="17.25" customHeight="1" x14ac:dyDescent="0.3"/>
    <row r="382" ht="17.25" customHeight="1" x14ac:dyDescent="0.3"/>
    <row r="383" ht="17.25" customHeight="1" x14ac:dyDescent="0.3"/>
    <row r="384" ht="17.25" customHeight="1" x14ac:dyDescent="0.3"/>
    <row r="385" ht="17.25" customHeight="1" x14ac:dyDescent="0.3"/>
    <row r="386" ht="17.25" customHeight="1" x14ac:dyDescent="0.3"/>
    <row r="387" ht="17.25" customHeight="1" x14ac:dyDescent="0.3"/>
    <row r="388" ht="17.25" customHeight="1" x14ac:dyDescent="0.3"/>
    <row r="389" ht="17.25" customHeight="1" x14ac:dyDescent="0.3"/>
    <row r="390" ht="17.25" customHeight="1" x14ac:dyDescent="0.3"/>
    <row r="391" ht="17.25" customHeight="1" x14ac:dyDescent="0.3"/>
    <row r="392" ht="17.25" customHeight="1" x14ac:dyDescent="0.3"/>
    <row r="393" ht="17.25" customHeight="1" x14ac:dyDescent="0.3"/>
    <row r="394" ht="17.25" customHeight="1" x14ac:dyDescent="0.3"/>
    <row r="395" ht="17.25" customHeight="1" x14ac:dyDescent="0.3"/>
    <row r="396" ht="17.25" customHeight="1" x14ac:dyDescent="0.3"/>
    <row r="397" ht="17.25" customHeight="1" x14ac:dyDescent="0.3"/>
    <row r="398" ht="17.25" customHeight="1" x14ac:dyDescent="0.3"/>
    <row r="399" ht="17.25" customHeight="1" x14ac:dyDescent="0.3"/>
    <row r="400" ht="17.25" customHeight="1" x14ac:dyDescent="0.3"/>
    <row r="401" ht="17.25" customHeight="1" x14ac:dyDescent="0.3"/>
    <row r="402" ht="17.25" customHeight="1" x14ac:dyDescent="0.3"/>
    <row r="403" ht="17.25" customHeight="1" x14ac:dyDescent="0.3"/>
    <row r="404" ht="17.25" customHeight="1" x14ac:dyDescent="0.3"/>
    <row r="405" ht="17.25" customHeight="1" x14ac:dyDescent="0.3"/>
    <row r="406" ht="17.25" customHeight="1" x14ac:dyDescent="0.3"/>
    <row r="407" ht="17.25" customHeight="1" x14ac:dyDescent="0.3"/>
    <row r="408" ht="17.25" customHeight="1" x14ac:dyDescent="0.3"/>
    <row r="409" ht="17.25" customHeight="1" x14ac:dyDescent="0.3"/>
    <row r="410" ht="17.25" customHeight="1" x14ac:dyDescent="0.3"/>
    <row r="411" ht="17.25" customHeight="1" x14ac:dyDescent="0.3"/>
    <row r="412" ht="17.25" customHeight="1" x14ac:dyDescent="0.3"/>
    <row r="413" ht="17.25" customHeight="1" x14ac:dyDescent="0.3"/>
    <row r="414" ht="17.25" customHeight="1" x14ac:dyDescent="0.3"/>
    <row r="415" ht="17.25" customHeight="1" x14ac:dyDescent="0.3"/>
    <row r="416" ht="17.25" customHeight="1" x14ac:dyDescent="0.3"/>
    <row r="417" ht="17.25" customHeight="1" x14ac:dyDescent="0.3"/>
    <row r="418" ht="17.25" customHeight="1" x14ac:dyDescent="0.3"/>
    <row r="419" ht="17.25" customHeight="1" x14ac:dyDescent="0.3"/>
    <row r="420" ht="17.25" customHeight="1" x14ac:dyDescent="0.3"/>
    <row r="421" ht="17.25" customHeight="1" x14ac:dyDescent="0.3"/>
    <row r="422" ht="17.25" customHeight="1" x14ac:dyDescent="0.3"/>
    <row r="423" ht="17.25" customHeight="1" x14ac:dyDescent="0.3"/>
    <row r="424" ht="17.25" customHeight="1" x14ac:dyDescent="0.3"/>
    <row r="425" ht="17.25" customHeight="1" x14ac:dyDescent="0.3"/>
    <row r="426" ht="17.25" customHeight="1" x14ac:dyDescent="0.3"/>
    <row r="427" ht="17.25" customHeight="1" x14ac:dyDescent="0.3"/>
    <row r="428" ht="17.25" customHeight="1" x14ac:dyDescent="0.3"/>
    <row r="429" ht="17.25" customHeight="1" x14ac:dyDescent="0.3"/>
    <row r="430" ht="17.25" customHeight="1" x14ac:dyDescent="0.3"/>
    <row r="431" ht="17.25" customHeight="1" x14ac:dyDescent="0.3"/>
    <row r="432" ht="17.25" customHeight="1" x14ac:dyDescent="0.3"/>
    <row r="433" ht="17.25" customHeight="1" x14ac:dyDescent="0.3"/>
    <row r="434" ht="17.25" customHeight="1" x14ac:dyDescent="0.3"/>
    <row r="435" ht="17.25" customHeight="1" x14ac:dyDescent="0.3"/>
    <row r="436" ht="17.25" customHeight="1" x14ac:dyDescent="0.3"/>
    <row r="437" ht="17.25" customHeight="1" x14ac:dyDescent="0.3"/>
    <row r="438" ht="17.25" customHeight="1" x14ac:dyDescent="0.3"/>
    <row r="439" ht="17.25" customHeight="1" x14ac:dyDescent="0.3"/>
    <row r="440" ht="17.25" customHeight="1" x14ac:dyDescent="0.3"/>
    <row r="441" ht="17.25" customHeight="1" x14ac:dyDescent="0.3"/>
    <row r="442" ht="17.25" customHeight="1" x14ac:dyDescent="0.3"/>
    <row r="443" ht="17.25" customHeight="1" x14ac:dyDescent="0.3"/>
    <row r="444" ht="17.25" customHeight="1" x14ac:dyDescent="0.3"/>
    <row r="445" ht="17.25" customHeight="1" x14ac:dyDescent="0.3"/>
    <row r="446" ht="17.25" customHeight="1" x14ac:dyDescent="0.3"/>
    <row r="447" ht="17.25" customHeight="1" x14ac:dyDescent="0.3"/>
    <row r="448" ht="17.25" customHeight="1" x14ac:dyDescent="0.3"/>
    <row r="449" ht="17.25" customHeight="1" x14ac:dyDescent="0.3"/>
    <row r="450" ht="17.25" customHeight="1" x14ac:dyDescent="0.3"/>
    <row r="451" ht="17.25" customHeight="1" x14ac:dyDescent="0.3"/>
    <row r="452" ht="17.25" customHeight="1" x14ac:dyDescent="0.3"/>
    <row r="453" ht="17.25" customHeight="1" x14ac:dyDescent="0.3"/>
    <row r="454" ht="17.25" customHeight="1" x14ac:dyDescent="0.3"/>
    <row r="455" ht="17.25" customHeight="1" x14ac:dyDescent="0.3"/>
    <row r="456" ht="17.25" customHeight="1" x14ac:dyDescent="0.3"/>
    <row r="457" ht="17.25" customHeight="1" x14ac:dyDescent="0.3"/>
    <row r="458" ht="17.25" customHeight="1" x14ac:dyDescent="0.3"/>
    <row r="459" ht="17.25" customHeight="1" x14ac:dyDescent="0.3"/>
    <row r="460" ht="17.25" customHeight="1" x14ac:dyDescent="0.3"/>
    <row r="461" ht="17.25" customHeight="1" x14ac:dyDescent="0.3"/>
    <row r="462" ht="17.25" customHeight="1" x14ac:dyDescent="0.3"/>
    <row r="463" ht="17.25" customHeight="1" x14ac:dyDescent="0.3"/>
    <row r="464" ht="17.25" customHeight="1" x14ac:dyDescent="0.3"/>
    <row r="465" ht="17.25" customHeight="1" x14ac:dyDescent="0.3"/>
    <row r="466" ht="17.25" customHeight="1" x14ac:dyDescent="0.3"/>
    <row r="467" ht="17.25" customHeight="1" x14ac:dyDescent="0.3"/>
    <row r="468" ht="17.25" customHeight="1" x14ac:dyDescent="0.3"/>
    <row r="469" ht="17.25" customHeight="1" x14ac:dyDescent="0.3"/>
    <row r="470" ht="17.25" customHeight="1" x14ac:dyDescent="0.3"/>
    <row r="471" ht="17.25" customHeight="1" x14ac:dyDescent="0.3"/>
    <row r="472" ht="17.25" customHeight="1" x14ac:dyDescent="0.3"/>
    <row r="473" ht="17.25" customHeight="1" x14ac:dyDescent="0.3"/>
    <row r="474" ht="17.25" customHeight="1" x14ac:dyDescent="0.3"/>
    <row r="475" ht="17.25" customHeight="1" x14ac:dyDescent="0.3"/>
    <row r="476" ht="17.25" customHeight="1" x14ac:dyDescent="0.3"/>
    <row r="477" ht="17.25" customHeight="1" x14ac:dyDescent="0.3"/>
    <row r="478" ht="17.25" customHeight="1" x14ac:dyDescent="0.3"/>
    <row r="479" ht="17.25" customHeight="1" x14ac:dyDescent="0.3"/>
    <row r="480" ht="17.25" customHeight="1" x14ac:dyDescent="0.3"/>
    <row r="481" ht="17.25" customHeight="1" x14ac:dyDescent="0.3"/>
    <row r="482" ht="17.25" customHeight="1" x14ac:dyDescent="0.3"/>
    <row r="483" ht="17.25" customHeight="1" x14ac:dyDescent="0.3"/>
    <row r="484" ht="17.25" customHeight="1" x14ac:dyDescent="0.3"/>
    <row r="485" ht="17.25" customHeight="1" x14ac:dyDescent="0.3"/>
    <row r="486" ht="17.25" customHeight="1" x14ac:dyDescent="0.3"/>
    <row r="487" ht="17.25" customHeight="1" x14ac:dyDescent="0.3"/>
    <row r="488" ht="17.25" customHeight="1" x14ac:dyDescent="0.3"/>
    <row r="489" ht="17.25" customHeight="1" x14ac:dyDescent="0.3"/>
    <row r="490" ht="17.25" customHeight="1" x14ac:dyDescent="0.3"/>
    <row r="491" ht="17.25" customHeight="1" x14ac:dyDescent="0.3"/>
    <row r="492" ht="17.25" customHeight="1" x14ac:dyDescent="0.3"/>
    <row r="493" ht="17.25" customHeight="1" x14ac:dyDescent="0.3"/>
    <row r="494" ht="17.25" customHeight="1" x14ac:dyDescent="0.3"/>
    <row r="495" ht="17.25" customHeight="1" x14ac:dyDescent="0.3"/>
    <row r="496" ht="17.25" customHeight="1" x14ac:dyDescent="0.3"/>
    <row r="497" ht="17.25" customHeight="1" x14ac:dyDescent="0.3"/>
    <row r="498" ht="17.25" customHeight="1" x14ac:dyDescent="0.3"/>
    <row r="499" ht="17.25" customHeight="1" x14ac:dyDescent="0.3"/>
    <row r="500" ht="17.25" customHeight="1" x14ac:dyDescent="0.3"/>
    <row r="501" ht="17.25" customHeight="1" x14ac:dyDescent="0.3"/>
    <row r="502" ht="17.25" customHeight="1" x14ac:dyDescent="0.3"/>
    <row r="503" ht="17.25" customHeight="1" x14ac:dyDescent="0.3"/>
    <row r="504" ht="17.25" customHeight="1" x14ac:dyDescent="0.3"/>
    <row r="505" ht="17.25" customHeight="1" x14ac:dyDescent="0.3"/>
    <row r="506" ht="17.25" customHeight="1" x14ac:dyDescent="0.3"/>
    <row r="507" ht="17.25" customHeight="1" x14ac:dyDescent="0.3"/>
    <row r="508" ht="17.25" customHeight="1" x14ac:dyDescent="0.3"/>
    <row r="509" ht="17.25" customHeight="1" x14ac:dyDescent="0.3"/>
    <row r="510" ht="17.25" customHeight="1" x14ac:dyDescent="0.3"/>
    <row r="511" ht="17.25" customHeight="1" x14ac:dyDescent="0.3"/>
    <row r="512" ht="17.25" customHeight="1" x14ac:dyDescent="0.3"/>
    <row r="513" ht="17.25" customHeight="1" x14ac:dyDescent="0.3"/>
    <row r="514" ht="17.25" customHeight="1" x14ac:dyDescent="0.3"/>
    <row r="515" ht="17.25" customHeight="1" x14ac:dyDescent="0.3"/>
    <row r="516" ht="17.25" customHeight="1" x14ac:dyDescent="0.3"/>
    <row r="517" ht="17.25" customHeight="1" x14ac:dyDescent="0.3"/>
    <row r="518" ht="17.25" customHeight="1" x14ac:dyDescent="0.3"/>
    <row r="519" ht="17.25" customHeight="1" x14ac:dyDescent="0.3"/>
    <row r="520" ht="17.25" customHeight="1" x14ac:dyDescent="0.3"/>
    <row r="521" ht="17.25" customHeight="1" x14ac:dyDescent="0.3"/>
    <row r="522" ht="17.25" customHeight="1" x14ac:dyDescent="0.3"/>
    <row r="523" ht="17.25" customHeight="1" x14ac:dyDescent="0.3"/>
    <row r="524" ht="17.25" customHeight="1" x14ac:dyDescent="0.3"/>
    <row r="525" ht="17.25" customHeight="1" x14ac:dyDescent="0.3"/>
    <row r="526" ht="17.25" customHeight="1" x14ac:dyDescent="0.3"/>
    <row r="527" ht="17.25" customHeight="1" x14ac:dyDescent="0.3"/>
    <row r="528" ht="17.25" customHeight="1" x14ac:dyDescent="0.3"/>
    <row r="529" ht="17.25" customHeight="1" x14ac:dyDescent="0.3"/>
    <row r="530" ht="17.25" customHeight="1" x14ac:dyDescent="0.3"/>
    <row r="531" ht="17.25" customHeight="1" x14ac:dyDescent="0.3"/>
    <row r="532" ht="17.25" customHeight="1" x14ac:dyDescent="0.3"/>
    <row r="533" ht="17.25" customHeight="1" x14ac:dyDescent="0.3"/>
    <row r="534" ht="17.25" customHeight="1" x14ac:dyDescent="0.3"/>
    <row r="535" ht="17.25" customHeight="1" x14ac:dyDescent="0.3"/>
    <row r="536" ht="17.25" customHeight="1" x14ac:dyDescent="0.3"/>
    <row r="537" ht="17.25" customHeight="1" x14ac:dyDescent="0.3"/>
    <row r="538" ht="17.25" customHeight="1" x14ac:dyDescent="0.3"/>
    <row r="539" ht="17.25" customHeight="1" x14ac:dyDescent="0.3"/>
    <row r="540" ht="17.25" customHeight="1" x14ac:dyDescent="0.3"/>
    <row r="541" ht="17.25" customHeight="1" x14ac:dyDescent="0.3"/>
    <row r="542" ht="17.25" customHeight="1" x14ac:dyDescent="0.3"/>
    <row r="543" ht="17.25" customHeight="1" x14ac:dyDescent="0.3"/>
    <row r="544" ht="17.25" customHeight="1" x14ac:dyDescent="0.3"/>
    <row r="545" ht="17.25" customHeight="1" x14ac:dyDescent="0.3"/>
    <row r="546" ht="17.25" customHeight="1" x14ac:dyDescent="0.3"/>
    <row r="547" ht="17.25" customHeight="1" x14ac:dyDescent="0.3"/>
    <row r="548" ht="17.25" customHeight="1" x14ac:dyDescent="0.3"/>
    <row r="549" ht="17.25" customHeight="1" x14ac:dyDescent="0.3"/>
    <row r="550" ht="17.25" customHeight="1" x14ac:dyDescent="0.3"/>
    <row r="551" ht="17.25" customHeight="1" x14ac:dyDescent="0.3"/>
    <row r="552" ht="17.25" customHeight="1" x14ac:dyDescent="0.3"/>
    <row r="553" ht="17.25" customHeight="1" x14ac:dyDescent="0.3"/>
    <row r="554" ht="17.25" customHeight="1" x14ac:dyDescent="0.3"/>
    <row r="555" ht="17.25" customHeight="1" x14ac:dyDescent="0.3"/>
    <row r="556" ht="17.25" customHeight="1" x14ac:dyDescent="0.3"/>
    <row r="557" ht="17.25" customHeight="1" x14ac:dyDescent="0.3"/>
    <row r="558" ht="17.25" customHeight="1" x14ac:dyDescent="0.3"/>
    <row r="559" ht="17.25" customHeight="1" x14ac:dyDescent="0.3"/>
    <row r="560" ht="17.25" customHeight="1" x14ac:dyDescent="0.3"/>
    <row r="561" ht="17.25" customHeight="1" x14ac:dyDescent="0.3"/>
    <row r="562" ht="17.25" customHeight="1" x14ac:dyDescent="0.3"/>
    <row r="563" ht="17.25" customHeight="1" x14ac:dyDescent="0.3"/>
    <row r="564" ht="17.25" customHeight="1" x14ac:dyDescent="0.3"/>
    <row r="565" ht="17.25" customHeight="1" x14ac:dyDescent="0.3"/>
    <row r="566" ht="17.25" customHeight="1" x14ac:dyDescent="0.3"/>
    <row r="567" ht="17.25" customHeight="1" x14ac:dyDescent="0.3"/>
    <row r="568" ht="17.25" customHeight="1" x14ac:dyDescent="0.3"/>
    <row r="569" ht="17.25" customHeight="1" x14ac:dyDescent="0.3"/>
    <row r="570" ht="17.25" customHeight="1" x14ac:dyDescent="0.3"/>
    <row r="571" ht="17.25" customHeight="1" x14ac:dyDescent="0.3"/>
    <row r="572" ht="17.25" customHeight="1" x14ac:dyDescent="0.3"/>
    <row r="573" ht="17.25" customHeight="1" x14ac:dyDescent="0.3"/>
    <row r="574" ht="17.25" customHeight="1" x14ac:dyDescent="0.3"/>
    <row r="575" ht="17.25" customHeight="1" x14ac:dyDescent="0.3"/>
    <row r="576" ht="17.25" customHeight="1" x14ac:dyDescent="0.3"/>
    <row r="577" ht="17.25" customHeight="1" x14ac:dyDescent="0.3"/>
    <row r="578" ht="17.25" customHeight="1" x14ac:dyDescent="0.3"/>
    <row r="579" ht="17.25" customHeight="1" x14ac:dyDescent="0.3"/>
    <row r="580" ht="17.25" customHeight="1" x14ac:dyDescent="0.3"/>
    <row r="581" ht="17.25" customHeight="1" x14ac:dyDescent="0.3"/>
    <row r="582" ht="17.25" customHeight="1" x14ac:dyDescent="0.3"/>
    <row r="583" ht="17.25" customHeight="1" x14ac:dyDescent="0.3"/>
    <row r="584" ht="17.25" customHeight="1" x14ac:dyDescent="0.3"/>
    <row r="585" ht="17.25" customHeight="1" x14ac:dyDescent="0.3"/>
    <row r="586" ht="17.25" customHeight="1" x14ac:dyDescent="0.3"/>
    <row r="587" ht="17.25" customHeight="1" x14ac:dyDescent="0.3"/>
    <row r="588" ht="17.25" customHeight="1" x14ac:dyDescent="0.3"/>
    <row r="589" ht="17.25" customHeight="1" x14ac:dyDescent="0.3"/>
    <row r="590" ht="17.25" customHeight="1" x14ac:dyDescent="0.3"/>
    <row r="591" ht="17.25" customHeight="1" x14ac:dyDescent="0.3"/>
    <row r="592" ht="17.25" customHeight="1" x14ac:dyDescent="0.3"/>
    <row r="593" ht="17.25" customHeight="1" x14ac:dyDescent="0.3"/>
    <row r="594" ht="17.25" customHeight="1" x14ac:dyDescent="0.3"/>
    <row r="595" ht="17.25" customHeight="1" x14ac:dyDescent="0.3"/>
    <row r="596" ht="17.25" customHeight="1" x14ac:dyDescent="0.3"/>
    <row r="597" ht="17.25" customHeight="1" x14ac:dyDescent="0.3"/>
    <row r="598" ht="17.25" customHeight="1" x14ac:dyDescent="0.3"/>
    <row r="599" ht="17.25" customHeight="1" x14ac:dyDescent="0.3"/>
    <row r="600" ht="17.25" customHeight="1" x14ac:dyDescent="0.3"/>
    <row r="601" ht="17.25" customHeight="1" x14ac:dyDescent="0.3"/>
    <row r="602" ht="17.25" customHeight="1" x14ac:dyDescent="0.3"/>
    <row r="603" ht="17.25" customHeight="1" x14ac:dyDescent="0.3"/>
    <row r="604" ht="17.25" customHeight="1" x14ac:dyDescent="0.3"/>
    <row r="605" ht="17.25" customHeight="1" x14ac:dyDescent="0.3"/>
    <row r="606" ht="17.25" customHeight="1" x14ac:dyDescent="0.3"/>
    <row r="607" ht="17.25" customHeight="1" x14ac:dyDescent="0.3"/>
    <row r="608" ht="17.25" customHeight="1" x14ac:dyDescent="0.3"/>
    <row r="609" ht="17.25" customHeight="1" x14ac:dyDescent="0.3"/>
    <row r="610" ht="17.25" customHeight="1" x14ac:dyDescent="0.3"/>
    <row r="611" ht="17.25" customHeight="1" x14ac:dyDescent="0.3"/>
    <row r="612" ht="17.25" customHeight="1" x14ac:dyDescent="0.3"/>
    <row r="613" ht="17.25" customHeight="1" x14ac:dyDescent="0.3"/>
    <row r="614" ht="17.25" customHeight="1" x14ac:dyDescent="0.3"/>
    <row r="615" ht="17.25" customHeight="1" x14ac:dyDescent="0.3"/>
    <row r="616" ht="17.25" customHeight="1" x14ac:dyDescent="0.3"/>
    <row r="617" ht="17.25" customHeight="1" x14ac:dyDescent="0.3"/>
    <row r="618" ht="17.25" customHeight="1" x14ac:dyDescent="0.3"/>
    <row r="619" ht="17.25" customHeight="1" x14ac:dyDescent="0.3"/>
    <row r="620" ht="17.25" customHeight="1" x14ac:dyDescent="0.3"/>
    <row r="621" ht="17.25" customHeight="1" x14ac:dyDescent="0.3"/>
    <row r="622" ht="17.25" customHeight="1" x14ac:dyDescent="0.3"/>
    <row r="623" ht="17.25" customHeight="1" x14ac:dyDescent="0.3"/>
    <row r="624" ht="17.25" customHeight="1" x14ac:dyDescent="0.3"/>
    <row r="625" ht="17.25" customHeight="1" x14ac:dyDescent="0.3"/>
    <row r="626" ht="17.25" customHeight="1" x14ac:dyDescent="0.3"/>
    <row r="627" ht="17.25" customHeight="1" x14ac:dyDescent="0.3"/>
    <row r="628" ht="17.25" customHeight="1" x14ac:dyDescent="0.3"/>
    <row r="629" ht="17.25" customHeight="1" x14ac:dyDescent="0.3"/>
    <row r="630" ht="17.25" customHeight="1" x14ac:dyDescent="0.3"/>
    <row r="631" ht="17.25" customHeight="1" x14ac:dyDescent="0.3"/>
    <row r="632" ht="17.25" customHeight="1" x14ac:dyDescent="0.3"/>
    <row r="633" ht="17.25" customHeight="1" x14ac:dyDescent="0.3"/>
    <row r="634" ht="17.25" customHeight="1" x14ac:dyDescent="0.3"/>
    <row r="635" ht="17.25" customHeight="1" x14ac:dyDescent="0.3"/>
    <row r="636" ht="17.25" customHeight="1" x14ac:dyDescent="0.3"/>
    <row r="637" ht="17.25" customHeight="1" x14ac:dyDescent="0.3"/>
    <row r="638" ht="17.25" customHeight="1" x14ac:dyDescent="0.3"/>
    <row r="639" ht="17.25" customHeight="1" x14ac:dyDescent="0.3"/>
    <row r="640" ht="17.25" customHeight="1" x14ac:dyDescent="0.3"/>
    <row r="641" ht="17.25" customHeight="1" x14ac:dyDescent="0.3"/>
    <row r="642" ht="17.25" customHeight="1" x14ac:dyDescent="0.3"/>
    <row r="643" ht="17.25" customHeight="1" x14ac:dyDescent="0.3"/>
    <row r="644" ht="17.25" customHeight="1" x14ac:dyDescent="0.3"/>
    <row r="645" ht="17.25" customHeight="1" x14ac:dyDescent="0.3"/>
    <row r="646" ht="17.25" customHeight="1" x14ac:dyDescent="0.3"/>
    <row r="647" ht="17.25" customHeight="1" x14ac:dyDescent="0.3"/>
    <row r="648" ht="17.25" customHeight="1" x14ac:dyDescent="0.3"/>
    <row r="649" ht="17.25" customHeight="1" x14ac:dyDescent="0.3"/>
    <row r="650" ht="17.25" customHeight="1" x14ac:dyDescent="0.3"/>
    <row r="651" ht="17.25" customHeight="1" x14ac:dyDescent="0.3"/>
    <row r="652" ht="17.25" customHeight="1" x14ac:dyDescent="0.3"/>
    <row r="653" ht="17.25" customHeight="1" x14ac:dyDescent="0.3"/>
    <row r="654" ht="17.25" customHeight="1" x14ac:dyDescent="0.3"/>
    <row r="655" ht="17.25" customHeight="1" x14ac:dyDescent="0.3"/>
    <row r="656" ht="17.25" customHeight="1" x14ac:dyDescent="0.3"/>
    <row r="657" ht="17.25" customHeight="1" x14ac:dyDescent="0.3"/>
    <row r="658" ht="17.25" customHeight="1" x14ac:dyDescent="0.3"/>
    <row r="659" ht="17.25" customHeight="1" x14ac:dyDescent="0.3"/>
    <row r="660" ht="17.25" customHeight="1" x14ac:dyDescent="0.3"/>
    <row r="661" ht="17.25" customHeight="1" x14ac:dyDescent="0.3"/>
    <row r="662" ht="17.25" customHeight="1" x14ac:dyDescent="0.3"/>
    <row r="663" ht="17.25" customHeight="1" x14ac:dyDescent="0.3"/>
    <row r="664" ht="17.25" customHeight="1" x14ac:dyDescent="0.3"/>
    <row r="665" ht="17.25" customHeight="1" x14ac:dyDescent="0.3"/>
    <row r="666" ht="17.25" customHeight="1" x14ac:dyDescent="0.3"/>
    <row r="667" ht="17.25" customHeight="1" x14ac:dyDescent="0.3"/>
    <row r="668" ht="17.25" customHeight="1" x14ac:dyDescent="0.3"/>
    <row r="669" ht="17.25" customHeight="1" x14ac:dyDescent="0.3"/>
    <row r="670" ht="17.25" customHeight="1" x14ac:dyDescent="0.3"/>
    <row r="671" ht="17.25" customHeight="1" x14ac:dyDescent="0.3"/>
    <row r="672" ht="17.25" customHeight="1" x14ac:dyDescent="0.3"/>
    <row r="673" ht="17.25" customHeight="1" x14ac:dyDescent="0.3"/>
    <row r="674" ht="17.25" customHeight="1" x14ac:dyDescent="0.3"/>
    <row r="675" ht="17.25" customHeight="1" x14ac:dyDescent="0.3"/>
    <row r="676" ht="17.25" customHeight="1" x14ac:dyDescent="0.3"/>
    <row r="677" ht="17.25" customHeight="1" x14ac:dyDescent="0.3"/>
    <row r="678" ht="17.25" customHeight="1" x14ac:dyDescent="0.3"/>
    <row r="679" ht="17.25" customHeight="1" x14ac:dyDescent="0.3"/>
    <row r="680" ht="17.25" customHeight="1" x14ac:dyDescent="0.3"/>
    <row r="681" ht="17.25" customHeight="1" x14ac:dyDescent="0.3"/>
    <row r="682" ht="17.25" customHeight="1" x14ac:dyDescent="0.3"/>
    <row r="683" ht="17.25" customHeight="1" x14ac:dyDescent="0.3"/>
    <row r="684" ht="17.25" customHeight="1" x14ac:dyDescent="0.3"/>
    <row r="685" ht="17.25" customHeight="1" x14ac:dyDescent="0.3"/>
    <row r="686" ht="17.25" customHeight="1" x14ac:dyDescent="0.3"/>
    <row r="687" ht="17.25" customHeight="1" x14ac:dyDescent="0.3"/>
    <row r="688" ht="17.25" customHeight="1" x14ac:dyDescent="0.3"/>
    <row r="689" ht="17.25" customHeight="1" x14ac:dyDescent="0.3"/>
    <row r="690" ht="17.25" customHeight="1" x14ac:dyDescent="0.3"/>
    <row r="691" ht="17.25" customHeight="1" x14ac:dyDescent="0.3"/>
    <row r="692" ht="17.25" customHeight="1" x14ac:dyDescent="0.3"/>
    <row r="693" ht="17.25" customHeight="1" x14ac:dyDescent="0.3"/>
    <row r="694" ht="17.25" customHeight="1" x14ac:dyDescent="0.3"/>
    <row r="695" ht="17.25" customHeight="1" x14ac:dyDescent="0.3"/>
    <row r="696" ht="17.25" customHeight="1" x14ac:dyDescent="0.3"/>
    <row r="697" ht="17.25" customHeight="1" x14ac:dyDescent="0.3"/>
    <row r="698" ht="17.25" customHeight="1" x14ac:dyDescent="0.3"/>
    <row r="699" ht="17.25" customHeight="1" x14ac:dyDescent="0.3"/>
    <row r="700" ht="17.25" customHeight="1" x14ac:dyDescent="0.3"/>
    <row r="701" ht="17.25" customHeight="1" x14ac:dyDescent="0.3"/>
    <row r="702" ht="17.25" customHeight="1" x14ac:dyDescent="0.3"/>
    <row r="703" ht="17.25" customHeight="1" x14ac:dyDescent="0.3"/>
    <row r="704" ht="17.25" customHeight="1" x14ac:dyDescent="0.3"/>
    <row r="705" ht="17.25" customHeight="1" x14ac:dyDescent="0.3"/>
    <row r="706" ht="17.25" customHeight="1" x14ac:dyDescent="0.3"/>
    <row r="707" ht="17.25" customHeight="1" x14ac:dyDescent="0.3"/>
    <row r="708" ht="17.25" customHeight="1" x14ac:dyDescent="0.3"/>
    <row r="709" ht="17.25" customHeight="1" x14ac:dyDescent="0.3"/>
    <row r="710" ht="17.25" customHeight="1" x14ac:dyDescent="0.3"/>
    <row r="711" ht="17.25" customHeight="1" x14ac:dyDescent="0.3"/>
    <row r="712" ht="17.25" customHeight="1" x14ac:dyDescent="0.3"/>
    <row r="713" ht="17.25" customHeight="1" x14ac:dyDescent="0.3"/>
    <row r="714" ht="17.25" customHeight="1" x14ac:dyDescent="0.3"/>
    <row r="715" ht="17.25" customHeight="1" x14ac:dyDescent="0.3"/>
    <row r="716" ht="17.25" customHeight="1" x14ac:dyDescent="0.3"/>
    <row r="717" ht="17.25" customHeight="1" x14ac:dyDescent="0.3"/>
    <row r="718" ht="17.25" customHeight="1" x14ac:dyDescent="0.3"/>
    <row r="719" ht="17.25" customHeight="1" x14ac:dyDescent="0.3"/>
    <row r="720" ht="17.25" customHeight="1" x14ac:dyDescent="0.3"/>
    <row r="721" ht="17.25" customHeight="1" x14ac:dyDescent="0.3"/>
    <row r="722" ht="17.25" customHeight="1" x14ac:dyDescent="0.3"/>
    <row r="723" ht="17.25" customHeight="1" x14ac:dyDescent="0.3"/>
    <row r="724" ht="17.25" customHeight="1" x14ac:dyDescent="0.3"/>
    <row r="725" ht="17.25" customHeight="1" x14ac:dyDescent="0.3"/>
    <row r="726" ht="17.25" customHeight="1" x14ac:dyDescent="0.3"/>
    <row r="727" ht="17.25" customHeight="1" x14ac:dyDescent="0.3"/>
    <row r="728" ht="17.25" customHeight="1" x14ac:dyDescent="0.3"/>
    <row r="729" ht="17.25" customHeight="1" x14ac:dyDescent="0.3"/>
    <row r="730" ht="17.25" customHeight="1" x14ac:dyDescent="0.3"/>
    <row r="731" ht="17.25" customHeight="1" x14ac:dyDescent="0.3"/>
    <row r="732" ht="17.25" customHeight="1" x14ac:dyDescent="0.3"/>
    <row r="733" ht="17.25" customHeight="1" x14ac:dyDescent="0.3"/>
    <row r="734" ht="17.25" customHeight="1" x14ac:dyDescent="0.3"/>
    <row r="735" ht="17.25" customHeight="1" x14ac:dyDescent="0.3"/>
    <row r="736" ht="17.25" customHeight="1" x14ac:dyDescent="0.3"/>
    <row r="737" ht="17.25" customHeight="1" x14ac:dyDescent="0.3"/>
    <row r="738" ht="17.25" customHeight="1" x14ac:dyDescent="0.3"/>
    <row r="739" ht="17.25" customHeight="1" x14ac:dyDescent="0.3"/>
    <row r="740" ht="17.25" customHeight="1" x14ac:dyDescent="0.3"/>
    <row r="741" ht="17.25" customHeight="1" x14ac:dyDescent="0.3"/>
    <row r="742" ht="17.25" customHeight="1" x14ac:dyDescent="0.3"/>
    <row r="743" ht="17.25" customHeight="1" x14ac:dyDescent="0.3"/>
    <row r="744" ht="17.25" customHeight="1" x14ac:dyDescent="0.3"/>
    <row r="745" ht="17.25" customHeight="1" x14ac:dyDescent="0.3"/>
    <row r="746" ht="17.25" customHeight="1" x14ac:dyDescent="0.3"/>
    <row r="747" ht="17.25" customHeight="1" x14ac:dyDescent="0.3"/>
    <row r="748" ht="17.25" customHeight="1" x14ac:dyDescent="0.3"/>
    <row r="749" ht="17.25" customHeight="1" x14ac:dyDescent="0.3"/>
    <row r="750" ht="17.25" customHeight="1" x14ac:dyDescent="0.3"/>
    <row r="751" ht="17.25" customHeight="1" x14ac:dyDescent="0.3"/>
    <row r="752" ht="17.25" customHeight="1" x14ac:dyDescent="0.3"/>
    <row r="753" ht="17.25" customHeight="1" x14ac:dyDescent="0.3"/>
    <row r="754" ht="17.25" customHeight="1" x14ac:dyDescent="0.3"/>
    <row r="755" ht="17.25" customHeight="1" x14ac:dyDescent="0.3"/>
    <row r="756" ht="17.25" customHeight="1" x14ac:dyDescent="0.3"/>
    <row r="757" ht="17.25" customHeight="1" x14ac:dyDescent="0.3"/>
    <row r="758" ht="17.25" customHeight="1" x14ac:dyDescent="0.3"/>
    <row r="759" ht="17.25" customHeight="1" x14ac:dyDescent="0.3"/>
    <row r="760" ht="17.25" customHeight="1" x14ac:dyDescent="0.3"/>
    <row r="761" ht="17.25" customHeight="1" x14ac:dyDescent="0.3"/>
    <row r="762" ht="17.25" customHeight="1" x14ac:dyDescent="0.3"/>
    <row r="763" ht="17.25" customHeight="1" x14ac:dyDescent="0.3"/>
    <row r="764" ht="17.25" customHeight="1" x14ac:dyDescent="0.3"/>
    <row r="765" ht="17.25" customHeight="1" x14ac:dyDescent="0.3"/>
    <row r="766" ht="17.25" customHeight="1" x14ac:dyDescent="0.3"/>
    <row r="767" ht="17.25" customHeight="1" x14ac:dyDescent="0.3"/>
    <row r="768" ht="17.25" customHeight="1" x14ac:dyDescent="0.3"/>
    <row r="769" ht="17.25" customHeight="1" x14ac:dyDescent="0.3"/>
    <row r="770" ht="17.25" customHeight="1" x14ac:dyDescent="0.3"/>
    <row r="771" ht="17.25" customHeight="1" x14ac:dyDescent="0.3"/>
    <row r="772" ht="17.25" customHeight="1" x14ac:dyDescent="0.3"/>
    <row r="773" ht="17.25" customHeight="1" x14ac:dyDescent="0.3"/>
    <row r="774" ht="17.25" customHeight="1" x14ac:dyDescent="0.3"/>
    <row r="775" ht="17.25" customHeight="1" x14ac:dyDescent="0.3"/>
    <row r="776" ht="17.25" customHeight="1" x14ac:dyDescent="0.3"/>
    <row r="777" ht="17.25" customHeight="1" x14ac:dyDescent="0.3"/>
    <row r="778" ht="17.25" customHeight="1" x14ac:dyDescent="0.3"/>
    <row r="779" ht="17.25" customHeight="1" x14ac:dyDescent="0.3"/>
    <row r="780" ht="17.25" customHeight="1" x14ac:dyDescent="0.3"/>
    <row r="781" ht="17.25" customHeight="1" x14ac:dyDescent="0.3"/>
    <row r="782" ht="17.25" customHeight="1" x14ac:dyDescent="0.3"/>
    <row r="783" ht="17.25" customHeight="1" x14ac:dyDescent="0.3"/>
    <row r="784" ht="17.25" customHeight="1" x14ac:dyDescent="0.3"/>
    <row r="785" ht="17.25" customHeight="1" x14ac:dyDescent="0.3"/>
    <row r="786" ht="17.25" customHeight="1" x14ac:dyDescent="0.3"/>
    <row r="787" ht="17.25" customHeight="1" x14ac:dyDescent="0.3"/>
    <row r="788" ht="17.25" customHeight="1" x14ac:dyDescent="0.3"/>
    <row r="789" ht="17.25" customHeight="1" x14ac:dyDescent="0.3"/>
    <row r="790" ht="17.25" customHeight="1" x14ac:dyDescent="0.3"/>
    <row r="791" ht="17.25" customHeight="1" x14ac:dyDescent="0.3"/>
    <row r="792" ht="17.25" customHeight="1" x14ac:dyDescent="0.3"/>
    <row r="793" ht="17.25" customHeight="1" x14ac:dyDescent="0.3"/>
    <row r="794" ht="17.25" customHeight="1" x14ac:dyDescent="0.3"/>
    <row r="795" ht="17.25" customHeight="1" x14ac:dyDescent="0.3"/>
    <row r="796" ht="17.25" customHeight="1" x14ac:dyDescent="0.3"/>
    <row r="797" ht="17.25" customHeight="1" x14ac:dyDescent="0.3"/>
    <row r="798" ht="17.25" customHeight="1" x14ac:dyDescent="0.3"/>
    <row r="799" ht="17.25" customHeight="1" x14ac:dyDescent="0.3"/>
    <row r="800" ht="17.25" customHeight="1" x14ac:dyDescent="0.3"/>
    <row r="801" ht="17.25" customHeight="1" x14ac:dyDescent="0.3"/>
    <row r="802" ht="17.25" customHeight="1" x14ac:dyDescent="0.3"/>
    <row r="803" ht="17.25" customHeight="1" x14ac:dyDescent="0.3"/>
    <row r="804" ht="17.25" customHeight="1" x14ac:dyDescent="0.3"/>
    <row r="805" ht="17.25" customHeight="1" x14ac:dyDescent="0.3"/>
    <row r="806" ht="17.25" customHeight="1" x14ac:dyDescent="0.3"/>
    <row r="807" ht="17.25" customHeight="1" x14ac:dyDescent="0.3"/>
    <row r="808" ht="17.25" customHeight="1" x14ac:dyDescent="0.3"/>
    <row r="809" ht="17.25" customHeight="1" x14ac:dyDescent="0.3"/>
    <row r="810" ht="17.25" customHeight="1" x14ac:dyDescent="0.3"/>
    <row r="811" ht="17.25" customHeight="1" x14ac:dyDescent="0.3"/>
    <row r="812" ht="17.25" customHeight="1" x14ac:dyDescent="0.3"/>
    <row r="813" ht="17.25" customHeight="1" x14ac:dyDescent="0.3"/>
    <row r="814" ht="17.25" customHeight="1" x14ac:dyDescent="0.3"/>
    <row r="815" ht="17.25" customHeight="1" x14ac:dyDescent="0.3"/>
    <row r="816" ht="17.25" customHeight="1" x14ac:dyDescent="0.3"/>
    <row r="817" ht="17.25" customHeight="1" x14ac:dyDescent="0.3"/>
    <row r="818" ht="17.25" customHeight="1" x14ac:dyDescent="0.3"/>
    <row r="819" ht="17.25" customHeight="1" x14ac:dyDescent="0.3"/>
    <row r="820" ht="17.25" customHeight="1" x14ac:dyDescent="0.3"/>
    <row r="821" ht="17.25" customHeight="1" x14ac:dyDescent="0.3"/>
    <row r="822" ht="17.25" customHeight="1" x14ac:dyDescent="0.3"/>
    <row r="823" ht="17.25" customHeight="1" x14ac:dyDescent="0.3"/>
    <row r="824" ht="17.25" customHeight="1" x14ac:dyDescent="0.3"/>
    <row r="825" ht="17.25" customHeight="1" x14ac:dyDescent="0.3"/>
    <row r="826" ht="17.25" customHeight="1" x14ac:dyDescent="0.3"/>
    <row r="827" ht="17.25" customHeight="1" x14ac:dyDescent="0.3"/>
    <row r="828" ht="17.25" customHeight="1" x14ac:dyDescent="0.3"/>
    <row r="829" ht="17.25" customHeight="1" x14ac:dyDescent="0.3"/>
    <row r="830" ht="17.25" customHeight="1" x14ac:dyDescent="0.3"/>
    <row r="831" ht="17.25" customHeight="1" x14ac:dyDescent="0.3"/>
    <row r="832" ht="17.25" customHeight="1" x14ac:dyDescent="0.3"/>
    <row r="833" ht="17.25" customHeight="1" x14ac:dyDescent="0.3"/>
    <row r="834" ht="17.25" customHeight="1" x14ac:dyDescent="0.3"/>
    <row r="835" ht="17.25" customHeight="1" x14ac:dyDescent="0.3"/>
    <row r="836" ht="17.25" customHeight="1" x14ac:dyDescent="0.3"/>
    <row r="837" ht="17.25" customHeight="1" x14ac:dyDescent="0.3"/>
    <row r="838" ht="17.25" customHeight="1" x14ac:dyDescent="0.3"/>
    <row r="839" ht="17.25" customHeight="1" x14ac:dyDescent="0.3"/>
    <row r="840" ht="17.25" customHeight="1" x14ac:dyDescent="0.3"/>
    <row r="841" ht="17.25" customHeight="1" x14ac:dyDescent="0.3"/>
    <row r="842" ht="17.25" customHeight="1" x14ac:dyDescent="0.3"/>
    <row r="843" ht="17.25" customHeight="1" x14ac:dyDescent="0.3"/>
    <row r="844" ht="17.25" customHeight="1" x14ac:dyDescent="0.3"/>
    <row r="845" ht="17.25" customHeight="1" x14ac:dyDescent="0.3"/>
    <row r="846" ht="17.25" customHeight="1" x14ac:dyDescent="0.3"/>
    <row r="847" ht="17.25" customHeight="1" x14ac:dyDescent="0.3"/>
    <row r="848" ht="17.25" customHeight="1" x14ac:dyDescent="0.3"/>
    <row r="849" ht="17.25" customHeight="1" x14ac:dyDescent="0.3"/>
    <row r="850" ht="17.25" customHeight="1" x14ac:dyDescent="0.3"/>
    <row r="851" ht="17.25" customHeight="1" x14ac:dyDescent="0.3"/>
    <row r="852" ht="17.25" customHeight="1" x14ac:dyDescent="0.3"/>
    <row r="853" ht="17.25" customHeight="1" x14ac:dyDescent="0.3"/>
    <row r="854" ht="17.25" customHeight="1" x14ac:dyDescent="0.3"/>
    <row r="855" ht="17.25" customHeight="1" x14ac:dyDescent="0.3"/>
    <row r="856" ht="17.25" customHeight="1" x14ac:dyDescent="0.3"/>
    <row r="857" ht="17.25" customHeight="1" x14ac:dyDescent="0.3"/>
    <row r="858" ht="17.25" customHeight="1" x14ac:dyDescent="0.3"/>
    <row r="859" ht="17.25" customHeight="1" x14ac:dyDescent="0.3"/>
    <row r="860" ht="17.25" customHeight="1" x14ac:dyDescent="0.3"/>
    <row r="861" ht="17.25" customHeight="1" x14ac:dyDescent="0.3"/>
    <row r="862" ht="17.25" customHeight="1" x14ac:dyDescent="0.3"/>
    <row r="863" ht="17.25" customHeight="1" x14ac:dyDescent="0.3"/>
    <row r="864" ht="17.25" customHeight="1" x14ac:dyDescent="0.3"/>
    <row r="865" ht="17.25" customHeight="1" x14ac:dyDescent="0.3"/>
    <row r="866" ht="17.25" customHeight="1" x14ac:dyDescent="0.3"/>
    <row r="867" ht="17.25" customHeight="1" x14ac:dyDescent="0.3"/>
    <row r="868" ht="17.25" customHeight="1" x14ac:dyDescent="0.3"/>
    <row r="869" ht="17.25" customHeight="1" x14ac:dyDescent="0.3"/>
    <row r="870" ht="17.25" customHeight="1" x14ac:dyDescent="0.3"/>
    <row r="871" ht="17.25" customHeight="1" x14ac:dyDescent="0.3"/>
    <row r="872" ht="17.25" customHeight="1" x14ac:dyDescent="0.3"/>
    <row r="873" ht="17.25" customHeight="1" x14ac:dyDescent="0.3"/>
    <row r="874" ht="17.25" customHeight="1" x14ac:dyDescent="0.3"/>
    <row r="875" ht="17.25" customHeight="1" x14ac:dyDescent="0.3"/>
    <row r="876" ht="17.25" customHeight="1" x14ac:dyDescent="0.3"/>
    <row r="877" ht="17.25" customHeight="1" x14ac:dyDescent="0.3"/>
    <row r="878" ht="17.25" customHeight="1" x14ac:dyDescent="0.3"/>
    <row r="879" ht="17.25" customHeight="1" x14ac:dyDescent="0.3"/>
    <row r="880" ht="17.25" customHeight="1" x14ac:dyDescent="0.3"/>
    <row r="881" ht="17.25" customHeight="1" x14ac:dyDescent="0.3"/>
    <row r="882" ht="17.25" customHeight="1" x14ac:dyDescent="0.3"/>
    <row r="883" ht="17.25" customHeight="1" x14ac:dyDescent="0.3"/>
    <row r="884" ht="17.25" customHeight="1" x14ac:dyDescent="0.3"/>
    <row r="885" ht="17.25" customHeight="1" x14ac:dyDescent="0.3"/>
    <row r="886" ht="17.25" customHeight="1" x14ac:dyDescent="0.3"/>
    <row r="887" ht="17.25" customHeight="1" x14ac:dyDescent="0.3"/>
    <row r="888" ht="17.25" customHeight="1" x14ac:dyDescent="0.3"/>
    <row r="889" ht="17.25" customHeight="1" x14ac:dyDescent="0.3"/>
    <row r="890" ht="17.25" customHeight="1" x14ac:dyDescent="0.3"/>
    <row r="891" ht="17.25" customHeight="1" x14ac:dyDescent="0.3"/>
    <row r="892" ht="17.25" customHeight="1" x14ac:dyDescent="0.3"/>
    <row r="893" ht="17.25" customHeight="1" x14ac:dyDescent="0.3"/>
    <row r="894" ht="17.25" customHeight="1" x14ac:dyDescent="0.3"/>
    <row r="895" ht="17.25" customHeight="1" x14ac:dyDescent="0.3"/>
    <row r="896" ht="17.25" customHeight="1" x14ac:dyDescent="0.3"/>
    <row r="897" ht="17.25" customHeight="1" x14ac:dyDescent="0.3"/>
    <row r="898" ht="17.25" customHeight="1" x14ac:dyDescent="0.3"/>
    <row r="899" ht="17.25" customHeight="1" x14ac:dyDescent="0.3"/>
    <row r="900" ht="17.25" customHeight="1" x14ac:dyDescent="0.3"/>
    <row r="901" ht="17.25" customHeight="1" x14ac:dyDescent="0.3"/>
    <row r="902" ht="17.25" customHeight="1" x14ac:dyDescent="0.3"/>
    <row r="903" ht="17.25" customHeight="1" x14ac:dyDescent="0.3"/>
    <row r="904" ht="17.25" customHeight="1" x14ac:dyDescent="0.3"/>
    <row r="905" ht="17.25" customHeight="1" x14ac:dyDescent="0.3"/>
    <row r="906" ht="17.25" customHeight="1" x14ac:dyDescent="0.3"/>
    <row r="907" ht="17.25" customHeight="1" x14ac:dyDescent="0.3"/>
    <row r="908" ht="17.25" customHeight="1" x14ac:dyDescent="0.3"/>
    <row r="909" ht="17.25" customHeight="1" x14ac:dyDescent="0.3"/>
    <row r="910" ht="17.25" customHeight="1" x14ac:dyDescent="0.3"/>
    <row r="911" ht="17.25" customHeight="1" x14ac:dyDescent="0.3"/>
    <row r="912" ht="17.25" customHeight="1" x14ac:dyDescent="0.3"/>
    <row r="913" ht="17.25" customHeight="1" x14ac:dyDescent="0.3"/>
    <row r="914" ht="17.25" customHeight="1" x14ac:dyDescent="0.3"/>
    <row r="915" ht="17.25" customHeight="1" x14ac:dyDescent="0.3"/>
    <row r="916" ht="17.25" customHeight="1" x14ac:dyDescent="0.3"/>
    <row r="917" ht="17.25" customHeight="1" x14ac:dyDescent="0.3"/>
    <row r="918" ht="17.25" customHeight="1" x14ac:dyDescent="0.3"/>
    <row r="919" ht="17.25" customHeight="1" x14ac:dyDescent="0.3"/>
    <row r="920" ht="17.25" customHeight="1" x14ac:dyDescent="0.3"/>
    <row r="921" ht="17.25" customHeight="1" x14ac:dyDescent="0.3"/>
    <row r="922" ht="17.25" customHeight="1" x14ac:dyDescent="0.3"/>
    <row r="923" ht="17.25" customHeight="1" x14ac:dyDescent="0.3"/>
    <row r="924" ht="17.25" customHeight="1" x14ac:dyDescent="0.3"/>
    <row r="925" ht="17.25" customHeight="1" x14ac:dyDescent="0.3"/>
    <row r="926" ht="17.25" customHeight="1" x14ac:dyDescent="0.3"/>
    <row r="927" ht="17.25" customHeight="1" x14ac:dyDescent="0.3"/>
    <row r="928" ht="17.25" customHeight="1" x14ac:dyDescent="0.3"/>
    <row r="929" ht="17.25" customHeight="1" x14ac:dyDescent="0.3"/>
    <row r="930" ht="17.25" customHeight="1" x14ac:dyDescent="0.3"/>
    <row r="931" ht="17.25" customHeight="1" x14ac:dyDescent="0.3"/>
    <row r="932" ht="17.25" customHeight="1" x14ac:dyDescent="0.3"/>
    <row r="933" ht="17.25" customHeight="1" x14ac:dyDescent="0.3"/>
    <row r="934" ht="17.25" customHeight="1" x14ac:dyDescent="0.3"/>
    <row r="935" ht="17.25" customHeight="1" x14ac:dyDescent="0.3"/>
    <row r="936" ht="17.25" customHeight="1" x14ac:dyDescent="0.3"/>
    <row r="937" ht="17.25" customHeight="1" x14ac:dyDescent="0.3"/>
    <row r="938" ht="17.25" customHeight="1" x14ac:dyDescent="0.3"/>
    <row r="939" ht="17.25" customHeight="1" x14ac:dyDescent="0.3"/>
    <row r="940" ht="17.25" customHeight="1" x14ac:dyDescent="0.3"/>
    <row r="941" ht="17.25" customHeight="1" x14ac:dyDescent="0.3"/>
    <row r="942" ht="17.25" customHeight="1" x14ac:dyDescent="0.3"/>
    <row r="943" ht="17.25" customHeight="1" x14ac:dyDescent="0.3"/>
    <row r="944" ht="17.25" customHeight="1" x14ac:dyDescent="0.3"/>
    <row r="945" ht="17.25" customHeight="1" x14ac:dyDescent="0.3"/>
    <row r="946" ht="17.25" customHeight="1" x14ac:dyDescent="0.3"/>
    <row r="947" ht="17.25" customHeight="1" x14ac:dyDescent="0.3"/>
    <row r="948" ht="17.25" customHeight="1" x14ac:dyDescent="0.3"/>
    <row r="949" ht="17.25" customHeight="1" x14ac:dyDescent="0.3"/>
    <row r="950" ht="17.25" customHeight="1" x14ac:dyDescent="0.3"/>
    <row r="951" ht="17.25" customHeight="1" x14ac:dyDescent="0.3"/>
    <row r="952" ht="17.25" customHeight="1" x14ac:dyDescent="0.3"/>
    <row r="953" ht="17.25" customHeight="1" x14ac:dyDescent="0.3"/>
    <row r="954" ht="17.25" customHeight="1" x14ac:dyDescent="0.3"/>
    <row r="955" ht="17.25" customHeight="1" x14ac:dyDescent="0.3"/>
    <row r="956" ht="17.25" customHeight="1" x14ac:dyDescent="0.3"/>
    <row r="957" ht="17.25" customHeight="1" x14ac:dyDescent="0.3"/>
    <row r="958" ht="17.25" customHeight="1" x14ac:dyDescent="0.3"/>
    <row r="959" ht="17.25" customHeight="1" x14ac:dyDescent="0.3"/>
    <row r="960" ht="17.25" customHeight="1" x14ac:dyDescent="0.3"/>
    <row r="961" ht="17.25" customHeight="1" x14ac:dyDescent="0.3"/>
    <row r="962" ht="17.25" customHeight="1" x14ac:dyDescent="0.3"/>
    <row r="963" ht="17.25" customHeight="1" x14ac:dyDescent="0.3"/>
    <row r="964" ht="17.25" customHeight="1" x14ac:dyDescent="0.3"/>
    <row r="965" ht="17.25" customHeight="1" x14ac:dyDescent="0.3"/>
    <row r="966" ht="17.25" customHeight="1" x14ac:dyDescent="0.3"/>
    <row r="967" ht="17.25" customHeight="1" x14ac:dyDescent="0.3"/>
    <row r="968" ht="17.25" customHeight="1" x14ac:dyDescent="0.3"/>
    <row r="969" ht="17.25" customHeight="1" x14ac:dyDescent="0.3"/>
    <row r="970" ht="17.25" customHeight="1" x14ac:dyDescent="0.3"/>
    <row r="971" ht="17.25" customHeight="1" x14ac:dyDescent="0.3"/>
    <row r="972" ht="17.25" customHeight="1" x14ac:dyDescent="0.3"/>
    <row r="973" ht="17.25" customHeight="1" x14ac:dyDescent="0.3"/>
    <row r="974" ht="17.25" customHeight="1" x14ac:dyDescent="0.3"/>
    <row r="975" ht="17.25" customHeight="1" x14ac:dyDescent="0.3"/>
    <row r="976" ht="17.25" customHeight="1" x14ac:dyDescent="0.3"/>
    <row r="977" ht="17.25" customHeight="1" x14ac:dyDescent="0.3"/>
    <row r="978" ht="17.25" customHeight="1" x14ac:dyDescent="0.3"/>
    <row r="979" ht="17.25" customHeight="1" x14ac:dyDescent="0.3"/>
    <row r="980" ht="17.25" customHeight="1" x14ac:dyDescent="0.3"/>
    <row r="981" ht="17.25" customHeight="1" x14ac:dyDescent="0.3"/>
    <row r="982" ht="17.25" customHeight="1" x14ac:dyDescent="0.3"/>
    <row r="983" ht="17.25" customHeight="1" x14ac:dyDescent="0.3"/>
    <row r="984" ht="17.25" customHeight="1" x14ac:dyDescent="0.3"/>
    <row r="985" ht="17.25" customHeight="1" x14ac:dyDescent="0.3"/>
    <row r="986" ht="17.25" customHeight="1" x14ac:dyDescent="0.3"/>
    <row r="987" ht="17.25" customHeight="1" x14ac:dyDescent="0.3"/>
    <row r="988" ht="17.25" customHeight="1" x14ac:dyDescent="0.3"/>
    <row r="989" ht="17.25" customHeight="1" x14ac:dyDescent="0.3"/>
    <row r="990" ht="17.25" customHeight="1" x14ac:dyDescent="0.3"/>
    <row r="991" ht="17.25" customHeight="1" x14ac:dyDescent="0.3"/>
    <row r="992" ht="17.25" customHeight="1" x14ac:dyDescent="0.3"/>
    <row r="993" ht="17.25" customHeight="1" x14ac:dyDescent="0.3"/>
    <row r="994" ht="17.25" customHeight="1" x14ac:dyDescent="0.3"/>
    <row r="995" ht="17.25" customHeight="1" x14ac:dyDescent="0.3"/>
    <row r="996" ht="17.25" customHeight="1" x14ac:dyDescent="0.3"/>
    <row r="997" ht="17.25" customHeight="1" x14ac:dyDescent="0.3"/>
    <row r="998" ht="17.25" customHeight="1" x14ac:dyDescent="0.3"/>
    <row r="999" ht="17.25" customHeight="1" x14ac:dyDescent="0.3"/>
    <row r="1000" ht="17.25" customHeight="1" x14ac:dyDescent="0.3"/>
  </sheetData>
  <pageMargins left="0.7" right="0.7" top="0.75" bottom="0.75" header="0" footer="0"/>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9</vt:i4>
      </vt:variant>
      <vt:variant>
        <vt:lpstr>Rangos con nombre</vt:lpstr>
      </vt:variant>
      <vt:variant>
        <vt:i4>1</vt:i4>
      </vt:variant>
    </vt:vector>
  </HeadingPairs>
  <TitlesOfParts>
    <vt:vector size="10" baseType="lpstr">
      <vt:lpstr>Inicio</vt:lpstr>
      <vt:lpstr>1 Datos Entidad</vt:lpstr>
      <vt:lpstr>2 Equipo PIMS</vt:lpstr>
      <vt:lpstr>3 Estrategia de Comunicación</vt:lpstr>
      <vt:lpstr>BD_Resumen</vt:lpstr>
      <vt:lpstr>4 Diagnóstico</vt:lpstr>
      <vt:lpstr>5 Plan de Acción -Estrategias </vt:lpstr>
      <vt:lpstr>6 Evaluación y seguimiento</vt:lpstr>
      <vt:lpstr>DATOS</vt:lpstr>
      <vt:lpstr>Inicio!Área_de_impresión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LENOVO</dc:creator>
  <cp:lastModifiedBy>ASUS</cp:lastModifiedBy>
  <dcterms:created xsi:type="dcterms:W3CDTF">2022-02-02T23:58:42Z</dcterms:created>
  <dcterms:modified xsi:type="dcterms:W3CDTF">2023-12-30T00:53:01Z</dcterms:modified>
</cp:coreProperties>
</file>